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ocumenten\"/>
    </mc:Choice>
  </mc:AlternateContent>
  <xr:revisionPtr revIDLastSave="0" documentId="13_ncr:1_{BB7F74EA-A210-4376-ABA5-9DF0FCF5A39F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Totaal overzicht" sheetId="1" r:id="rId1"/>
  </sheets>
  <definedNames>
    <definedName name="_xlnm._FilterDatabase" localSheetId="0" hidden="1">'Totaal overzicht'!$A$1:$S$376</definedName>
    <definedName name="_xlnm.Print_Area" localSheetId="0">'Totaal overzicht'!$A$2:$N$377</definedName>
    <definedName name="_xlnm.Print_Titles" localSheetId="0">'Totaal overzicht'!$5:$6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6" i="1" l="1"/>
  <c r="R344" i="1"/>
  <c r="R302" i="1"/>
  <c r="R297" i="1"/>
  <c r="R189" i="1"/>
  <c r="R177" i="1"/>
  <c r="R165" i="1"/>
  <c r="R157" i="1"/>
  <c r="R149" i="1"/>
  <c r="R121" i="1"/>
  <c r="R105" i="1"/>
  <c r="R72" i="1"/>
  <c r="R64" i="1"/>
  <c r="R56" i="1"/>
  <c r="R48" i="1"/>
  <c r="R40" i="1"/>
  <c r="R32" i="1"/>
  <c r="R24" i="1"/>
  <c r="R20" i="1"/>
  <c r="R373" i="1"/>
  <c r="R372" i="1"/>
  <c r="R370" i="1"/>
  <c r="R368" i="1"/>
  <c r="R366" i="1"/>
  <c r="R364" i="1"/>
  <c r="R362" i="1"/>
  <c r="R360" i="1"/>
  <c r="R359" i="1"/>
  <c r="R358" i="1"/>
  <c r="R356" i="1"/>
  <c r="R352" i="1"/>
  <c r="R348" i="1"/>
  <c r="R340" i="1"/>
  <c r="R332" i="1"/>
  <c r="R329" i="1"/>
  <c r="R325" i="1"/>
  <c r="R321" i="1"/>
  <c r="R317" i="1"/>
  <c r="R314" i="1"/>
  <c r="R310" i="1"/>
  <c r="R306" i="1"/>
  <c r="R303" i="1"/>
  <c r="R301" i="1"/>
  <c r="R293" i="1"/>
  <c r="R289" i="1"/>
  <c r="R285" i="1"/>
  <c r="R273" i="1"/>
  <c r="R265" i="1"/>
  <c r="R261" i="1"/>
  <c r="R253" i="1"/>
  <c r="R249" i="1"/>
  <c r="R245" i="1"/>
  <c r="R241" i="1"/>
  <c r="R237" i="1"/>
  <c r="R233" i="1"/>
  <c r="R229" i="1"/>
  <c r="R225" i="1"/>
  <c r="R221" i="1"/>
  <c r="R217" i="1"/>
  <c r="R213" i="1"/>
  <c r="R209" i="1"/>
  <c r="R205" i="1"/>
  <c r="R201" i="1"/>
  <c r="R193" i="1"/>
  <c r="R185" i="1"/>
  <c r="R173" i="1"/>
  <c r="R161" i="1"/>
  <c r="R153" i="1"/>
  <c r="R145" i="1"/>
  <c r="R141" i="1"/>
  <c r="R137" i="1"/>
  <c r="R133" i="1"/>
  <c r="R129" i="1"/>
  <c r="R125" i="1"/>
  <c r="R117" i="1"/>
  <c r="R101" i="1"/>
  <c r="R68" i="1"/>
  <c r="R60" i="1"/>
  <c r="R52" i="1"/>
  <c r="R44" i="1"/>
  <c r="R36" i="1"/>
  <c r="R28" i="1"/>
  <c r="R16" i="1"/>
  <c r="R12" i="1"/>
  <c r="R8" i="1"/>
  <c r="S297" i="1" l="1"/>
  <c r="S265" i="1"/>
  <c r="S253" i="1"/>
  <c r="S249" i="1"/>
  <c r="S189" i="1"/>
  <c r="S60" i="1"/>
  <c r="S44" i="1"/>
  <c r="S28" i="1"/>
  <c r="S12" i="1"/>
  <c r="O376" i="1"/>
  <c r="S302" i="1"/>
  <c r="S344" i="1"/>
  <c r="S336" i="1"/>
  <c r="S177" i="1"/>
  <c r="S165" i="1"/>
  <c r="S157" i="1"/>
  <c r="S149" i="1"/>
  <c r="S121" i="1"/>
  <c r="S105" i="1"/>
  <c r="S72" i="1"/>
  <c r="S64" i="1"/>
  <c r="S56" i="1"/>
  <c r="S48" i="1"/>
  <c r="S40" i="1"/>
  <c r="S32" i="1"/>
  <c r="S24" i="1"/>
  <c r="S20" i="1"/>
  <c r="S373" i="1"/>
  <c r="S372" i="1"/>
  <c r="S370" i="1"/>
  <c r="S368" i="1"/>
  <c r="S366" i="1"/>
  <c r="S364" i="1"/>
  <c r="S362" i="1"/>
  <c r="S360" i="1"/>
  <c r="S359" i="1"/>
  <c r="S358" i="1"/>
  <c r="S356" i="1"/>
  <c r="S352" i="1"/>
  <c r="S348" i="1"/>
  <c r="S340" i="1"/>
  <c r="S332" i="1"/>
  <c r="S329" i="1"/>
  <c r="S325" i="1"/>
  <c r="S321" i="1"/>
  <c r="S317" i="1"/>
  <c r="S314" i="1"/>
  <c r="S310" i="1"/>
  <c r="S306" i="1"/>
  <c r="S303" i="1"/>
  <c r="S301" i="1"/>
  <c r="S293" i="1"/>
  <c r="S289" i="1"/>
  <c r="S285" i="1"/>
  <c r="R281" i="1"/>
  <c r="R277" i="1"/>
  <c r="S273" i="1"/>
  <c r="S261" i="1"/>
  <c r="R257" i="1"/>
  <c r="S245" i="1"/>
  <c r="S241" i="1"/>
  <c r="S237" i="1"/>
  <c r="S233" i="1"/>
  <c r="S229" i="1"/>
  <c r="S225" i="1"/>
  <c r="S221" i="1"/>
  <c r="S217" i="1"/>
  <c r="S213" i="1"/>
  <c r="S209" i="1"/>
  <c r="S205" i="1"/>
  <c r="S201" i="1"/>
  <c r="R197" i="1"/>
  <c r="S193" i="1"/>
  <c r="S185" i="1"/>
  <c r="R181" i="1"/>
  <c r="S173" i="1"/>
  <c r="S161" i="1"/>
  <c r="S153" i="1"/>
  <c r="S145" i="1"/>
  <c r="S141" i="1"/>
  <c r="S137" i="1"/>
  <c r="S133" i="1"/>
  <c r="S129" i="1"/>
  <c r="S125" i="1"/>
  <c r="S117" i="1"/>
  <c r="S101" i="1"/>
  <c r="S68" i="1"/>
  <c r="S52" i="1"/>
  <c r="S36" i="1"/>
  <c r="S16" i="1"/>
  <c r="S8" i="1"/>
  <c r="S376" i="1" l="1"/>
  <c r="R376" i="1"/>
  <c r="H281" i="1" l="1"/>
  <c r="I281" i="1" s="1"/>
  <c r="H181" i="1"/>
  <c r="I181" i="1" s="1"/>
  <c r="H169" i="1"/>
  <c r="I169" i="1" s="1"/>
  <c r="H113" i="1"/>
  <c r="I113" i="1" s="1"/>
  <c r="H109" i="1"/>
  <c r="H97" i="1"/>
  <c r="I97" i="1" s="1"/>
  <c r="J97" i="1" s="1"/>
  <c r="H93" i="1"/>
  <c r="I93" i="1" s="1"/>
  <c r="J93" i="1" s="1"/>
  <c r="H89" i="1"/>
  <c r="I89" i="1" s="1"/>
  <c r="J89" i="1" s="1"/>
  <c r="H85" i="1"/>
  <c r="I85" i="1" s="1"/>
  <c r="J85" i="1" s="1"/>
  <c r="L2" i="1"/>
  <c r="L3" i="1"/>
  <c r="H368" i="1"/>
  <c r="I368" i="1" s="1"/>
  <c r="J368" i="1" s="1"/>
  <c r="H366" i="1"/>
  <c r="I366" i="1" s="1"/>
  <c r="H364" i="1"/>
  <c r="I364" i="1" s="1"/>
  <c r="J364" i="1" s="1"/>
  <c r="I373" i="1"/>
  <c r="G373" i="1"/>
  <c r="H257" i="1"/>
  <c r="H269" i="1"/>
  <c r="I269" i="1" s="1"/>
  <c r="J269" i="1" s="1"/>
  <c r="H197" i="1"/>
  <c r="I197" i="1" s="1"/>
  <c r="H359" i="1"/>
  <c r="I359" i="1"/>
  <c r="L359" i="1" s="1"/>
  <c r="M359" i="1" s="1"/>
  <c r="H358" i="1"/>
  <c r="I358" i="1" s="1"/>
  <c r="J358" i="1" s="1"/>
  <c r="I372" i="1"/>
  <c r="J372" i="1" s="1"/>
  <c r="G372" i="1"/>
  <c r="H360" i="1"/>
  <c r="I360" i="1" s="1"/>
  <c r="I76" i="1"/>
  <c r="J76" i="1" s="1"/>
  <c r="I370" i="1"/>
  <c r="J370" i="1" s="1"/>
  <c r="G370" i="1"/>
  <c r="G368" i="1"/>
  <c r="G366" i="1"/>
  <c r="G364" i="1"/>
  <c r="I362" i="1"/>
  <c r="J362" i="1" s="1"/>
  <c r="G362" i="1"/>
  <c r="G360" i="1"/>
  <c r="G358" i="1"/>
  <c r="I356" i="1"/>
  <c r="J356" i="1" s="1"/>
  <c r="G356" i="1"/>
  <c r="I302" i="1"/>
  <c r="J302" i="1" s="1"/>
  <c r="G302" i="1"/>
  <c r="I301" i="1"/>
  <c r="L301" i="1" s="1"/>
  <c r="M301" i="1" s="1"/>
  <c r="I345" i="1"/>
  <c r="I346" i="1"/>
  <c r="I347" i="1"/>
  <c r="J347" i="1" s="1"/>
  <c r="I348" i="1"/>
  <c r="J348" i="1" s="1"/>
  <c r="I349" i="1"/>
  <c r="J349" i="1" s="1"/>
  <c r="I350" i="1"/>
  <c r="L350" i="1" s="1"/>
  <c r="M350" i="1" s="1"/>
  <c r="I351" i="1"/>
  <c r="L351" i="1" s="1"/>
  <c r="M351" i="1" s="1"/>
  <c r="I352" i="1"/>
  <c r="I353" i="1"/>
  <c r="J353" i="1" s="1"/>
  <c r="I354" i="1"/>
  <c r="L354" i="1" s="1"/>
  <c r="M354" i="1" s="1"/>
  <c r="I355" i="1"/>
  <c r="J355" i="1" s="1"/>
  <c r="I374" i="1"/>
  <c r="I375" i="1"/>
  <c r="G345" i="1"/>
  <c r="G346" i="1"/>
  <c r="G347" i="1"/>
  <c r="G348" i="1"/>
  <c r="G349" i="1"/>
  <c r="G350" i="1"/>
  <c r="G351" i="1"/>
  <c r="G352" i="1"/>
  <c r="G353" i="1"/>
  <c r="G354" i="1"/>
  <c r="G355" i="1"/>
  <c r="G337" i="1"/>
  <c r="G338" i="1"/>
  <c r="G339" i="1"/>
  <c r="G340" i="1"/>
  <c r="G341" i="1"/>
  <c r="G342" i="1"/>
  <c r="G343" i="1"/>
  <c r="G344" i="1"/>
  <c r="I8" i="1"/>
  <c r="I9" i="1"/>
  <c r="L9" i="1" s="1"/>
  <c r="M9" i="1" s="1"/>
  <c r="I10" i="1"/>
  <c r="J10" i="1" s="1"/>
  <c r="I11" i="1"/>
  <c r="L11" i="1" s="1"/>
  <c r="M11" i="1" s="1"/>
  <c r="I12" i="1"/>
  <c r="I13" i="1"/>
  <c r="I14" i="1"/>
  <c r="J14" i="1" s="1"/>
  <c r="I15" i="1"/>
  <c r="J15" i="1" s="1"/>
  <c r="I16" i="1"/>
  <c r="I17" i="1"/>
  <c r="L17" i="1" s="1"/>
  <c r="M17" i="1" s="1"/>
  <c r="I18" i="1"/>
  <c r="L18" i="1" s="1"/>
  <c r="M18" i="1" s="1"/>
  <c r="I19" i="1"/>
  <c r="L19" i="1" s="1"/>
  <c r="M19" i="1" s="1"/>
  <c r="I20" i="1"/>
  <c r="J20" i="1" s="1"/>
  <c r="I21" i="1"/>
  <c r="I22" i="1"/>
  <c r="L22" i="1" s="1"/>
  <c r="M22" i="1" s="1"/>
  <c r="I23" i="1"/>
  <c r="J23" i="1" s="1"/>
  <c r="I24" i="1"/>
  <c r="J24" i="1" s="1"/>
  <c r="I25" i="1"/>
  <c r="L25" i="1" s="1"/>
  <c r="M25" i="1" s="1"/>
  <c r="I26" i="1"/>
  <c r="J26" i="1" s="1"/>
  <c r="I27" i="1"/>
  <c r="J27" i="1" s="1"/>
  <c r="I28" i="1"/>
  <c r="J28" i="1" s="1"/>
  <c r="I29" i="1"/>
  <c r="L29" i="1" s="1"/>
  <c r="M29" i="1" s="1"/>
  <c r="I30" i="1"/>
  <c r="J30" i="1" s="1"/>
  <c r="I31" i="1"/>
  <c r="I32" i="1"/>
  <c r="J32" i="1" s="1"/>
  <c r="I33" i="1"/>
  <c r="L33" i="1" s="1"/>
  <c r="M33" i="1" s="1"/>
  <c r="I34" i="1"/>
  <c r="I35" i="1"/>
  <c r="I36" i="1"/>
  <c r="J36" i="1" s="1"/>
  <c r="I37" i="1"/>
  <c r="J37" i="1" s="1"/>
  <c r="I38" i="1"/>
  <c r="L38" i="1" s="1"/>
  <c r="M38" i="1" s="1"/>
  <c r="I39" i="1"/>
  <c r="L39" i="1" s="1"/>
  <c r="M39" i="1" s="1"/>
  <c r="I40" i="1"/>
  <c r="J40" i="1" s="1"/>
  <c r="I41" i="1"/>
  <c r="I42" i="1"/>
  <c r="L42" i="1" s="1"/>
  <c r="M42" i="1" s="1"/>
  <c r="I43" i="1"/>
  <c r="J43" i="1" s="1"/>
  <c r="I44" i="1"/>
  <c r="J44" i="1" s="1"/>
  <c r="I45" i="1"/>
  <c r="J45" i="1" s="1"/>
  <c r="I46" i="1"/>
  <c r="I47" i="1"/>
  <c r="J47" i="1" s="1"/>
  <c r="I48" i="1"/>
  <c r="J48" i="1" s="1"/>
  <c r="I49" i="1"/>
  <c r="L49" i="1" s="1"/>
  <c r="M49" i="1" s="1"/>
  <c r="I50" i="1"/>
  <c r="I51" i="1"/>
  <c r="J51" i="1" s="1"/>
  <c r="I52" i="1"/>
  <c r="J52" i="1" s="1"/>
  <c r="I53" i="1"/>
  <c r="I54" i="1"/>
  <c r="J54" i="1" s="1"/>
  <c r="I55" i="1"/>
  <c r="L55" i="1" s="1"/>
  <c r="M55" i="1" s="1"/>
  <c r="I56" i="1"/>
  <c r="J56" i="1" s="1"/>
  <c r="I57" i="1"/>
  <c r="L57" i="1" s="1"/>
  <c r="M57" i="1" s="1"/>
  <c r="I58" i="1"/>
  <c r="I59" i="1"/>
  <c r="L59" i="1" s="1"/>
  <c r="M59" i="1" s="1"/>
  <c r="I60" i="1"/>
  <c r="J60" i="1" s="1"/>
  <c r="I61" i="1"/>
  <c r="L61" i="1" s="1"/>
  <c r="M61" i="1" s="1"/>
  <c r="I62" i="1"/>
  <c r="J62" i="1" s="1"/>
  <c r="I63" i="1"/>
  <c r="I64" i="1"/>
  <c r="J64" i="1" s="1"/>
  <c r="I65" i="1"/>
  <c r="L65" i="1" s="1"/>
  <c r="M65" i="1" s="1"/>
  <c r="I66" i="1"/>
  <c r="L66" i="1" s="1"/>
  <c r="M66" i="1" s="1"/>
  <c r="I67" i="1"/>
  <c r="J67" i="1" s="1"/>
  <c r="I68" i="1"/>
  <c r="J68" i="1" s="1"/>
  <c r="I69" i="1"/>
  <c r="J69" i="1" s="1"/>
  <c r="I70" i="1"/>
  <c r="J70" i="1" s="1"/>
  <c r="I71" i="1"/>
  <c r="I72" i="1"/>
  <c r="J72" i="1" s="1"/>
  <c r="I73" i="1"/>
  <c r="J73" i="1" s="1"/>
  <c r="I74" i="1"/>
  <c r="I75" i="1"/>
  <c r="L75" i="1" s="1"/>
  <c r="M75" i="1" s="1"/>
  <c r="I77" i="1"/>
  <c r="J77" i="1" s="1"/>
  <c r="I78" i="1"/>
  <c r="L78" i="1" s="1"/>
  <c r="M78" i="1" s="1"/>
  <c r="I79" i="1"/>
  <c r="J79" i="1" s="1"/>
  <c r="I80" i="1"/>
  <c r="I81" i="1"/>
  <c r="I82" i="1"/>
  <c r="L82" i="1" s="1"/>
  <c r="M82" i="1" s="1"/>
  <c r="I83" i="1"/>
  <c r="I84" i="1"/>
  <c r="L84" i="1" s="1"/>
  <c r="M84" i="1" s="1"/>
  <c r="I86" i="1"/>
  <c r="J86" i="1" s="1"/>
  <c r="I87" i="1"/>
  <c r="L87" i="1" s="1"/>
  <c r="M87" i="1" s="1"/>
  <c r="I88" i="1"/>
  <c r="J88" i="1" s="1"/>
  <c r="I90" i="1"/>
  <c r="J90" i="1" s="1"/>
  <c r="I91" i="1"/>
  <c r="L91" i="1" s="1"/>
  <c r="M91" i="1" s="1"/>
  <c r="I92" i="1"/>
  <c r="L92" i="1" s="1"/>
  <c r="M92" i="1" s="1"/>
  <c r="I94" i="1"/>
  <c r="J94" i="1" s="1"/>
  <c r="I95" i="1"/>
  <c r="J95" i="1" s="1"/>
  <c r="I96" i="1"/>
  <c r="I98" i="1"/>
  <c r="J98" i="1" s="1"/>
  <c r="I99" i="1"/>
  <c r="I100" i="1"/>
  <c r="J100" i="1" s="1"/>
  <c r="I101" i="1"/>
  <c r="I102" i="1"/>
  <c r="J102" i="1" s="1"/>
  <c r="I103" i="1"/>
  <c r="J103" i="1" s="1"/>
  <c r="I104" i="1"/>
  <c r="J104" i="1" s="1"/>
  <c r="I105" i="1"/>
  <c r="J105" i="1" s="1"/>
  <c r="I106" i="1"/>
  <c r="L106" i="1" s="1"/>
  <c r="M106" i="1" s="1"/>
  <c r="I107" i="1"/>
  <c r="L107" i="1" s="1"/>
  <c r="M107" i="1" s="1"/>
  <c r="I108" i="1"/>
  <c r="J108" i="1" s="1"/>
  <c r="I109" i="1"/>
  <c r="L109" i="1" s="1"/>
  <c r="M109" i="1" s="1"/>
  <c r="I110" i="1"/>
  <c r="I111" i="1"/>
  <c r="L111" i="1" s="1"/>
  <c r="M111" i="1" s="1"/>
  <c r="I112" i="1"/>
  <c r="J112" i="1" s="1"/>
  <c r="I114" i="1"/>
  <c r="J114" i="1" s="1"/>
  <c r="I115" i="1"/>
  <c r="I116" i="1"/>
  <c r="L116" i="1" s="1"/>
  <c r="M116" i="1" s="1"/>
  <c r="J116" i="1"/>
  <c r="I117" i="1"/>
  <c r="J117" i="1" s="1"/>
  <c r="I118" i="1"/>
  <c r="L118" i="1" s="1"/>
  <c r="M118" i="1" s="1"/>
  <c r="I119" i="1"/>
  <c r="L119" i="1" s="1"/>
  <c r="M119" i="1" s="1"/>
  <c r="I120" i="1"/>
  <c r="J120" i="1" s="1"/>
  <c r="I121" i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L129" i="1" s="1"/>
  <c r="M129" i="1" s="1"/>
  <c r="I130" i="1"/>
  <c r="J130" i="1" s="1"/>
  <c r="I131" i="1"/>
  <c r="L131" i="1" s="1"/>
  <c r="M131" i="1" s="1"/>
  <c r="I132" i="1"/>
  <c r="L132" i="1" s="1"/>
  <c r="M132" i="1" s="1"/>
  <c r="I133" i="1"/>
  <c r="J133" i="1" s="1"/>
  <c r="I134" i="1"/>
  <c r="J134" i="1" s="1"/>
  <c r="I135" i="1"/>
  <c r="L135" i="1" s="1"/>
  <c r="M135" i="1" s="1"/>
  <c r="I136" i="1"/>
  <c r="I137" i="1"/>
  <c r="J137" i="1" s="1"/>
  <c r="I138" i="1"/>
  <c r="L138" i="1" s="1"/>
  <c r="M138" i="1" s="1"/>
  <c r="I139" i="1"/>
  <c r="L139" i="1" s="1"/>
  <c r="M139" i="1" s="1"/>
  <c r="I140" i="1"/>
  <c r="J140" i="1" s="1"/>
  <c r="I141" i="1"/>
  <c r="J141" i="1" s="1"/>
  <c r="I142" i="1"/>
  <c r="J142" i="1" s="1"/>
  <c r="I143" i="1"/>
  <c r="L143" i="1" s="1"/>
  <c r="M143" i="1" s="1"/>
  <c r="I144" i="1"/>
  <c r="I145" i="1"/>
  <c r="J145" i="1" s="1"/>
  <c r="I146" i="1"/>
  <c r="J146" i="1" s="1"/>
  <c r="I147" i="1"/>
  <c r="I148" i="1"/>
  <c r="I149" i="1"/>
  <c r="L149" i="1" s="1"/>
  <c r="M149" i="1" s="1"/>
  <c r="I150" i="1"/>
  <c r="I151" i="1"/>
  <c r="J151" i="1" s="1"/>
  <c r="I152" i="1"/>
  <c r="J152" i="1" s="1"/>
  <c r="I153" i="1"/>
  <c r="L153" i="1" s="1"/>
  <c r="M153" i="1" s="1"/>
  <c r="I154" i="1"/>
  <c r="I155" i="1"/>
  <c r="I156" i="1"/>
  <c r="J156" i="1" s="1"/>
  <c r="I157" i="1"/>
  <c r="L157" i="1" s="1"/>
  <c r="M157" i="1" s="1"/>
  <c r="I158" i="1"/>
  <c r="J158" i="1" s="1"/>
  <c r="I159" i="1"/>
  <c r="I160" i="1"/>
  <c r="J160" i="1" s="1"/>
  <c r="I161" i="1"/>
  <c r="J161" i="1" s="1"/>
  <c r="I162" i="1"/>
  <c r="J162" i="1" s="1"/>
  <c r="I163" i="1"/>
  <c r="L163" i="1" s="1"/>
  <c r="M163" i="1" s="1"/>
  <c r="I164" i="1"/>
  <c r="L164" i="1" s="1"/>
  <c r="M164" i="1" s="1"/>
  <c r="I165" i="1"/>
  <c r="I166" i="1"/>
  <c r="J166" i="1" s="1"/>
  <c r="I167" i="1"/>
  <c r="L167" i="1" s="1"/>
  <c r="M167" i="1" s="1"/>
  <c r="I168" i="1"/>
  <c r="J168" i="1" s="1"/>
  <c r="I170" i="1"/>
  <c r="L170" i="1" s="1"/>
  <c r="M170" i="1" s="1"/>
  <c r="I171" i="1"/>
  <c r="I172" i="1"/>
  <c r="J172" i="1" s="1"/>
  <c r="I173" i="1"/>
  <c r="J173" i="1" s="1"/>
  <c r="I174" i="1"/>
  <c r="L174" i="1" s="1"/>
  <c r="M174" i="1" s="1"/>
  <c r="I175" i="1"/>
  <c r="J175" i="1" s="1"/>
  <c r="I176" i="1"/>
  <c r="I177" i="1"/>
  <c r="J177" i="1" s="1"/>
  <c r="I178" i="1"/>
  <c r="L178" i="1" s="1"/>
  <c r="M178" i="1" s="1"/>
  <c r="I179" i="1"/>
  <c r="J179" i="1" s="1"/>
  <c r="I180" i="1"/>
  <c r="J180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I189" i="1"/>
  <c r="J189" i="1" s="1"/>
  <c r="I190" i="1"/>
  <c r="J190" i="1" s="1"/>
  <c r="I191" i="1"/>
  <c r="I192" i="1"/>
  <c r="L192" i="1" s="1"/>
  <c r="M192" i="1" s="1"/>
  <c r="I193" i="1"/>
  <c r="I194" i="1"/>
  <c r="J194" i="1" s="1"/>
  <c r="I195" i="1"/>
  <c r="J195" i="1" s="1"/>
  <c r="I196" i="1"/>
  <c r="I198" i="1"/>
  <c r="J198" i="1" s="1"/>
  <c r="I199" i="1"/>
  <c r="J199" i="1" s="1"/>
  <c r="I200" i="1"/>
  <c r="J200" i="1" s="1"/>
  <c r="I201" i="1"/>
  <c r="I202" i="1"/>
  <c r="J202" i="1" s="1"/>
  <c r="I203" i="1"/>
  <c r="I204" i="1"/>
  <c r="J204" i="1" s="1"/>
  <c r="I205" i="1"/>
  <c r="J205" i="1" s="1"/>
  <c r="I206" i="1"/>
  <c r="L206" i="1" s="1"/>
  <c r="M206" i="1" s="1"/>
  <c r="I207" i="1"/>
  <c r="J207" i="1" s="1"/>
  <c r="I208" i="1"/>
  <c r="J208" i="1" s="1"/>
  <c r="I209" i="1"/>
  <c r="J209" i="1" s="1"/>
  <c r="I210" i="1"/>
  <c r="I211" i="1"/>
  <c r="L211" i="1" s="1"/>
  <c r="M211" i="1" s="1"/>
  <c r="I212" i="1"/>
  <c r="I213" i="1"/>
  <c r="J213" i="1" s="1"/>
  <c r="I214" i="1"/>
  <c r="J214" i="1" s="1"/>
  <c r="I215" i="1"/>
  <c r="I216" i="1"/>
  <c r="J216" i="1" s="1"/>
  <c r="I217" i="1"/>
  <c r="I218" i="1"/>
  <c r="L218" i="1" s="1"/>
  <c r="M218" i="1" s="1"/>
  <c r="I219" i="1"/>
  <c r="I220" i="1"/>
  <c r="L220" i="1" s="1"/>
  <c r="M220" i="1" s="1"/>
  <c r="I221" i="1"/>
  <c r="J221" i="1" s="1"/>
  <c r="I222" i="1"/>
  <c r="J222" i="1" s="1"/>
  <c r="I223" i="1"/>
  <c r="J223" i="1" s="1"/>
  <c r="I224" i="1"/>
  <c r="L224" i="1" s="1"/>
  <c r="M224" i="1" s="1"/>
  <c r="I225" i="1"/>
  <c r="I226" i="1"/>
  <c r="L226" i="1" s="1"/>
  <c r="M226" i="1" s="1"/>
  <c r="I227" i="1"/>
  <c r="I228" i="1"/>
  <c r="L228" i="1" s="1"/>
  <c r="M228" i="1" s="1"/>
  <c r="I229" i="1"/>
  <c r="I230" i="1"/>
  <c r="J230" i="1" s="1"/>
  <c r="I231" i="1"/>
  <c r="L231" i="1" s="1"/>
  <c r="M231" i="1" s="1"/>
  <c r="I232" i="1"/>
  <c r="L232" i="1" s="1"/>
  <c r="M232" i="1" s="1"/>
  <c r="I233" i="1"/>
  <c r="J233" i="1" s="1"/>
  <c r="I234" i="1"/>
  <c r="L234" i="1" s="1"/>
  <c r="M234" i="1" s="1"/>
  <c r="I235" i="1"/>
  <c r="L235" i="1" s="1"/>
  <c r="M235" i="1" s="1"/>
  <c r="I236" i="1"/>
  <c r="I237" i="1"/>
  <c r="J237" i="1" s="1"/>
  <c r="I238" i="1"/>
  <c r="J238" i="1" s="1"/>
  <c r="I239" i="1"/>
  <c r="J239" i="1" s="1"/>
  <c r="I240" i="1"/>
  <c r="I241" i="1"/>
  <c r="J241" i="1" s="1"/>
  <c r="I242" i="1"/>
  <c r="J242" i="1" s="1"/>
  <c r="I243" i="1"/>
  <c r="J243" i="1" s="1"/>
  <c r="I244" i="1"/>
  <c r="L244" i="1" s="1"/>
  <c r="M244" i="1" s="1"/>
  <c r="I245" i="1"/>
  <c r="L245" i="1" s="1"/>
  <c r="M245" i="1" s="1"/>
  <c r="I246" i="1"/>
  <c r="J246" i="1" s="1"/>
  <c r="I247" i="1"/>
  <c r="I248" i="1"/>
  <c r="I249" i="1"/>
  <c r="I250" i="1"/>
  <c r="L250" i="1" s="1"/>
  <c r="M250" i="1" s="1"/>
  <c r="I251" i="1"/>
  <c r="I252" i="1"/>
  <c r="I253" i="1"/>
  <c r="J253" i="1" s="1"/>
  <c r="I254" i="1"/>
  <c r="L254" i="1" s="1"/>
  <c r="M254" i="1" s="1"/>
  <c r="I255" i="1"/>
  <c r="L255" i="1" s="1"/>
  <c r="M255" i="1" s="1"/>
  <c r="I256" i="1"/>
  <c r="L256" i="1" s="1"/>
  <c r="M256" i="1" s="1"/>
  <c r="I257" i="1"/>
  <c r="J257" i="1" s="1"/>
  <c r="I258" i="1"/>
  <c r="L258" i="1" s="1"/>
  <c r="M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L268" i="1" s="1"/>
  <c r="M268" i="1" s="1"/>
  <c r="I270" i="1"/>
  <c r="J270" i="1" s="1"/>
  <c r="I271" i="1"/>
  <c r="L271" i="1" s="1"/>
  <c r="M271" i="1" s="1"/>
  <c r="I272" i="1"/>
  <c r="I273" i="1"/>
  <c r="J273" i="1" s="1"/>
  <c r="I274" i="1"/>
  <c r="L274" i="1" s="1"/>
  <c r="M274" i="1" s="1"/>
  <c r="I275" i="1"/>
  <c r="J275" i="1" s="1"/>
  <c r="I276" i="1"/>
  <c r="L276" i="1" s="1"/>
  <c r="M276" i="1" s="1"/>
  <c r="I277" i="1"/>
  <c r="J277" i="1" s="1"/>
  <c r="I278" i="1"/>
  <c r="L278" i="1" s="1"/>
  <c r="M278" i="1" s="1"/>
  <c r="I279" i="1"/>
  <c r="I280" i="1"/>
  <c r="I282" i="1"/>
  <c r="J282" i="1" s="1"/>
  <c r="I283" i="1"/>
  <c r="L283" i="1" s="1"/>
  <c r="M283" i="1" s="1"/>
  <c r="I284" i="1"/>
  <c r="J284" i="1" s="1"/>
  <c r="I285" i="1"/>
  <c r="J285" i="1" s="1"/>
  <c r="I286" i="1"/>
  <c r="J286" i="1" s="1"/>
  <c r="I287" i="1"/>
  <c r="I288" i="1"/>
  <c r="I289" i="1"/>
  <c r="I290" i="1"/>
  <c r="J290" i="1" s="1"/>
  <c r="I291" i="1"/>
  <c r="I292" i="1"/>
  <c r="I293" i="1"/>
  <c r="J293" i="1" s="1"/>
  <c r="I294" i="1"/>
  <c r="J294" i="1" s="1"/>
  <c r="I295" i="1"/>
  <c r="J295" i="1" s="1"/>
  <c r="I296" i="1"/>
  <c r="J296" i="1" s="1"/>
  <c r="I297" i="1"/>
  <c r="L297" i="1" s="1"/>
  <c r="M297" i="1" s="1"/>
  <c r="I298" i="1"/>
  <c r="J298" i="1" s="1"/>
  <c r="I299" i="1"/>
  <c r="J299" i="1" s="1"/>
  <c r="I300" i="1"/>
  <c r="J300" i="1" s="1"/>
  <c r="I303" i="1"/>
  <c r="L303" i="1" s="1"/>
  <c r="M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L336" i="1" s="1"/>
  <c r="M336" i="1" s="1"/>
  <c r="I337" i="1"/>
  <c r="L337" i="1" s="1"/>
  <c r="M337" i="1" s="1"/>
  <c r="I338" i="1"/>
  <c r="J338" i="1" s="1"/>
  <c r="I339" i="1"/>
  <c r="J339" i="1" s="1"/>
  <c r="I340" i="1"/>
  <c r="J340" i="1" s="1"/>
  <c r="I341" i="1"/>
  <c r="J341" i="1" s="1"/>
  <c r="I342" i="1"/>
  <c r="L342" i="1" s="1"/>
  <c r="M342" i="1" s="1"/>
  <c r="I343" i="1"/>
  <c r="J343" i="1" s="1"/>
  <c r="I344" i="1"/>
  <c r="J344" i="1" s="1"/>
  <c r="M77" i="1"/>
  <c r="M86" i="1"/>
  <c r="M90" i="1"/>
  <c r="M94" i="1"/>
  <c r="M122" i="1"/>
  <c r="M123" i="1"/>
  <c r="M124" i="1"/>
  <c r="M294" i="1"/>
  <c r="M295" i="1"/>
  <c r="M296" i="1"/>
  <c r="M298" i="1"/>
  <c r="M299" i="1"/>
  <c r="M300" i="1"/>
  <c r="M304" i="1"/>
  <c r="M305" i="1"/>
  <c r="M307" i="1"/>
  <c r="M308" i="1"/>
  <c r="M309" i="1"/>
  <c r="M311" i="1"/>
  <c r="M312" i="1"/>
  <c r="M313" i="1"/>
  <c r="M315" i="1"/>
  <c r="M316" i="1"/>
  <c r="M318" i="1"/>
  <c r="M319" i="1"/>
  <c r="M320" i="1"/>
  <c r="M322" i="1"/>
  <c r="M323" i="1"/>
  <c r="M324" i="1"/>
  <c r="M326" i="1"/>
  <c r="M327" i="1"/>
  <c r="M328" i="1"/>
  <c r="M330" i="1"/>
  <c r="M331" i="1"/>
  <c r="M333" i="1"/>
  <c r="M334" i="1"/>
  <c r="M335" i="1"/>
  <c r="M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J281" i="1"/>
  <c r="J197" i="1"/>
  <c r="J33" i="1"/>
  <c r="I7" i="1"/>
  <c r="J7" i="1" s="1"/>
  <c r="J99" i="1"/>
  <c r="L97" i="1"/>
  <c r="M97" i="1" s="1"/>
  <c r="L99" i="1"/>
  <c r="M99" i="1" s="1"/>
  <c r="L134" i="1"/>
  <c r="M134" i="1" s="1"/>
  <c r="L184" i="1"/>
  <c r="M184" i="1" s="1"/>
  <c r="G7" i="1"/>
  <c r="G8" i="1"/>
  <c r="L246" i="1"/>
  <c r="M246" i="1" s="1"/>
  <c r="L216" i="1"/>
  <c r="M216" i="1" s="1"/>
  <c r="L230" i="1"/>
  <c r="M230" i="1" s="1"/>
  <c r="J66" i="1"/>
  <c r="L355" i="1"/>
  <c r="M355" i="1" s="1"/>
  <c r="L353" i="1"/>
  <c r="M353" i="1" s="1"/>
  <c r="J352" i="1"/>
  <c r="L47" i="1"/>
  <c r="M47" i="1" s="1"/>
  <c r="L93" i="1"/>
  <c r="M93" i="1" s="1"/>
  <c r="L32" i="1" l="1"/>
  <c r="M32" i="1" s="1"/>
  <c r="L193" i="1"/>
  <c r="M193" i="1" s="1"/>
  <c r="J22" i="1"/>
  <c r="L64" i="1"/>
  <c r="M64" i="1" s="1"/>
  <c r="L249" i="1"/>
  <c r="M249" i="1" s="1"/>
  <c r="L229" i="1"/>
  <c r="M229" i="1" s="1"/>
  <c r="L225" i="1"/>
  <c r="M225" i="1" s="1"/>
  <c r="L373" i="1"/>
  <c r="M373" i="1" s="1"/>
  <c r="L289" i="1"/>
  <c r="M289" i="1" s="1"/>
  <c r="L16" i="1"/>
  <c r="M16" i="1" s="1"/>
  <c r="L8" i="1"/>
  <c r="M8" i="1" s="1"/>
  <c r="J17" i="1"/>
  <c r="L70" i="1"/>
  <c r="M70" i="1" s="1"/>
  <c r="L85" i="1"/>
  <c r="M85" i="1" s="1"/>
  <c r="J138" i="1"/>
  <c r="L98" i="1"/>
  <c r="M98" i="1" s="1"/>
  <c r="J278" i="1"/>
  <c r="J57" i="1"/>
  <c r="J143" i="1"/>
  <c r="J336" i="1"/>
  <c r="J29" i="1"/>
  <c r="L128" i="1"/>
  <c r="M128" i="1" s="1"/>
  <c r="L158" i="1"/>
  <c r="M158" i="1" s="1"/>
  <c r="L72" i="1"/>
  <c r="M72" i="1" s="1"/>
  <c r="L114" i="1"/>
  <c r="M114" i="1" s="1"/>
  <c r="L140" i="1"/>
  <c r="M140" i="1" s="1"/>
  <c r="J254" i="1"/>
  <c r="L112" i="1"/>
  <c r="M112" i="1" s="1"/>
  <c r="L43" i="1"/>
  <c r="M43" i="1" s="1"/>
  <c r="L275" i="1"/>
  <c r="M275" i="1" s="1"/>
  <c r="J107" i="1"/>
  <c r="L95" i="1"/>
  <c r="M95" i="1" s="1"/>
  <c r="L177" i="1"/>
  <c r="M177" i="1" s="1"/>
  <c r="L160" i="1"/>
  <c r="M160" i="1" s="1"/>
  <c r="L14" i="1"/>
  <c r="M14" i="1" s="1"/>
  <c r="J75" i="1"/>
  <c r="L156" i="1"/>
  <c r="M156" i="1" s="1"/>
  <c r="L76" i="1"/>
  <c r="M76" i="1" s="1"/>
  <c r="J38" i="1"/>
  <c r="L127" i="1"/>
  <c r="M127" i="1" s="1"/>
  <c r="J289" i="1"/>
  <c r="J274" i="1"/>
  <c r="L204" i="1"/>
  <c r="M204" i="1" s="1"/>
  <c r="L175" i="1"/>
  <c r="M175" i="1" s="1"/>
  <c r="J192" i="1"/>
  <c r="J111" i="1"/>
  <c r="L20" i="1"/>
  <c r="M20" i="1" s="1"/>
  <c r="L173" i="1"/>
  <c r="M173" i="1" s="1"/>
  <c r="L189" i="1"/>
  <c r="M189" i="1" s="1"/>
  <c r="J157" i="1"/>
  <c r="L223" i="1"/>
  <c r="M223" i="1" s="1"/>
  <c r="J283" i="1"/>
  <c r="L239" i="1"/>
  <c r="M239" i="1" s="1"/>
  <c r="J84" i="1"/>
  <c r="J174" i="1"/>
  <c r="L67" i="1"/>
  <c r="M67" i="1" s="1"/>
  <c r="J65" i="1"/>
  <c r="L125" i="1"/>
  <c r="M125" i="1" s="1"/>
  <c r="L221" i="1"/>
  <c r="M221" i="1" s="1"/>
  <c r="J245" i="1"/>
  <c r="J82" i="1"/>
  <c r="J228" i="1"/>
  <c r="J297" i="1"/>
  <c r="J91" i="1"/>
  <c r="L344" i="1"/>
  <c r="M344" i="1" s="1"/>
  <c r="L56" i="1"/>
  <c r="M56" i="1" s="1"/>
  <c r="L27" i="1"/>
  <c r="M27" i="1" s="1"/>
  <c r="J256" i="1"/>
  <c r="L262" i="1"/>
  <c r="M262" i="1" s="1"/>
  <c r="J55" i="1"/>
  <c r="L349" i="1"/>
  <c r="M349" i="1" s="1"/>
  <c r="L88" i="1"/>
  <c r="M88" i="1" s="1"/>
  <c r="L152" i="1"/>
  <c r="M152" i="1" s="1"/>
  <c r="L187" i="1"/>
  <c r="M187" i="1" s="1"/>
  <c r="J167" i="1"/>
  <c r="J153" i="1"/>
  <c r="J87" i="1"/>
  <c r="J118" i="1"/>
  <c r="J231" i="1"/>
  <c r="L200" i="1"/>
  <c r="M200" i="1" s="1"/>
  <c r="L103" i="1"/>
  <c r="M103" i="1" s="1"/>
  <c r="L261" i="1"/>
  <c r="M261" i="1" s="1"/>
  <c r="L290" i="1"/>
  <c r="M290" i="1" s="1"/>
  <c r="L37" i="1"/>
  <c r="M37" i="1" s="1"/>
  <c r="L23" i="1"/>
  <c r="M23" i="1" s="1"/>
  <c r="L259" i="1"/>
  <c r="M259" i="1" s="1"/>
  <c r="J106" i="1"/>
  <c r="L282" i="1"/>
  <c r="M282" i="1" s="1"/>
  <c r="L266" i="1"/>
  <c r="M266" i="1" s="1"/>
  <c r="J206" i="1"/>
  <c r="J373" i="1"/>
  <c r="L69" i="1"/>
  <c r="M69" i="1" s="1"/>
  <c r="J211" i="1"/>
  <c r="L10" i="1"/>
  <c r="M10" i="1" s="1"/>
  <c r="J131" i="1"/>
  <c r="L102" i="1"/>
  <c r="M102" i="1" s="1"/>
  <c r="J25" i="1"/>
  <c r="L54" i="1"/>
  <c r="M54" i="1" s="1"/>
  <c r="L338" i="1"/>
  <c r="M338" i="1" s="1"/>
  <c r="L195" i="1"/>
  <c r="M195" i="1" s="1"/>
  <c r="L186" i="1"/>
  <c r="M186" i="1" s="1"/>
  <c r="L286" i="1"/>
  <c r="M286" i="1" s="1"/>
  <c r="J139" i="1"/>
  <c r="L243" i="1"/>
  <c r="M243" i="1" s="1"/>
  <c r="L347" i="1"/>
  <c r="M347" i="1" s="1"/>
  <c r="J178" i="1"/>
  <c r="L100" i="1"/>
  <c r="M100" i="1" s="1"/>
  <c r="L208" i="1"/>
  <c r="M208" i="1" s="1"/>
  <c r="L179" i="1"/>
  <c r="M179" i="1" s="1"/>
  <c r="L142" i="1"/>
  <c r="M142" i="1" s="1"/>
  <c r="J235" i="1"/>
  <c r="L26" i="1"/>
  <c r="M26" i="1" s="1"/>
  <c r="L209" i="1"/>
  <c r="M209" i="1" s="1"/>
  <c r="L194" i="1"/>
  <c r="M194" i="1" s="1"/>
  <c r="J225" i="1"/>
  <c r="J92" i="1"/>
  <c r="J78" i="1"/>
  <c r="J49" i="1"/>
  <c r="L104" i="1"/>
  <c r="M104" i="1" s="1"/>
  <c r="J59" i="1"/>
  <c r="J342" i="1"/>
  <c r="J303" i="1"/>
  <c r="L321" i="1"/>
  <c r="M321" i="1" s="1"/>
  <c r="L343" i="1"/>
  <c r="M343" i="1" s="1"/>
  <c r="L183" i="1"/>
  <c r="M183" i="1" s="1"/>
  <c r="L172" i="1"/>
  <c r="M172" i="1" s="1"/>
  <c r="L151" i="1"/>
  <c r="M151" i="1" s="1"/>
  <c r="L24" i="1"/>
  <c r="M24" i="1" s="1"/>
  <c r="J9" i="1"/>
  <c r="L166" i="1"/>
  <c r="M166" i="1" s="1"/>
  <c r="J220" i="1"/>
  <c r="J232" i="1"/>
  <c r="L168" i="1"/>
  <c r="M168" i="1" s="1"/>
  <c r="J234" i="1"/>
  <c r="L89" i="1"/>
  <c r="M89" i="1" s="1"/>
  <c r="J249" i="1"/>
  <c r="J8" i="1"/>
  <c r="J218" i="1"/>
  <c r="J170" i="1"/>
  <c r="J271" i="1"/>
  <c r="J301" i="1"/>
  <c r="L270" i="1"/>
  <c r="M270" i="1" s="1"/>
  <c r="J360" i="1"/>
  <c r="L360" i="1"/>
  <c r="M360" i="1" s="1"/>
  <c r="J255" i="1"/>
  <c r="J149" i="1"/>
  <c r="J18" i="1"/>
  <c r="L325" i="1"/>
  <c r="M325" i="1" s="1"/>
  <c r="L199" i="1"/>
  <c r="M199" i="1" s="1"/>
  <c r="L40" i="1"/>
  <c r="M40" i="1" s="1"/>
  <c r="J16" i="1"/>
  <c r="L214" i="1"/>
  <c r="M214" i="1" s="1"/>
  <c r="L263" i="1"/>
  <c r="M263" i="1" s="1"/>
  <c r="L130" i="1"/>
  <c r="M130" i="1" s="1"/>
  <c r="L202" i="1"/>
  <c r="M202" i="1" s="1"/>
  <c r="L180" i="1"/>
  <c r="M180" i="1" s="1"/>
  <c r="L62" i="1"/>
  <c r="M62" i="1" s="1"/>
  <c r="L30" i="1"/>
  <c r="M30" i="1" s="1"/>
  <c r="J61" i="1"/>
  <c r="L267" i="1"/>
  <c r="M267" i="1" s="1"/>
  <c r="L238" i="1"/>
  <c r="M238" i="1" s="1"/>
  <c r="L108" i="1"/>
  <c r="M108" i="1" s="1"/>
  <c r="J119" i="1"/>
  <c r="L198" i="1"/>
  <c r="M198" i="1" s="1"/>
  <c r="L260" i="1"/>
  <c r="M260" i="1" s="1"/>
  <c r="L162" i="1"/>
  <c r="M162" i="1" s="1"/>
  <c r="J163" i="1"/>
  <c r="J42" i="1"/>
  <c r="J354" i="1"/>
  <c r="L105" i="1"/>
  <c r="M105" i="1" s="1"/>
  <c r="L284" i="1"/>
  <c r="M284" i="1" s="1"/>
  <c r="L222" i="1"/>
  <c r="M222" i="1" s="1"/>
  <c r="L146" i="1"/>
  <c r="M146" i="1" s="1"/>
  <c r="L236" i="1"/>
  <c r="M236" i="1" s="1"/>
  <c r="J236" i="1"/>
  <c r="J171" i="1"/>
  <c r="L171" i="1"/>
  <c r="M171" i="1" s="1"/>
  <c r="J150" i="1"/>
  <c r="L150" i="1"/>
  <c r="M150" i="1" s="1"/>
  <c r="J147" i="1"/>
  <c r="L147" i="1"/>
  <c r="M147" i="1" s="1"/>
  <c r="J58" i="1"/>
  <c r="L58" i="1"/>
  <c r="M58" i="1" s="1"/>
  <c r="J34" i="1"/>
  <c r="L34" i="1"/>
  <c r="M34" i="1" s="1"/>
  <c r="L31" i="1"/>
  <c r="M31" i="1" s="1"/>
  <c r="J31" i="1"/>
  <c r="J268" i="1"/>
  <c r="J109" i="1"/>
  <c r="J276" i="1"/>
  <c r="L120" i="1"/>
  <c r="M120" i="1" s="1"/>
  <c r="L28" i="1"/>
  <c r="M28" i="1" s="1"/>
  <c r="L126" i="1"/>
  <c r="M126" i="1" s="1"/>
  <c r="L79" i="1"/>
  <c r="M79" i="1" s="1"/>
  <c r="L48" i="1"/>
  <c r="M48" i="1" s="1"/>
  <c r="J135" i="1"/>
  <c r="L51" i="1"/>
  <c r="M51" i="1" s="1"/>
  <c r="J19" i="1"/>
  <c r="J229" i="1"/>
  <c r="J210" i="1"/>
  <c r="L210" i="1"/>
  <c r="M210" i="1" s="1"/>
  <c r="J201" i="1"/>
  <c r="L201" i="1"/>
  <c r="M201" i="1" s="1"/>
  <c r="J193" i="1"/>
  <c r="L191" i="1"/>
  <c r="M191" i="1" s="1"/>
  <c r="J191" i="1"/>
  <c r="J188" i="1"/>
  <c r="L188" i="1"/>
  <c r="M188" i="1" s="1"/>
  <c r="J132" i="1"/>
  <c r="J129" i="1"/>
  <c r="J110" i="1"/>
  <c r="L110" i="1"/>
  <c r="M110" i="1" s="1"/>
  <c r="J80" i="1"/>
  <c r="L80" i="1"/>
  <c r="M80" i="1" s="1"/>
  <c r="J46" i="1"/>
  <c r="L46" i="1"/>
  <c r="M46" i="1" s="1"/>
  <c r="L41" i="1"/>
  <c r="M41" i="1" s="1"/>
  <c r="J41" i="1"/>
  <c r="J359" i="1"/>
  <c r="L113" i="1"/>
  <c r="M113" i="1" s="1"/>
  <c r="J113" i="1"/>
  <c r="L251" i="1"/>
  <c r="M251" i="1" s="1"/>
  <c r="J251" i="1"/>
  <c r="J248" i="1"/>
  <c r="L248" i="1"/>
  <c r="M248" i="1" s="1"/>
  <c r="L203" i="1"/>
  <c r="M203" i="1" s="1"/>
  <c r="J203" i="1"/>
  <c r="J176" i="1"/>
  <c r="L176" i="1"/>
  <c r="M176" i="1" s="1"/>
  <c r="L83" i="1"/>
  <c r="M83" i="1" s="1"/>
  <c r="J83" i="1"/>
  <c r="L63" i="1"/>
  <c r="M63" i="1" s="1"/>
  <c r="J63" i="1"/>
  <c r="J13" i="1"/>
  <c r="L13" i="1"/>
  <c r="M13" i="1" s="1"/>
  <c r="L15" i="1"/>
  <c r="M15" i="1" s="1"/>
  <c r="J258" i="1"/>
  <c r="L302" i="1"/>
  <c r="M302" i="1" s="1"/>
  <c r="J350" i="1"/>
  <c r="L207" i="1"/>
  <c r="M207" i="1" s="1"/>
  <c r="L45" i="1"/>
  <c r="M45" i="1" s="1"/>
  <c r="J224" i="1"/>
  <c r="J247" i="1"/>
  <c r="L247" i="1"/>
  <c r="M247" i="1" s="1"/>
  <c r="J227" i="1"/>
  <c r="L227" i="1"/>
  <c r="M227" i="1" s="1"/>
  <c r="J154" i="1"/>
  <c r="L154" i="1"/>
  <c r="M154" i="1" s="1"/>
  <c r="J144" i="1"/>
  <c r="L144" i="1"/>
  <c r="M144" i="1" s="1"/>
  <c r="L96" i="1"/>
  <c r="M96" i="1" s="1"/>
  <c r="J96" i="1"/>
  <c r="L74" i="1"/>
  <c r="M74" i="1" s="1"/>
  <c r="J74" i="1"/>
  <c r="J71" i="1"/>
  <c r="L71" i="1"/>
  <c r="M71" i="1" s="1"/>
  <c r="J53" i="1"/>
  <c r="L53" i="1"/>
  <c r="M53" i="1" s="1"/>
  <c r="J50" i="1"/>
  <c r="L50" i="1"/>
  <c r="M50" i="1" s="1"/>
  <c r="J345" i="1"/>
  <c r="L345" i="1"/>
  <c r="M345" i="1" s="1"/>
  <c r="J314" i="1"/>
  <c r="L314" i="1"/>
  <c r="M314" i="1" s="1"/>
  <c r="J292" i="1"/>
  <c r="L292" i="1"/>
  <c r="M292" i="1" s="1"/>
  <c r="J287" i="1"/>
  <c r="L287" i="1"/>
  <c r="M287" i="1" s="1"/>
  <c r="J215" i="1"/>
  <c r="L215" i="1"/>
  <c r="M215" i="1" s="1"/>
  <c r="J148" i="1"/>
  <c r="L148" i="1"/>
  <c r="M148" i="1" s="1"/>
  <c r="J136" i="1"/>
  <c r="L136" i="1"/>
  <c r="M136" i="1" s="1"/>
  <c r="L115" i="1"/>
  <c r="M115" i="1" s="1"/>
  <c r="J115" i="1"/>
  <c r="J12" i="1"/>
  <c r="L12" i="1"/>
  <c r="M12" i="1" s="1"/>
  <c r="L169" i="1"/>
  <c r="M169" i="1" s="1"/>
  <c r="J169" i="1"/>
  <c r="J164" i="1"/>
  <c r="L341" i="1"/>
  <c r="M341" i="1" s="1"/>
  <c r="J280" i="1"/>
  <c r="L280" i="1"/>
  <c r="M280" i="1" s="1"/>
  <c r="J219" i="1"/>
  <c r="L219" i="1"/>
  <c r="M219" i="1" s="1"/>
  <c r="J21" i="1"/>
  <c r="L21" i="1"/>
  <c r="M21" i="1" s="1"/>
  <c r="L366" i="1"/>
  <c r="M366" i="1" s="1"/>
  <c r="J366" i="1"/>
  <c r="L352" i="1"/>
  <c r="M352" i="1" s="1"/>
  <c r="L273" i="1"/>
  <c r="M273" i="1" s="1"/>
  <c r="L358" i="1"/>
  <c r="M358" i="1" s="1"/>
  <c r="L253" i="1"/>
  <c r="M253" i="1" s="1"/>
  <c r="L257" i="1"/>
  <c r="M257" i="1" s="1"/>
  <c r="L317" i="1"/>
  <c r="M317" i="1" s="1"/>
  <c r="L332" i="1"/>
  <c r="M332" i="1" s="1"/>
  <c r="L285" i="1"/>
  <c r="M285" i="1" s="1"/>
  <c r="L237" i="1"/>
  <c r="M237" i="1" s="1"/>
  <c r="L233" i="1"/>
  <c r="M233" i="1" s="1"/>
  <c r="L241" i="1"/>
  <c r="M241" i="1" s="1"/>
  <c r="L133" i="1"/>
  <c r="M133" i="1" s="1"/>
  <c r="L137" i="1"/>
  <c r="M137" i="1" s="1"/>
  <c r="L60" i="1"/>
  <c r="M60" i="1" s="1"/>
  <c r="L44" i="1"/>
  <c r="M44" i="1" s="1"/>
  <c r="L185" i="1"/>
  <c r="M185" i="1" s="1"/>
  <c r="L306" i="1"/>
  <c r="M306" i="1" s="1"/>
  <c r="L265" i="1"/>
  <c r="M265" i="1" s="1"/>
  <c r="L36" i="1"/>
  <c r="M36" i="1" s="1"/>
  <c r="L362" i="1"/>
  <c r="M362" i="1" s="1"/>
  <c r="L364" i="1"/>
  <c r="M364" i="1" s="1"/>
  <c r="L368" i="1"/>
  <c r="M368" i="1" s="1"/>
  <c r="L52" i="1"/>
  <c r="M52" i="1" s="1"/>
  <c r="L310" i="1"/>
  <c r="M310" i="1" s="1"/>
  <c r="J181" i="1"/>
  <c r="L181" i="1"/>
  <c r="M181" i="1" s="1"/>
  <c r="L372" i="1"/>
  <c r="M372" i="1" s="1"/>
  <c r="L293" i="1"/>
  <c r="M293" i="1" s="1"/>
  <c r="L213" i="1"/>
  <c r="M213" i="1" s="1"/>
  <c r="J244" i="1"/>
  <c r="L277" i="1"/>
  <c r="M277" i="1" s="1"/>
  <c r="L356" i="1"/>
  <c r="M356" i="1" s="1"/>
  <c r="L370" i="1"/>
  <c r="M370" i="1" s="1"/>
  <c r="L190" i="1"/>
  <c r="M190" i="1" s="1"/>
  <c r="L339" i="1"/>
  <c r="M339" i="1" s="1"/>
  <c r="L340" i="1"/>
  <c r="M340" i="1" s="1"/>
  <c r="L205" i="1"/>
  <c r="M205" i="1" s="1"/>
  <c r="L141" i="1"/>
  <c r="M141" i="1" s="1"/>
  <c r="L182" i="1"/>
  <c r="M182" i="1" s="1"/>
  <c r="J250" i="1"/>
  <c r="L145" i="1"/>
  <c r="M145" i="1" s="1"/>
  <c r="J337" i="1"/>
  <c r="L329" i="1"/>
  <c r="M329" i="1" s="1"/>
  <c r="L288" i="1"/>
  <c r="M288" i="1" s="1"/>
  <c r="J288" i="1"/>
  <c r="J272" i="1"/>
  <c r="L272" i="1"/>
  <c r="M272" i="1" s="1"/>
  <c r="L269" i="1"/>
  <c r="M269" i="1" s="1"/>
  <c r="L242" i="1"/>
  <c r="M242" i="1" s="1"/>
  <c r="J212" i="1"/>
  <c r="L212" i="1"/>
  <c r="M212" i="1" s="1"/>
  <c r="J165" i="1"/>
  <c r="L165" i="1"/>
  <c r="M165" i="1" s="1"/>
  <c r="L81" i="1"/>
  <c r="M81" i="1" s="1"/>
  <c r="J81" i="1"/>
  <c r="L348" i="1"/>
  <c r="M348" i="1" s="1"/>
  <c r="L346" i="1"/>
  <c r="M346" i="1" s="1"/>
  <c r="J346" i="1"/>
  <c r="G376" i="1"/>
  <c r="J252" i="1"/>
  <c r="L252" i="1"/>
  <c r="M252" i="1" s="1"/>
  <c r="J159" i="1"/>
  <c r="L159" i="1"/>
  <c r="M159" i="1" s="1"/>
  <c r="J291" i="1"/>
  <c r="L291" i="1"/>
  <c r="M291" i="1" s="1"/>
  <c r="L217" i="1"/>
  <c r="M217" i="1" s="1"/>
  <c r="J217" i="1"/>
  <c r="J196" i="1"/>
  <c r="L196" i="1"/>
  <c r="M196" i="1" s="1"/>
  <c r="J35" i="1"/>
  <c r="L35" i="1"/>
  <c r="M35" i="1" s="1"/>
  <c r="J11" i="1"/>
  <c r="I376" i="1"/>
  <c r="J226" i="1"/>
  <c r="L68" i="1"/>
  <c r="M68" i="1" s="1"/>
  <c r="L161" i="1"/>
  <c r="M161" i="1" s="1"/>
  <c r="L117" i="1"/>
  <c r="M117" i="1" s="1"/>
  <c r="J279" i="1"/>
  <c r="L279" i="1"/>
  <c r="M279" i="1" s="1"/>
  <c r="L264" i="1"/>
  <c r="M264" i="1" s="1"/>
  <c r="J240" i="1"/>
  <c r="L240" i="1"/>
  <c r="M240" i="1" s="1"/>
  <c r="L155" i="1"/>
  <c r="M155" i="1" s="1"/>
  <c r="J155" i="1"/>
  <c r="J101" i="1"/>
  <c r="L101" i="1"/>
  <c r="M101" i="1" s="1"/>
  <c r="L73" i="1"/>
  <c r="M73" i="1" s="1"/>
  <c r="J39" i="1"/>
  <c r="J351" i="1"/>
  <c r="L281" i="1"/>
  <c r="M281" i="1" s="1"/>
  <c r="J121" i="1"/>
  <c r="L121" i="1"/>
  <c r="M121" i="1" s="1"/>
  <c r="L197" i="1"/>
  <c r="M197" i="1" s="1"/>
  <c r="M376" i="1" l="1"/>
  <c r="M378" i="1" s="1"/>
  <c r="I378" i="1"/>
  <c r="G378" i="1"/>
  <c r="J376" i="1"/>
  <c r="J378" i="1" s="1"/>
  <c r="L376" i="1"/>
  <c r="L378" i="1" l="1"/>
</calcChain>
</file>

<file path=xl/sharedStrings.xml><?xml version="1.0" encoding="utf-8"?>
<sst xmlns="http://schemas.openxmlformats.org/spreadsheetml/2006/main" count="2306" uniqueCount="293">
  <si>
    <t>Nr.</t>
  </si>
  <si>
    <t>Opstal</t>
  </si>
  <si>
    <t>Inventaris</t>
  </si>
  <si>
    <t>premie o/oo</t>
  </si>
  <si>
    <t>ja/nee</t>
  </si>
  <si>
    <t xml:space="preserve">Index inventaris </t>
  </si>
  <si>
    <t>Index</t>
  </si>
  <si>
    <t xml:space="preserve">Index opstal </t>
  </si>
  <si>
    <t>verzekerd bedrag</t>
  </si>
  <si>
    <t>Totaal</t>
  </si>
  <si>
    <t>Gemeentehuis</t>
  </si>
  <si>
    <t xml:space="preserve">Object </t>
  </si>
  <si>
    <t>Adres</t>
  </si>
  <si>
    <t>Soort</t>
  </si>
  <si>
    <t>mutaties</t>
  </si>
  <si>
    <t>Opruimingskosten</t>
  </si>
  <si>
    <t>Gemeentewerf</t>
  </si>
  <si>
    <t>bedrag na index</t>
  </si>
  <si>
    <t>verzekerd</t>
  </si>
  <si>
    <t/>
  </si>
  <si>
    <t>Opmerkingen</t>
  </si>
  <si>
    <t>Bouwaard: steen/hard</t>
  </si>
  <si>
    <t xml:space="preserve">Getaxeerd: </t>
  </si>
  <si>
    <t>Getaxeerd:</t>
  </si>
  <si>
    <t xml:space="preserve">Beveiligd: </t>
  </si>
  <si>
    <t>Buiten vaste tax.</t>
  </si>
  <si>
    <t>Buiten vaste tax</t>
  </si>
  <si>
    <t>Gebouwen</t>
  </si>
  <si>
    <t>Ja</t>
  </si>
  <si>
    <t>Papenvoort 15</t>
  </si>
  <si>
    <t>5671 CP NUENEN</t>
  </si>
  <si>
    <t>Brandweerkazerne</t>
  </si>
  <si>
    <t>Dwerspad 20</t>
  </si>
  <si>
    <t>5671 GT  NUENEN</t>
  </si>
  <si>
    <t>Basisschool De Rietpluim</t>
  </si>
  <si>
    <t>Ouwelandsedijk 27</t>
  </si>
  <si>
    <t>5673 PS  NUENEN</t>
  </si>
  <si>
    <t>Beveiligd: Inbraak en brand</t>
  </si>
  <si>
    <t>Beveiligd: Inbraak</t>
  </si>
  <si>
    <t>Basisschool De Mijlpaal + 3 noodunits</t>
  </si>
  <si>
    <t>Brabantring 13</t>
  </si>
  <si>
    <t>5672 EE  NUENEN</t>
  </si>
  <si>
    <t>Van Duynhovenlaan 15</t>
  </si>
  <si>
    <t>5673 AP NUENEN</t>
  </si>
  <si>
    <t>Bouwaard: hout/asbestcement/hard</t>
  </si>
  <si>
    <t>Basisschool insp. J. Crijnsschool</t>
  </si>
  <si>
    <t>Heikampen 1-3</t>
  </si>
  <si>
    <t>5672 ST  NUENEN</t>
  </si>
  <si>
    <t>Noodlokaal insp. J. Crijnsschool</t>
  </si>
  <si>
    <t>5674 RR NUENEN</t>
  </si>
  <si>
    <t>Noodlokaal waarin gevestigd sociaal cultureel centrum</t>
  </si>
  <si>
    <t>Jacobushoek 5</t>
  </si>
  <si>
    <t>5672 HZ  NUENEN</t>
  </si>
  <si>
    <t>5674 NW  NUENEN</t>
  </si>
  <si>
    <t>peuterspeelzaal in basisschool De Nieuwe Linde</t>
  </si>
  <si>
    <t>Vrouwkensakker 17</t>
  </si>
  <si>
    <t>5673 PE  NUENEN</t>
  </si>
  <si>
    <t>Basisschool De Nieuwe Linde</t>
  </si>
  <si>
    <t>Sportlaan 8</t>
  </si>
  <si>
    <t>5671 GR  NUENEN</t>
  </si>
  <si>
    <t>Gymnastieklokaal</t>
  </si>
  <si>
    <t>Bijgebouwen/terreinvoorzieningen</t>
  </si>
  <si>
    <t>Kinderdagverblijf Erica</t>
  </si>
  <si>
    <t>Beveiligd: Inbraak; brand wordt gerealiseerd</t>
  </si>
  <si>
    <t>Heikampen 5-7</t>
  </si>
  <si>
    <t>Bejaardensteunpunt</t>
  </si>
  <si>
    <t>Goudvinkhof 12A</t>
  </si>
  <si>
    <t>5672 EM  NUENEN</t>
  </si>
  <si>
    <t>Beveiligd: Nee</t>
  </si>
  <si>
    <t>WMO Steunpunt Nuenen</t>
  </si>
  <si>
    <t>Vincent van Goghplein 78</t>
  </si>
  <si>
    <t>5671 GZ  NUENEN</t>
  </si>
  <si>
    <t>Heuvel 11</t>
  </si>
  <si>
    <t>L. van Hauthernlaan 1</t>
  </si>
  <si>
    <t>5671 CJ  NUENEN</t>
  </si>
  <si>
    <t>Wettenseind 24-26</t>
  </si>
  <si>
    <t>5674 AA  NUENEN</t>
  </si>
  <si>
    <t>Wettenseind 20</t>
  </si>
  <si>
    <t xml:space="preserve">Sportkantine </t>
  </si>
  <si>
    <t>Sportlaan 12</t>
  </si>
  <si>
    <t>De Polder 1-3</t>
  </si>
  <si>
    <t>5674 ST  NUENEN</t>
  </si>
  <si>
    <t>Koppeldreef 2</t>
  </si>
  <si>
    <t>5674 NA  NUENEN</t>
  </si>
  <si>
    <t>Lissevoort 10</t>
  </si>
  <si>
    <t>5671 BS  NUENEN</t>
  </si>
  <si>
    <t xml:space="preserve">Sportpark </t>
  </si>
  <si>
    <t>Oude Landen</t>
  </si>
  <si>
    <t>NUENEN</t>
  </si>
  <si>
    <t>Bouwaard: kunststof</t>
  </si>
  <si>
    <t>Mgr. Cuytenlaan 15</t>
  </si>
  <si>
    <t>5671 BJ  NUENEN</t>
  </si>
  <si>
    <t>Beveiligd: Inbraak; brand onbekend</t>
  </si>
  <si>
    <t xml:space="preserve">Akkerstraat </t>
  </si>
  <si>
    <t>Jacobushoek 7</t>
  </si>
  <si>
    <t>De Koppel 7</t>
  </si>
  <si>
    <t>5671 GP  NUENEN</t>
  </si>
  <si>
    <t>Woonwagen</t>
  </si>
  <si>
    <t>Bosweg 12</t>
  </si>
  <si>
    <t>5674 RB  NUENEN</t>
  </si>
  <si>
    <t>Bouwaard: divers</t>
  </si>
  <si>
    <t>Bosweg 16</t>
  </si>
  <si>
    <t>Bosweg 18</t>
  </si>
  <si>
    <t>Bosweg 22</t>
  </si>
  <si>
    <t>Bosweg 34</t>
  </si>
  <si>
    <t>Bosweg 36</t>
  </si>
  <si>
    <t>Kerk met berging</t>
  </si>
  <si>
    <t xml:space="preserve">Bosweg </t>
  </si>
  <si>
    <t>Bouwaard: hout</t>
  </si>
  <si>
    <t>15 bergingen</t>
  </si>
  <si>
    <t>Bosweg</t>
  </si>
  <si>
    <t>Kremersbos 11</t>
  </si>
  <si>
    <t>5673 TA  NUENEN</t>
  </si>
  <si>
    <t>Kremersbos 19</t>
  </si>
  <si>
    <t>Kremersbos 4</t>
  </si>
  <si>
    <t>Kremersbos 8</t>
  </si>
  <si>
    <t>Kremersbos</t>
  </si>
  <si>
    <t>Bosweg 38</t>
  </si>
  <si>
    <t>Eeneind</t>
  </si>
  <si>
    <t>3 bergingen</t>
  </si>
  <si>
    <t>Bosweg 42</t>
  </si>
  <si>
    <t>Kremersbos 6</t>
  </si>
  <si>
    <t>Bosweg 40</t>
  </si>
  <si>
    <t>Bosweg 52</t>
  </si>
  <si>
    <t>Bosweg 54</t>
  </si>
  <si>
    <t>Bosweg 56</t>
  </si>
  <si>
    <t>Pastoorsmast 18</t>
  </si>
  <si>
    <t>5673 TD  NUENEN</t>
  </si>
  <si>
    <t>Particuliere woning</t>
  </si>
  <si>
    <t>Opwettenseweg 102</t>
  </si>
  <si>
    <t>5674 AD   NUENEN</t>
  </si>
  <si>
    <t>Woning</t>
  </si>
  <si>
    <t>Opwettenseweg 104</t>
  </si>
  <si>
    <t>Pastoorsmast 1</t>
  </si>
  <si>
    <t>5673 TC  NUENEN</t>
  </si>
  <si>
    <t>Beveiligd:Inbraak; brand onbekend</t>
  </si>
  <si>
    <t>Beveiligd:Inbraak en brand</t>
  </si>
  <si>
    <t>5671 GA  NUENEN</t>
  </si>
  <si>
    <t xml:space="preserve">Woonhuis </t>
  </si>
  <si>
    <t>Dubbestraat 8</t>
  </si>
  <si>
    <t>5674 AE  NUENEN</t>
  </si>
  <si>
    <t>ja</t>
  </si>
  <si>
    <t>Bouwaard</t>
  </si>
  <si>
    <t>Getaxeerd</t>
  </si>
  <si>
    <t xml:space="preserve">Beveiligd </t>
  </si>
  <si>
    <t>Dubbestraat 8a</t>
  </si>
  <si>
    <t>Vorstedijk 16b</t>
  </si>
  <si>
    <t>5674 AG Nuenen</t>
  </si>
  <si>
    <t>Vorstedijk 16a</t>
  </si>
  <si>
    <t>Vorstedijk 16c</t>
  </si>
  <si>
    <t>Dubbestraat 6a</t>
  </si>
  <si>
    <t xml:space="preserve">ja </t>
  </si>
  <si>
    <t>verhoging n.a.v. taxatie 2011</t>
  </si>
  <si>
    <t>verhoging ivm taxtie 2011</t>
  </si>
  <si>
    <t>verhoging nav indexatie 2011</t>
  </si>
  <si>
    <t>Brede school De Dassenburcht</t>
  </si>
  <si>
    <t>Jacob Catsstraat 1-3</t>
  </si>
  <si>
    <t>5671 VP Nuenen</t>
  </si>
  <si>
    <t>Kantoor</t>
  </si>
  <si>
    <t>41a</t>
  </si>
  <si>
    <t>&amp;</t>
  </si>
  <si>
    <t>Begraafplaats Oude Landen</t>
  </si>
  <si>
    <t>Beekstraat 48 A</t>
  </si>
  <si>
    <t>Nuenen</t>
  </si>
  <si>
    <t>excedent op extra kosten</t>
  </si>
  <si>
    <t>excedent op reconstructiekosten</t>
  </si>
  <si>
    <t>-</t>
  </si>
  <si>
    <t>nee</t>
  </si>
  <si>
    <t>vaste premie</t>
  </si>
  <si>
    <t>Gerwenseweg 24</t>
  </si>
  <si>
    <t>Garagebedrijf</t>
  </si>
  <si>
    <t>Vorsterdijk 18</t>
  </si>
  <si>
    <t xml:space="preserve">Basisschool De Wentelwiek </t>
  </si>
  <si>
    <t xml:space="preserve">Basissch De Wentelwiek </t>
  </si>
  <si>
    <t xml:space="preserve">Soc cult centr De Geer en </t>
  </si>
  <si>
    <t>Ik zie het royement aanhangsel met credit nota met belangstelling tegemoet</t>
  </si>
  <si>
    <t>Cultureel centrum, theater, raadszaal Het Klooster</t>
  </si>
  <si>
    <t>verhoging ivm taxatie 20-6-'17</t>
  </si>
  <si>
    <t>Toegevoegd 1-1-'17</t>
  </si>
  <si>
    <t>Afvoer 01-09-'16</t>
  </si>
  <si>
    <t>Exced. Opruim.kst.</t>
  </si>
  <si>
    <t>Toegevoegd 23-6-'17 ivm tax. 20-6-'17</t>
  </si>
  <si>
    <t>Meeverzekeren begraafplaats 
Oude Landen: zie mail 9-11-2012</t>
  </si>
  <si>
    <t>meeverzekeren, zie mail 16-12-'15</t>
  </si>
  <si>
    <t>meeverzekeren, zie mail 05-02-'16</t>
  </si>
  <si>
    <t>Inventaris verzekeren volgens ovz. Jan Roijackers 25-9-'15</t>
  </si>
  <si>
    <t>Is kantoor geworden, zie ovz Jan Roijkackers</t>
  </si>
  <si>
    <t>verhoging ivm taxatie 2011 € 715.295,00 
getaxeerd/€ 44.705,00 ongetaxeerd</t>
  </si>
  <si>
    <t>(vlg. jaar opst/inv: index ja)</t>
  </si>
  <si>
    <t xml:space="preserve"> / huurdersbelang</t>
  </si>
  <si>
    <t>/ huurdersbelang</t>
  </si>
  <si>
    <t>excl. 2 mio op vaste prm.</t>
  </si>
  <si>
    <t>Park 1 - 3</t>
  </si>
  <si>
    <t>Aanm. 24-08-2017</t>
  </si>
  <si>
    <t>Dorpswerkplaats/bijeenkomstfunctie; wordt erfpacht</t>
  </si>
  <si>
    <t>Ongetaxeerd</t>
  </si>
  <si>
    <t>Brede school (onderwijs/bijeenkomstfunctie)</t>
  </si>
  <si>
    <t>Brede school (onderwijs/bijeenkomstfunctie/sport)</t>
  </si>
  <si>
    <t>Heuvel 11 te Nuenen</t>
  </si>
  <si>
    <t>Heuvel 5 te Nuenen</t>
  </si>
  <si>
    <t>Park 63b te Nuenen</t>
  </si>
  <si>
    <t>Ouwelandsedijk 27 te Nuenen</t>
  </si>
  <si>
    <t>Tuinbedrijf met woning</t>
  </si>
  <si>
    <t>Boerderij</t>
  </si>
  <si>
    <t>Collse Hoefdijk 34</t>
  </si>
  <si>
    <t>Collse Hoefdijk 38</t>
  </si>
  <si>
    <t>Collse Hoefdijk 40</t>
  </si>
  <si>
    <t>Hoge Brake 3 / Mantelmeeuwlaan 10 en 12 te Nuenen</t>
  </si>
  <si>
    <t>Gemeente Nuenen c.a.</t>
  </si>
  <si>
    <t>Sporthal 'De Hongerman'</t>
  </si>
  <si>
    <t>Getaxeerd ATMP 2018-01.</t>
  </si>
  <si>
    <t xml:space="preserve">Aanm. 31-12-2017 </t>
  </si>
  <si>
    <t>Afm. 31-12-2017 (is blijkbaar al heel lang weg)</t>
  </si>
  <si>
    <t>(vh: BS De Rietpluim).</t>
  </si>
  <si>
    <t>Bouwaard: steen/hard (vh: BS De Rietpluim)</t>
  </si>
  <si>
    <t xml:space="preserve"> = &gt; Zijn bedragen nog toereikend?</t>
  </si>
  <si>
    <t>na mutaties 2018</t>
  </si>
  <si>
    <t>Openbare basisschool De Nieuwe Linde</t>
  </si>
  <si>
    <t>Getaxeerd, ontv. rapp.: 27-03-2018.</t>
  </si>
  <si>
    <t>Heuvel 11 te Gerwen</t>
  </si>
  <si>
    <t>Voorschotpremie 1-1-2019</t>
  </si>
  <si>
    <t>Dorpshuis D'n Heuvel, getaxeerd</t>
  </si>
  <si>
    <t>Exc. Opruimingskosten</t>
  </si>
  <si>
    <t>Vlgs tax.rapport: Eur 701.800 advies opruim.kst.</t>
  </si>
  <si>
    <t>Afm. 03-05-2018 (géén eigendom gemeente meer)</t>
  </si>
  <si>
    <t>Oude leegstaande school, ongetaxeerd</t>
  </si>
  <si>
    <t>Wederikdreef 2 te Nuenen</t>
  </si>
  <si>
    <t>Getaxeerd, ontv. rapp.: 09-07-2018.</t>
  </si>
  <si>
    <t xml:space="preserve">Loods </t>
  </si>
  <si>
    <t>138,7/123,7</t>
  </si>
  <si>
    <t>123,6/118,2</t>
  </si>
  <si>
    <t xml:space="preserve">Basisschool De Mijlpaal </t>
  </si>
  <si>
    <t>afvoer tekst '+ noodunits' per 10-08-2018</t>
  </si>
  <si>
    <r>
      <t xml:space="preserve">Noodlokaal waarin gevestigd </t>
    </r>
    <r>
      <rPr>
        <b/>
        <sz val="9"/>
        <color indexed="10"/>
        <rFont val="Times New Roman"/>
        <family val="1"/>
      </rPr>
      <t>SDF Friends</t>
    </r>
  </si>
  <si>
    <t>Per 10-08-2018 afgemeld</t>
  </si>
  <si>
    <t>Per 10-08-2018 wijz. Soc.Cult.Centr.=&gt; SDF Friends</t>
  </si>
  <si>
    <r>
      <t xml:space="preserve">Soc. Cult. Accom. waarin gevestigd </t>
    </r>
    <r>
      <rPr>
        <b/>
        <sz val="9"/>
        <color indexed="10"/>
        <rFont val="Times New Roman"/>
        <family val="1"/>
      </rPr>
      <t>??</t>
    </r>
  </si>
  <si>
    <t>Per 10-08-2018 Peuterspeelzaal is eruit.</t>
  </si>
  <si>
    <r>
      <t xml:space="preserve">Sportkantine en kleedaccomodatie </t>
    </r>
    <r>
      <rPr>
        <b/>
        <sz val="9"/>
        <color indexed="10"/>
        <rFont val="Times New Roman"/>
        <family val="1"/>
      </rPr>
      <t>EMK</t>
    </r>
  </si>
  <si>
    <r>
      <t xml:space="preserve">Sportkantine en kleedaccomodatie </t>
    </r>
    <r>
      <rPr>
        <b/>
        <sz val="9"/>
        <color indexed="10"/>
        <rFont val="Times New Roman"/>
        <family val="1"/>
      </rPr>
      <t>NKV</t>
    </r>
  </si>
  <si>
    <t>RKVV NW sport-/kleedkamers</t>
  </si>
  <si>
    <r>
      <rPr>
        <b/>
        <sz val="9"/>
        <color indexed="10"/>
        <rFont val="Times New Roman"/>
        <family val="1"/>
      </rPr>
      <t>RKGSV</t>
    </r>
    <r>
      <rPr>
        <b/>
        <sz val="9"/>
        <rFont val="Times New Roman"/>
        <family val="1"/>
      </rPr>
      <t xml:space="preserve"> kleedkamers en kantine</t>
    </r>
  </si>
  <si>
    <t>Per 10-08-2018 afgmeld. Is er niet meer.</t>
  </si>
  <si>
    <t>Per 10-08-2018 afgemeld. Is er niet meer.</t>
  </si>
  <si>
    <t>Koetshuis</t>
  </si>
  <si>
    <t>Afgemeld per 10-08-2018.</t>
  </si>
  <si>
    <t>Getaxeerd, ontv. rapp.: 27-03-2018.   HOEVEEL INVENTARIS????</t>
  </si>
  <si>
    <t>Brede school MFA (onderwijs/bijeenkomstfunctie)</t>
  </si>
  <si>
    <r>
      <t xml:space="preserve">Aanm. 24-08-2017.       </t>
    </r>
    <r>
      <rPr>
        <sz val="8"/>
        <color indexed="10"/>
        <rFont val="Arial"/>
        <family val="2"/>
      </rPr>
      <t>HOEVEEL INVENTARIS????</t>
    </r>
  </si>
  <si>
    <t>VNAB nummer: 631378903</t>
  </si>
  <si>
    <t>Brandverzekering: B0100125652</t>
  </si>
  <si>
    <t>Index 2021</t>
  </si>
  <si>
    <t>Risico informatie</t>
  </si>
  <si>
    <t>Inbraakmeld- installatie met doormelding               ja/nee</t>
  </si>
  <si>
    <t>Brandmeld- installatie met doormelding ja/nee</t>
  </si>
  <si>
    <t>Sprinkler- installatie met doormelding ja/nee</t>
  </si>
  <si>
    <t>Leegstaand      ja/nee</t>
  </si>
  <si>
    <t>Indien leegstaand:                 vorm van toezicht aanwezig (bijv. Anti-kraak)                 ja/nee</t>
  </si>
  <si>
    <t xml:space="preserve">Zonnepanelen aanwezig                            ja/nee </t>
  </si>
  <si>
    <t>voorkom leegstand</t>
  </si>
  <si>
    <t>zijn niet meer aanwezig</t>
  </si>
  <si>
    <t>eigen toezicht</t>
  </si>
  <si>
    <t>ad-hoc</t>
  </si>
  <si>
    <t>Ja,</t>
  </si>
  <si>
    <r>
      <t>Getaxeerd</t>
    </r>
    <r>
      <rPr>
        <sz val="9"/>
        <color rgb="FFFF0000"/>
        <rFont val="Times New Roman"/>
        <family val="1"/>
      </rPr>
      <t xml:space="preserve"> De rietpluim</t>
    </r>
  </si>
  <si>
    <r>
      <t>Getaxeerd</t>
    </r>
    <r>
      <rPr>
        <sz val="9"/>
        <color rgb="FFFF0000"/>
        <rFont val="Times New Roman"/>
        <family val="1"/>
      </rPr>
      <t xml:space="preserve"> Heuvelrijk gerwen</t>
    </r>
  </si>
  <si>
    <r>
      <t xml:space="preserve">Ballonhal </t>
    </r>
    <r>
      <rPr>
        <b/>
        <sz val="9"/>
        <color rgb="FFC00000"/>
        <rFont val="Times New Roman"/>
        <family val="1"/>
      </rPr>
      <t>(tennisvereniging ???)</t>
    </r>
  </si>
  <si>
    <r>
      <t xml:space="preserve">Ballonhal </t>
    </r>
    <r>
      <rPr>
        <b/>
        <sz val="9"/>
        <color rgb="FFC00000"/>
        <rFont val="Times New Roman"/>
        <family val="1"/>
      </rPr>
      <t>tennisvereniging ???</t>
    </r>
  </si>
  <si>
    <t>2-9 mail</t>
  </si>
  <si>
    <t>pand is van helpt elkander ?</t>
  </si>
  <si>
    <t>nvt</t>
  </si>
  <si>
    <r>
      <t xml:space="preserve">Ongetaxeerd </t>
    </r>
    <r>
      <rPr>
        <sz val="9"/>
        <color rgb="FFFF0000"/>
        <rFont val="Times New Roman"/>
        <family val="1"/>
      </rPr>
      <t>(frenkvm@gmail.com)</t>
    </r>
  </si>
  <si>
    <t>pand is van helpt elkander ???</t>
  </si>
  <si>
    <t>Bosweg 54 verzekering beëindigen, dit betreft alleen standplaats en geen woonwagen.</t>
  </si>
  <si>
    <t>Boerderij Collse Hoefdijk 40, verzekering beëindigen</t>
  </si>
  <si>
    <t>•	Sportkantine  sportlaan 12, verzekering beëindigen</t>
  </si>
  <si>
    <t>Noodlokaal insp. J. Crijnsschool, verzekering beëindigen (zowel opstal als inventaris)</t>
  </si>
  <si>
    <t xml:space="preserve">•	Opwettenseweg huis 102 is al vorig jaar verkocht. Deze kan van de lijst af. </t>
  </si>
  <si>
    <t>Vorsterdijk 12 z.s.m. nog verzekerd wordt. Er wonen mensen in dit huis dus dit heeft spoed.</t>
  </si>
  <si>
    <t>De schuur/garage blijft in eigendom heeft. Hiervoor moet een stormschade/milieuverzekering worden afgesloten i.v.m. asbest in het dak.</t>
  </si>
  <si>
    <t xml:space="preserve">Er staat onder dit lijstje een postcode zonder adres. Dit gaat volgens mij om Vorsterdijk 16. Graag aanpassen in polis of toevoegen als het om een ander adres gaat. </t>
  </si>
  <si>
    <t>Dubbestraat 6A in de lijst is omgenummerd naar Dubbetsraat 24, graag aanpassen in polis.</t>
  </si>
  <si>
    <t>Dubbestraat 8 in de lijst is omgenummerd naar Dubbetsraat 30, graag aanpassen in polis.</t>
  </si>
  <si>
    <t>Dubbestraat 8A in de lijst is omgenummerd naar Dubbetsraat 32, graag aanpassen in polis.</t>
  </si>
  <si>
    <t xml:space="preserve">Hier zit geen basisschool meer in </t>
  </si>
  <si>
    <t>Staat er niet meer</t>
  </si>
  <si>
    <t>Kunstwerk in zeecontainer hugo brouwer mozaiek</t>
  </si>
  <si>
    <r>
      <t xml:space="preserve">Pastoorsmast </t>
    </r>
    <r>
      <rPr>
        <sz val="9"/>
        <color rgb="FFFF0000"/>
        <rFont val="Times New Roman"/>
        <family val="1"/>
      </rPr>
      <t>=3</t>
    </r>
  </si>
  <si>
    <r>
      <t xml:space="preserve">Particuliere woning </t>
    </r>
    <r>
      <rPr>
        <b/>
        <sz val="9"/>
        <color rgb="FFFF0000"/>
        <rFont val="Times New Roman"/>
        <family val="1"/>
      </rPr>
      <t>(grond gemeente, pand niet)</t>
    </r>
  </si>
  <si>
    <t>Is geen eigendom van de gemeente, zowel het pand als de grond niet</t>
  </si>
  <si>
    <t>Grond is van gemeente, pand is van helpt elkander</t>
  </si>
  <si>
    <t>Deze mag uit de verzekering gehaald worden iov Ayla</t>
  </si>
  <si>
    <t>Grond is van gemeente, opstal is van NVK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</si>
</sst>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0.0000"/>
    <numFmt numFmtId="168" formatCode="_-[$fl-413]\ * #,##0_-;_-[$fl-413]\ * #,##0\-;_-[$fl-413]\ * &quot;-&quot;_-;_-@_-"/>
    <numFmt numFmtId="169" formatCode="#,##0_ ;\-#,##0\ "/>
    <numFmt numFmtId="170" formatCode="_-[$€]\ * #,##0.00_-;_-[$€]\ * #,##0.00\-;_-[$€]\ * &quot;-&quot;??_-;_-@_-"/>
    <numFmt numFmtId="171" formatCode="&quot;€&quot;\ #,##0.00_-"/>
    <numFmt numFmtId="172" formatCode="_-&quot;€&quot;\ * #,##0.000_-;_-&quot;€&quot;\ * #,##0.000\-;_-&quot;€&quot;\ * &quot;-&quot;_-;_-@_-"/>
    <numFmt numFmtId="173" formatCode="_-&quot;€&quot;\ * #,##0.00_-;_-&quot;€&quot;\ * #,##0.00\-;_-&quot;€&quot;\ * &quot;-&quot;_-;_-@_-"/>
    <numFmt numFmtId="174" formatCode="_-* #,##0.00_-;\-* #,##0.00_-;_-* &quot;-&quot;??_-;_-@_-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Calibri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9"/>
      <color indexed="10"/>
      <name val="Times New Roman"/>
      <family val="1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9"/>
      <color rgb="FFFF0000"/>
      <name val="Times New Roman"/>
      <family val="1"/>
    </font>
    <font>
      <sz val="10"/>
      <name val="Arial"/>
    </font>
    <font>
      <sz val="10"/>
      <name val="Times New Roman"/>
    </font>
    <font>
      <sz val="10"/>
      <name val="Times New Roman"/>
      <family val="1"/>
    </font>
    <font>
      <b/>
      <i/>
      <sz val="10"/>
      <color indexed="8"/>
      <name val="Arial"/>
      <family val="2"/>
    </font>
    <font>
      <b/>
      <i/>
      <sz val="12"/>
      <name val="Arial"/>
      <family val="2"/>
    </font>
    <font>
      <u/>
      <sz val="10"/>
      <color theme="10"/>
      <name val="Arial"/>
    </font>
    <font>
      <sz val="9"/>
      <color rgb="FFFF0000"/>
      <name val="Times New Roman"/>
      <family val="1"/>
    </font>
    <font>
      <sz val="9"/>
      <color rgb="FFC00000"/>
      <name val="Times New Roman"/>
      <family val="1"/>
    </font>
    <font>
      <sz val="8"/>
      <color rgb="FFC00000"/>
      <name val="Arial"/>
      <family val="2"/>
    </font>
    <font>
      <b/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17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2" fillId="0" borderId="0" xfId="0" applyNumberFormat="1" applyFont="1"/>
    <xf numFmtId="170" fontId="2" fillId="0" borderId="0" xfId="1" applyFont="1"/>
    <xf numFmtId="168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0" fontId="2" fillId="0" borderId="1" xfId="1" applyFont="1" applyBorder="1"/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1" xfId="0" applyFont="1" applyBorder="1"/>
    <xf numFmtId="170" fontId="2" fillId="0" borderId="5" xfId="1" applyFont="1" applyBorder="1"/>
    <xf numFmtId="164" fontId="2" fillId="0" borderId="0" xfId="2" applyNumberFormat="1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5" xfId="2" applyNumberFormat="1" applyFont="1" applyBorder="1"/>
    <xf numFmtId="0" fontId="2" fillId="0" borderId="0" xfId="0" applyFont="1" applyBorder="1"/>
    <xf numFmtId="170" fontId="2" fillId="0" borderId="6" xfId="1" applyFont="1" applyBorder="1"/>
    <xf numFmtId="4" fontId="2" fillId="0" borderId="0" xfId="0" applyNumberFormat="1" applyFont="1" applyAlignment="1">
      <alignment horizontal="center"/>
    </xf>
    <xf numFmtId="169" fontId="2" fillId="0" borderId="0" xfId="0" applyNumberFormat="1" applyFont="1" applyBorder="1"/>
    <xf numFmtId="164" fontId="2" fillId="0" borderId="0" xfId="0" applyNumberFormat="1" applyFont="1" applyBorder="1"/>
    <xf numFmtId="170" fontId="2" fillId="0" borderId="0" xfId="1" applyFont="1" applyBorder="1"/>
    <xf numFmtId="164" fontId="2" fillId="0" borderId="0" xfId="0" applyNumberFormat="1" applyFont="1" applyBorder="1" applyAlignment="1">
      <alignment horizontal="center"/>
    </xf>
    <xf numFmtId="168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2" fillId="0" borderId="0" xfId="0" applyNumberFormat="1" applyFont="1" applyAlignment="1" applyProtection="1">
      <alignment horizontal="left"/>
      <protection hidden="1"/>
    </xf>
    <xf numFmtId="167" fontId="2" fillId="0" borderId="3" xfId="0" applyNumberFormat="1" applyFont="1" applyBorder="1" applyAlignment="1">
      <alignment horizontal="center"/>
    </xf>
    <xf numFmtId="0" fontId="4" fillId="0" borderId="0" xfId="0" applyFont="1" applyBorder="1"/>
    <xf numFmtId="167" fontId="2" fillId="0" borderId="3" xfId="1" applyNumberFormat="1" applyFont="1" applyBorder="1" applyAlignment="1">
      <alignment horizontal="center"/>
    </xf>
    <xf numFmtId="170" fontId="10" fillId="0" borderId="5" xfId="1" applyFont="1" applyBorder="1"/>
    <xf numFmtId="0" fontId="10" fillId="0" borderId="0" xfId="0" applyFont="1"/>
    <xf numFmtId="0" fontId="10" fillId="0" borderId="5" xfId="0" applyFont="1" applyBorder="1"/>
    <xf numFmtId="170" fontId="2" fillId="0" borderId="0" xfId="0" applyNumberFormat="1" applyFont="1" applyBorder="1" applyAlignment="1">
      <alignment horizontal="center"/>
    </xf>
    <xf numFmtId="170" fontId="2" fillId="0" borderId="0" xfId="0" applyNumberFormat="1" applyFont="1" applyBorder="1" applyAlignment="1"/>
    <xf numFmtId="170" fontId="2" fillId="0" borderId="0" xfId="0" applyNumberFormat="1" applyFont="1"/>
    <xf numFmtId="170" fontId="2" fillId="0" borderId="1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170" fontId="2" fillId="0" borderId="5" xfId="0" applyNumberFormat="1" applyFont="1" applyBorder="1"/>
    <xf numFmtId="170" fontId="2" fillId="0" borderId="0" xfId="0" applyNumberFormat="1" applyFont="1" applyBorder="1"/>
    <xf numFmtId="0" fontId="6" fillId="0" borderId="0" xfId="0" applyFont="1"/>
    <xf numFmtId="0" fontId="2" fillId="0" borderId="5" xfId="0" applyFont="1" applyBorder="1" applyAlignment="1">
      <alignment wrapText="1"/>
    </xf>
    <xf numFmtId="170" fontId="3" fillId="0" borderId="6" xfId="1" applyFont="1" applyBorder="1"/>
    <xf numFmtId="170" fontId="7" fillId="0" borderId="0" xfId="1" applyFont="1" applyBorder="1"/>
    <xf numFmtId="165" fontId="7" fillId="0" borderId="0" xfId="2" applyNumberFormat="1" applyFont="1" applyBorder="1"/>
    <xf numFmtId="171" fontId="7" fillId="0" borderId="0" xfId="0" applyNumberFormat="1" applyFont="1"/>
    <xf numFmtId="0" fontId="2" fillId="0" borderId="5" xfId="0" applyFont="1" applyBorder="1" applyAlignment="1">
      <alignment horizontal="left"/>
    </xf>
    <xf numFmtId="14" fontId="2" fillId="0" borderId="3" xfId="0" applyNumberFormat="1" applyFont="1" applyBorder="1" applyAlignment="1">
      <alignment horizontal="center"/>
    </xf>
    <xf numFmtId="172" fontId="2" fillId="0" borderId="0" xfId="0" applyNumberFormat="1" applyFont="1"/>
    <xf numFmtId="170" fontId="10" fillId="0" borderId="0" xfId="1" applyFont="1"/>
    <xf numFmtId="170" fontId="10" fillId="0" borderId="1" xfId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170" fontId="11" fillId="0" borderId="0" xfId="1" applyFont="1" applyBorder="1"/>
    <xf numFmtId="170" fontId="10" fillId="0" borderId="0" xfId="1" applyFont="1" applyBorder="1"/>
    <xf numFmtId="0" fontId="10" fillId="0" borderId="5" xfId="0" applyFont="1" applyFill="1" applyBorder="1"/>
    <xf numFmtId="170" fontId="10" fillId="0" borderId="5" xfId="1" applyFont="1" applyFill="1" applyBorder="1"/>
    <xf numFmtId="4" fontId="2" fillId="0" borderId="10" xfId="0" applyNumberFormat="1" applyFont="1" applyFill="1" applyBorder="1" applyAlignment="1">
      <alignment horizontal="center"/>
    </xf>
    <xf numFmtId="164" fontId="3" fillId="0" borderId="11" xfId="0" applyNumberFormat="1" applyFont="1" applyBorder="1"/>
    <xf numFmtId="0" fontId="2" fillId="0" borderId="12" xfId="0" applyFont="1" applyBorder="1"/>
    <xf numFmtId="170" fontId="3" fillId="0" borderId="11" xfId="0" applyNumberFormat="1" applyFont="1" applyBorder="1"/>
    <xf numFmtId="170" fontId="10" fillId="0" borderId="12" xfId="1" applyFont="1" applyBorder="1"/>
    <xf numFmtId="170" fontId="3" fillId="0" borderId="11" xfId="1" applyFont="1" applyBorder="1"/>
    <xf numFmtId="0" fontId="2" fillId="0" borderId="10" xfId="0" applyFont="1" applyFill="1" applyBorder="1" applyAlignment="1">
      <alignment horizontal="center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5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0" fontId="2" fillId="0" borderId="5" xfId="1" applyFont="1" applyFill="1" applyBorder="1"/>
    <xf numFmtId="164" fontId="2" fillId="0" borderId="5" xfId="2" applyNumberFormat="1" applyFont="1" applyFill="1" applyBorder="1"/>
    <xf numFmtId="164" fontId="2" fillId="0" borderId="0" xfId="2" applyNumberFormat="1" applyFont="1" applyFill="1"/>
    <xf numFmtId="170" fontId="2" fillId="0" borderId="5" xfId="0" applyNumberFormat="1" applyFont="1" applyFill="1" applyBorder="1"/>
    <xf numFmtId="0" fontId="2" fillId="0" borderId="0" xfId="0" applyFont="1" applyFill="1"/>
    <xf numFmtId="0" fontId="5" fillId="0" borderId="0" xfId="0" applyFont="1" applyFill="1" applyBorder="1"/>
    <xf numFmtId="0" fontId="12" fillId="0" borderId="0" xfId="0" applyFont="1" applyBorder="1"/>
    <xf numFmtId="173" fontId="2" fillId="0" borderId="5" xfId="2" applyNumberFormat="1" applyFont="1" applyBorder="1"/>
    <xf numFmtId="0" fontId="17" fillId="2" borderId="7" xfId="14" applyFont="1" applyFill="1" applyBorder="1" applyAlignment="1">
      <alignment vertical="top"/>
    </xf>
    <xf numFmtId="0" fontId="1" fillId="2" borderId="7" xfId="14" applyFill="1" applyBorder="1" applyAlignment="1">
      <alignment vertical="top"/>
    </xf>
    <xf numFmtId="43" fontId="16" fillId="2" borderId="13" xfId="15" applyFont="1" applyFill="1" applyBorder="1" applyAlignment="1" applyProtection="1">
      <alignment horizontal="center" vertical="top" wrapText="1"/>
      <protection locked="0"/>
    </xf>
    <xf numFmtId="43" fontId="16" fillId="2" borderId="13" xfId="15" applyFont="1" applyFill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>
      <alignment horizontal="center"/>
    </xf>
    <xf numFmtId="0" fontId="21" fillId="0" borderId="0" xfId="0" applyFont="1"/>
    <xf numFmtId="0" fontId="1" fillId="0" borderId="0" xfId="16" applyFont="1"/>
    <xf numFmtId="0" fontId="10" fillId="0" borderId="0" xfId="0" applyFont="1" applyFill="1"/>
    <xf numFmtId="164" fontId="10" fillId="0" borderId="0" xfId="0" applyNumberFormat="1" applyFont="1" applyBorder="1"/>
    <xf numFmtId="164" fontId="11" fillId="0" borderId="0" xfId="0" applyNumberFormat="1" applyFont="1" applyBorder="1"/>
    <xf numFmtId="170" fontId="11" fillId="0" borderId="0" xfId="1" applyFont="1"/>
    <xf numFmtId="165" fontId="11" fillId="0" borderId="0" xfId="2" applyNumberFormat="1" applyFont="1" applyBorder="1"/>
    <xf numFmtId="164" fontId="10" fillId="0" borderId="0" xfId="0" applyNumberFormat="1" applyFont="1" applyBorder="1" applyAlignment="1">
      <alignment horizontal="center"/>
    </xf>
    <xf numFmtId="170" fontId="10" fillId="0" borderId="0" xfId="0" applyNumberFormat="1" applyFont="1" applyBorder="1"/>
    <xf numFmtId="0" fontId="10" fillId="0" borderId="0" xfId="0" applyFont="1" applyBorder="1"/>
    <xf numFmtId="0" fontId="19" fillId="0" borderId="5" xfId="0" applyFont="1" applyBorder="1"/>
    <xf numFmtId="0" fontId="19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10" fillId="0" borderId="5" xfId="2" applyNumberFormat="1" applyFont="1" applyBorder="1"/>
    <xf numFmtId="164" fontId="10" fillId="0" borderId="0" xfId="2" applyNumberFormat="1" applyFont="1"/>
    <xf numFmtId="170" fontId="10" fillId="0" borderId="5" xfId="0" applyNumberFormat="1" applyFont="1" applyBorder="1"/>
  </cellXfs>
  <cellStyles count="17">
    <cellStyle name="Comma 2" xfId="5" xr:uid="{3A93B8C6-2F86-4E28-8B0D-4E76AE65421D}"/>
    <cellStyle name="Comma 2 2" xfId="15" xr:uid="{CAC5D3A7-AB2E-45B0-B4DA-067F0372F87B}"/>
    <cellStyle name="Comma 3" xfId="4" xr:uid="{B3B50451-E867-485B-AE2D-171F591824B2}"/>
    <cellStyle name="Currency 2" xfId="11" xr:uid="{A3542585-377C-48A9-8FDE-8D3D4314F3F2}"/>
    <cellStyle name="Euro" xfId="1" xr:uid="{00000000-0005-0000-0000-000001000000}"/>
    <cellStyle name="Euro 2" xfId="7" xr:uid="{5893F02E-88B4-4589-8EE9-B38D5E50B79F}"/>
    <cellStyle name="Euro 2 2" xfId="8" xr:uid="{F28E958A-9A68-40FE-A009-A5679B35AC71}"/>
    <cellStyle name="Hyperlink" xfId="16" builtinId="8"/>
    <cellStyle name="Normal 2" xfId="14" xr:uid="{A2CA4050-E946-4753-9EDD-32BA8E26D734}"/>
    <cellStyle name="Normal 3" xfId="6" xr:uid="{8AD05174-FC25-49CF-A810-84F1A9B755BA}"/>
    <cellStyle name="Normal 4" xfId="3" xr:uid="{02758DB3-2DCE-4240-B7C1-E7819659D1E7}"/>
    <cellStyle name="Standaard" xfId="0" builtinId="0"/>
    <cellStyle name="Standaard 2" xfId="9" xr:uid="{4D8B3395-576E-4471-B359-0166CCAECC0A}"/>
    <cellStyle name="Standaard 3" xfId="10" xr:uid="{D9D7AAEF-D0F0-40DA-B0FC-C5D7C90976DD}"/>
    <cellStyle name="Valuta" xfId="2" builtinId="4"/>
    <cellStyle name="Valuta 2" xfId="12" xr:uid="{CF18A619-785B-4907-96D2-AB82E5807D9B}"/>
    <cellStyle name="Valuta 2 2" xfId="13" xr:uid="{40C09EF2-1A08-47A2-806D-83D3F57F66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Z392"/>
  <sheetViews>
    <sheetView tabSelected="1" topLeftCell="B1" zoomScale="115" zoomScaleNormal="115" workbookViewId="0">
      <pane ySplit="6" topLeftCell="A124" activePane="bottomLeft" state="frozen"/>
      <selection pane="bottomLeft" activeCell="Y130" sqref="Y130"/>
    </sheetView>
  </sheetViews>
  <sheetFormatPr defaultColWidth="9.140625" defaultRowHeight="11.25" x14ac:dyDescent="0.2"/>
  <cols>
    <col min="1" max="1" width="4.7109375" style="1" customWidth="1"/>
    <col min="2" max="2" width="40.5703125" style="1" bestFit="1" customWidth="1"/>
    <col min="3" max="4" width="17" style="1" customWidth="1"/>
    <col min="5" max="5" width="12.42578125" style="1" customWidth="1"/>
    <col min="6" max="6" width="13.42578125" style="2" hidden="1" customWidth="1"/>
    <col min="7" max="7" width="10.28515625" style="3" hidden="1" customWidth="1"/>
    <col min="8" max="8" width="13.42578125" style="70" hidden="1" customWidth="1"/>
    <col min="9" max="9" width="14.28515625" style="4" hidden="1" customWidth="1"/>
    <col min="10" max="10" width="13.42578125" style="4" hidden="1" customWidth="1"/>
    <col min="11" max="11" width="9" style="5" hidden="1" customWidth="1"/>
    <col min="12" max="12" width="13.28515625" style="2" hidden="1" customWidth="1"/>
    <col min="13" max="13" width="21" style="56" hidden="1" customWidth="1"/>
    <col min="14" max="14" width="43" style="1" hidden="1" customWidth="1"/>
    <col min="15" max="15" width="14.28515625" style="4" bestFit="1" customWidth="1"/>
    <col min="16" max="16" width="13.42578125" style="4" hidden="1" customWidth="1"/>
    <col min="17" max="17" width="9" style="5" customWidth="1"/>
    <col min="18" max="18" width="14.28515625" style="4" bestFit="1" customWidth="1"/>
    <col min="19" max="19" width="10.28515625" style="1" bestFit="1" customWidth="1"/>
    <col min="20" max="20" width="15.42578125" style="1" customWidth="1"/>
    <col min="21" max="21" width="17.140625" style="1" customWidth="1"/>
    <col min="22" max="22" width="15.7109375" style="1" customWidth="1"/>
    <col min="23" max="23" width="14" style="1" customWidth="1"/>
    <col min="24" max="24" width="14.85546875" style="1" customWidth="1"/>
    <col min="25" max="25" width="16.28515625" style="1" customWidth="1"/>
    <col min="26" max="16384" width="9.140625" style="1"/>
  </cols>
  <sheetData>
    <row r="1" spans="1:25" x14ac:dyDescent="0.2">
      <c r="A1" s="1" t="s">
        <v>208</v>
      </c>
      <c r="M1" s="54"/>
    </row>
    <row r="2" spans="1:25" x14ac:dyDescent="0.2">
      <c r="A2" s="6"/>
      <c r="K2" s="7" t="s">
        <v>7</v>
      </c>
      <c r="L2" s="47">
        <f>(138.7/123.7)-100%</f>
        <v>0.12126111560226338</v>
      </c>
      <c r="M2" s="55" t="s">
        <v>229</v>
      </c>
      <c r="N2" s="69"/>
      <c r="Q2" s="7"/>
    </row>
    <row r="3" spans="1:25" ht="12" customHeight="1" x14ac:dyDescent="0.2">
      <c r="A3" s="1" t="s">
        <v>250</v>
      </c>
      <c r="K3" s="7" t="s">
        <v>5</v>
      </c>
      <c r="L3" s="47">
        <f>(123.6/118.2)-100%</f>
        <v>4.5685279187817285E-2</v>
      </c>
      <c r="M3" s="56" t="s">
        <v>230</v>
      </c>
      <c r="Q3" s="7"/>
    </row>
    <row r="4" spans="1:25" ht="12" customHeight="1" thickBot="1" x14ac:dyDescent="0.25">
      <c r="A4" s="1" t="s">
        <v>249</v>
      </c>
      <c r="K4" s="7"/>
      <c r="L4" s="8"/>
      <c r="M4" s="57" t="s">
        <v>220</v>
      </c>
      <c r="Q4" s="7"/>
    </row>
    <row r="5" spans="1:25" ht="15.75" thickBot="1" x14ac:dyDescent="0.25">
      <c r="A5" s="9"/>
      <c r="B5" s="9"/>
      <c r="E5" s="9"/>
      <c r="F5" s="10" t="s">
        <v>8</v>
      </c>
      <c r="G5" s="11" t="s">
        <v>3</v>
      </c>
      <c r="H5" s="71" t="s">
        <v>14</v>
      </c>
      <c r="I5" s="10" t="s">
        <v>8</v>
      </c>
      <c r="J5" s="10" t="s">
        <v>3</v>
      </c>
      <c r="K5" s="10" t="s">
        <v>6</v>
      </c>
      <c r="L5" s="12" t="s">
        <v>18</v>
      </c>
      <c r="M5" s="37">
        <v>0.5</v>
      </c>
      <c r="N5" s="9"/>
      <c r="O5" s="10" t="s">
        <v>8</v>
      </c>
      <c r="P5" s="10" t="s">
        <v>3</v>
      </c>
      <c r="Q5" s="10" t="s">
        <v>6</v>
      </c>
      <c r="R5" s="10" t="s">
        <v>8</v>
      </c>
      <c r="S5" s="10" t="s">
        <v>3</v>
      </c>
      <c r="T5" s="99" t="s">
        <v>252</v>
      </c>
      <c r="U5" s="100"/>
      <c r="V5" s="100"/>
      <c r="W5" s="100"/>
      <c r="X5" s="100"/>
      <c r="Y5" s="100"/>
    </row>
    <row r="6" spans="1:25" ht="51.6" customHeight="1" x14ac:dyDescent="0.2">
      <c r="A6" s="13" t="s">
        <v>0</v>
      </c>
      <c r="B6" s="13" t="s">
        <v>11</v>
      </c>
      <c r="C6" s="13" t="s">
        <v>12</v>
      </c>
      <c r="D6" s="14"/>
      <c r="E6" s="13" t="s">
        <v>13</v>
      </c>
      <c r="F6" s="68">
        <v>43101</v>
      </c>
      <c r="G6" s="50">
        <v>0.5</v>
      </c>
      <c r="H6" s="72">
        <v>2018</v>
      </c>
      <c r="I6" s="15" t="s">
        <v>216</v>
      </c>
      <c r="J6" s="48">
        <v>0.5</v>
      </c>
      <c r="K6" s="16" t="s">
        <v>4</v>
      </c>
      <c r="L6" s="38" t="s">
        <v>17</v>
      </c>
      <c r="M6" s="58"/>
      <c r="N6" s="13" t="s">
        <v>20</v>
      </c>
      <c r="O6" s="15">
        <v>2020</v>
      </c>
      <c r="P6" s="48">
        <v>0.5</v>
      </c>
      <c r="Q6" s="16" t="s">
        <v>4</v>
      </c>
      <c r="R6" s="15" t="s">
        <v>251</v>
      </c>
      <c r="S6" s="15">
        <v>0.5</v>
      </c>
      <c r="T6" s="101" t="s">
        <v>253</v>
      </c>
      <c r="U6" s="101" t="s">
        <v>254</v>
      </c>
      <c r="V6" s="101" t="s">
        <v>255</v>
      </c>
      <c r="W6" s="101" t="s">
        <v>256</v>
      </c>
      <c r="X6" s="102" t="s">
        <v>257</v>
      </c>
      <c r="Y6" s="101" t="s">
        <v>258</v>
      </c>
    </row>
    <row r="7" spans="1:25" ht="12.75" customHeight="1" x14ac:dyDescent="0.2">
      <c r="A7" s="17"/>
      <c r="B7" s="18"/>
      <c r="C7" s="19"/>
      <c r="D7" s="18"/>
      <c r="E7" s="17"/>
      <c r="F7" s="24" t="s">
        <v>19</v>
      </c>
      <c r="G7" s="20" t="str">
        <f t="shared" ref="G7:G56" si="0">IF(F7="","",(F7/1000*$G$6))</f>
        <v/>
      </c>
      <c r="H7" s="51"/>
      <c r="I7" s="25" t="str">
        <f t="shared" ref="I7:I54" si="1">IF(F7="","",F7+H7)</f>
        <v/>
      </c>
      <c r="J7" s="20" t="str">
        <f t="shared" ref="J7:J56" si="2">IF(I7="","",(I7/1000*$J$6))</f>
        <v/>
      </c>
      <c r="K7" s="10"/>
      <c r="L7" s="21" t="s">
        <v>19</v>
      </c>
      <c r="M7" s="59" t="str">
        <f>IF(L7="","",(L7/1000*$M$5))</f>
        <v/>
      </c>
      <c r="N7" s="9"/>
      <c r="O7" s="25" t="s">
        <v>19</v>
      </c>
      <c r="P7" s="20" t="s">
        <v>19</v>
      </c>
      <c r="Q7" s="10"/>
      <c r="R7" s="25" t="s">
        <v>19</v>
      </c>
      <c r="S7" s="25"/>
    </row>
    <row r="8" spans="1:25" ht="12" x14ac:dyDescent="0.2">
      <c r="A8" s="40">
        <v>1</v>
      </c>
      <c r="B8" s="49" t="s">
        <v>10</v>
      </c>
      <c r="C8" s="42" t="s">
        <v>29</v>
      </c>
      <c r="D8" s="43" t="s">
        <v>1</v>
      </c>
      <c r="E8" s="43" t="s">
        <v>1</v>
      </c>
      <c r="F8" s="24">
        <v>8634873</v>
      </c>
      <c r="G8" s="20">
        <f t="shared" si="0"/>
        <v>4317.4364999999998</v>
      </c>
      <c r="H8" s="51"/>
      <c r="I8" s="25">
        <f t="shared" si="1"/>
        <v>8634873</v>
      </c>
      <c r="J8" s="20">
        <f t="shared" si="2"/>
        <v>4317.4364999999998</v>
      </c>
      <c r="K8" s="22" t="s">
        <v>28</v>
      </c>
      <c r="L8" s="21">
        <f>IF(I8="","",IF(K8="Ja",IF(E8="Opstal",ROUND(I8*(1+$L$2),0),IF(E8="Inventaris",ROUND(I8*(1+$L$3),0),I8)),I8))</f>
        <v>9681947</v>
      </c>
      <c r="M8" s="59">
        <f t="shared" ref="M8:M51" si="3">IF(L8="","",(L8/1000*$M$5))</f>
        <v>4840.9735000000001</v>
      </c>
      <c r="N8" s="23" t="s">
        <v>152</v>
      </c>
      <c r="O8" s="25">
        <v>10199000</v>
      </c>
      <c r="P8" s="20">
        <v>4317.4364999999998</v>
      </c>
      <c r="Q8" s="22" t="s">
        <v>28</v>
      </c>
      <c r="R8" s="25">
        <f>ROUNDUP(O8*108/105,-3)</f>
        <v>10491000</v>
      </c>
      <c r="S8" s="98">
        <f>R8*0.5/1000</f>
        <v>5245.5</v>
      </c>
      <c r="T8" s="1" t="s">
        <v>141</v>
      </c>
      <c r="U8" s="1" t="s">
        <v>141</v>
      </c>
      <c r="V8" s="1" t="s">
        <v>167</v>
      </c>
      <c r="W8" s="1" t="s">
        <v>167</v>
      </c>
      <c r="X8" s="1" t="s">
        <v>270</v>
      </c>
      <c r="Y8" s="1" t="s">
        <v>141</v>
      </c>
    </row>
    <row r="9" spans="1:25" ht="12" x14ac:dyDescent="0.2">
      <c r="A9" s="40"/>
      <c r="B9" s="44" t="s">
        <v>21</v>
      </c>
      <c r="C9" s="42" t="s">
        <v>30</v>
      </c>
      <c r="D9" s="43"/>
      <c r="E9" s="43"/>
      <c r="F9" s="24" t="s">
        <v>19</v>
      </c>
      <c r="G9" s="20" t="str">
        <f t="shared" si="0"/>
        <v/>
      </c>
      <c r="H9" s="51"/>
      <c r="I9" s="25" t="str">
        <f t="shared" si="1"/>
        <v/>
      </c>
      <c r="J9" s="20" t="str">
        <f t="shared" si="2"/>
        <v/>
      </c>
      <c r="K9" s="22"/>
      <c r="L9" s="21" t="str">
        <f t="shared" ref="L9:L60" si="4">IF(I9="","",IF(K9="Ja",IF(E9="Opstal",ROUND(I9*(1+$L$2),0),IF(E9="Inventaris",ROUND(I9*(1+$L$3),0),I9)),I9))</f>
        <v/>
      </c>
      <c r="M9" s="59" t="str">
        <f t="shared" si="3"/>
        <v/>
      </c>
      <c r="N9" s="23"/>
      <c r="O9" s="25" t="s">
        <v>19</v>
      </c>
      <c r="P9" s="20" t="s">
        <v>19</v>
      </c>
      <c r="Q9" s="22"/>
      <c r="R9" s="25" t="s">
        <v>19</v>
      </c>
      <c r="S9" s="25"/>
    </row>
    <row r="10" spans="1:25" ht="12" x14ac:dyDescent="0.2">
      <c r="A10" s="40"/>
      <c r="B10" s="44" t="s">
        <v>22</v>
      </c>
      <c r="C10" s="42"/>
      <c r="D10" s="43"/>
      <c r="E10" s="43"/>
      <c r="F10" s="24" t="s">
        <v>19</v>
      </c>
      <c r="G10" s="20" t="str">
        <f t="shared" si="0"/>
        <v/>
      </c>
      <c r="H10" s="51"/>
      <c r="I10" s="25" t="str">
        <f t="shared" si="1"/>
        <v/>
      </c>
      <c r="J10" s="20" t="str">
        <f t="shared" si="2"/>
        <v/>
      </c>
      <c r="K10" s="22"/>
      <c r="L10" s="21" t="str">
        <f t="shared" si="4"/>
        <v/>
      </c>
      <c r="M10" s="59" t="str">
        <f t="shared" si="3"/>
        <v/>
      </c>
      <c r="N10" s="23"/>
      <c r="O10" s="25" t="s">
        <v>19</v>
      </c>
      <c r="P10" s="20" t="s">
        <v>19</v>
      </c>
      <c r="Q10" s="22"/>
      <c r="R10" s="25" t="s">
        <v>19</v>
      </c>
      <c r="S10" s="25"/>
    </row>
    <row r="11" spans="1:25" ht="12" x14ac:dyDescent="0.2">
      <c r="A11" s="40"/>
      <c r="B11" s="41" t="s">
        <v>37</v>
      </c>
      <c r="C11" s="42"/>
      <c r="D11" s="43"/>
      <c r="E11" s="43"/>
      <c r="F11" s="24" t="s">
        <v>19</v>
      </c>
      <c r="G11" s="20" t="str">
        <f t="shared" si="0"/>
        <v/>
      </c>
      <c r="H11" s="51"/>
      <c r="I11" s="25" t="str">
        <f t="shared" si="1"/>
        <v/>
      </c>
      <c r="J11" s="20" t="str">
        <f t="shared" si="2"/>
        <v/>
      </c>
      <c r="K11" s="22"/>
      <c r="L11" s="21" t="str">
        <f t="shared" si="4"/>
        <v/>
      </c>
      <c r="M11" s="59" t="str">
        <f t="shared" si="3"/>
        <v/>
      </c>
      <c r="N11" s="23"/>
      <c r="O11" s="25" t="s">
        <v>19</v>
      </c>
      <c r="P11" s="20" t="s">
        <v>19</v>
      </c>
      <c r="Q11" s="22"/>
      <c r="R11" s="25" t="s">
        <v>19</v>
      </c>
      <c r="S11" s="25"/>
    </row>
    <row r="12" spans="1:25" ht="12" x14ac:dyDescent="0.2">
      <c r="A12" s="40">
        <v>2</v>
      </c>
      <c r="B12" s="49" t="s">
        <v>10</v>
      </c>
      <c r="C12" s="42" t="s">
        <v>29</v>
      </c>
      <c r="D12" s="43" t="s">
        <v>2</v>
      </c>
      <c r="E12" s="43" t="s">
        <v>2</v>
      </c>
      <c r="F12" s="24">
        <v>610149</v>
      </c>
      <c r="G12" s="20">
        <f t="shared" si="0"/>
        <v>305.0745</v>
      </c>
      <c r="H12" s="51"/>
      <c r="I12" s="25">
        <f t="shared" si="1"/>
        <v>610149</v>
      </c>
      <c r="J12" s="20">
        <f t="shared" si="2"/>
        <v>305.0745</v>
      </c>
      <c r="K12" s="22" t="s">
        <v>28</v>
      </c>
      <c r="L12" s="21">
        <f>IF(I12="","",IF(K12="Ja",IF(E12="Opstal",ROUND(I12*(1+$L$2),0),IF(E12="Inventaris",ROUND(I12*(1+$L$3),0),I12)),I12))</f>
        <v>638024</v>
      </c>
      <c r="M12" s="59">
        <f t="shared" si="3"/>
        <v>319.012</v>
      </c>
      <c r="N12" s="23"/>
      <c r="O12" s="25">
        <v>649000</v>
      </c>
      <c r="P12" s="20">
        <v>305.0745</v>
      </c>
      <c r="Q12" s="22" t="s">
        <v>28</v>
      </c>
      <c r="R12" s="25">
        <f>ROUNDUP(O12*103.5/101.6,-3)</f>
        <v>662000</v>
      </c>
      <c r="S12" s="98">
        <f t="shared" ref="S12:S72" si="5">R12*0.5/1000</f>
        <v>331</v>
      </c>
      <c r="T12" s="1" t="s">
        <v>141</v>
      </c>
      <c r="U12" s="1" t="s">
        <v>141</v>
      </c>
      <c r="V12" s="1" t="s">
        <v>167</v>
      </c>
      <c r="W12" s="1" t="s">
        <v>167</v>
      </c>
      <c r="X12" s="1" t="s">
        <v>270</v>
      </c>
      <c r="Y12" s="1" t="s">
        <v>141</v>
      </c>
    </row>
    <row r="13" spans="1:25" ht="12" x14ac:dyDescent="0.2">
      <c r="A13" s="40"/>
      <c r="B13" s="44" t="s">
        <v>21</v>
      </c>
      <c r="C13" s="42" t="s">
        <v>30</v>
      </c>
      <c r="D13" s="43"/>
      <c r="E13" s="43"/>
      <c r="F13" s="24" t="s">
        <v>19</v>
      </c>
      <c r="G13" s="20" t="str">
        <f t="shared" si="0"/>
        <v/>
      </c>
      <c r="H13" s="51"/>
      <c r="I13" s="25" t="str">
        <f t="shared" si="1"/>
        <v/>
      </c>
      <c r="J13" s="20" t="str">
        <f t="shared" si="2"/>
        <v/>
      </c>
      <c r="K13" s="22"/>
      <c r="L13" s="21" t="str">
        <f t="shared" si="4"/>
        <v/>
      </c>
      <c r="M13" s="59" t="str">
        <f t="shared" si="3"/>
        <v/>
      </c>
      <c r="N13" s="23"/>
      <c r="O13" s="25" t="s">
        <v>19</v>
      </c>
      <c r="P13" s="20" t="s">
        <v>19</v>
      </c>
      <c r="Q13" s="22"/>
      <c r="R13" s="25" t="s">
        <v>19</v>
      </c>
      <c r="S13" s="98"/>
    </row>
    <row r="14" spans="1:25" ht="12" x14ac:dyDescent="0.2">
      <c r="A14" s="40"/>
      <c r="B14" s="44" t="s">
        <v>23</v>
      </c>
      <c r="C14" s="42"/>
      <c r="D14" s="43"/>
      <c r="E14" s="43"/>
      <c r="F14" s="24" t="s">
        <v>19</v>
      </c>
      <c r="G14" s="20" t="str">
        <f t="shared" si="0"/>
        <v/>
      </c>
      <c r="H14" s="51"/>
      <c r="I14" s="25" t="str">
        <f t="shared" si="1"/>
        <v/>
      </c>
      <c r="J14" s="20" t="str">
        <f t="shared" si="2"/>
        <v/>
      </c>
      <c r="K14" s="22"/>
      <c r="L14" s="21" t="str">
        <f t="shared" si="4"/>
        <v/>
      </c>
      <c r="M14" s="59" t="str">
        <f t="shared" si="3"/>
        <v/>
      </c>
      <c r="N14" s="23"/>
      <c r="O14" s="25" t="s">
        <v>19</v>
      </c>
      <c r="P14" s="20" t="s">
        <v>19</v>
      </c>
      <c r="Q14" s="22"/>
      <c r="R14" s="25" t="s">
        <v>19</v>
      </c>
      <c r="S14" s="98"/>
    </row>
    <row r="15" spans="1:25" ht="12" x14ac:dyDescent="0.2">
      <c r="A15" s="40"/>
      <c r="B15" s="41" t="s">
        <v>37</v>
      </c>
      <c r="C15" s="42"/>
      <c r="D15" s="43"/>
      <c r="E15" s="43"/>
      <c r="F15" s="24" t="s">
        <v>19</v>
      </c>
      <c r="G15" s="20" t="str">
        <f t="shared" si="0"/>
        <v/>
      </c>
      <c r="H15" s="51"/>
      <c r="I15" s="25" t="str">
        <f t="shared" si="1"/>
        <v/>
      </c>
      <c r="J15" s="20" t="str">
        <f t="shared" si="2"/>
        <v/>
      </c>
      <c r="K15" s="22"/>
      <c r="L15" s="21" t="str">
        <f t="shared" si="4"/>
        <v/>
      </c>
      <c r="M15" s="59" t="str">
        <f t="shared" si="3"/>
        <v/>
      </c>
      <c r="N15" s="23"/>
      <c r="O15" s="25" t="s">
        <v>19</v>
      </c>
      <c r="P15" s="20" t="s">
        <v>19</v>
      </c>
      <c r="Q15" s="22"/>
      <c r="R15" s="25" t="s">
        <v>19</v>
      </c>
      <c r="S15" s="98"/>
    </row>
    <row r="16" spans="1:25" ht="12" x14ac:dyDescent="0.2">
      <c r="A16" s="40">
        <v>3</v>
      </c>
      <c r="B16" s="49" t="s">
        <v>31</v>
      </c>
      <c r="C16" s="42" t="s">
        <v>32</v>
      </c>
      <c r="D16" s="43" t="s">
        <v>15</v>
      </c>
      <c r="E16" s="43" t="s">
        <v>1</v>
      </c>
      <c r="F16" s="24">
        <v>482215</v>
      </c>
      <c r="G16" s="20">
        <f t="shared" si="0"/>
        <v>241.10749999999999</v>
      </c>
      <c r="H16" s="51"/>
      <c r="I16" s="25">
        <f t="shared" si="1"/>
        <v>482215</v>
      </c>
      <c r="J16" s="20">
        <f t="shared" si="2"/>
        <v>241.10749999999999</v>
      </c>
      <c r="K16" s="22" t="s">
        <v>28</v>
      </c>
      <c r="L16" s="21">
        <f t="shared" si="4"/>
        <v>540689</v>
      </c>
      <c r="M16" s="59">
        <f t="shared" si="3"/>
        <v>270.34449999999998</v>
      </c>
      <c r="N16" s="23" t="s">
        <v>154</v>
      </c>
      <c r="O16" s="25">
        <v>570000</v>
      </c>
      <c r="P16" s="20">
        <v>241.10749999999999</v>
      </c>
      <c r="Q16" s="22" t="s">
        <v>28</v>
      </c>
      <c r="R16" s="25">
        <f>ROUNDUP(O16*108/105,-3)</f>
        <v>587000</v>
      </c>
      <c r="S16" s="98">
        <f t="shared" si="5"/>
        <v>293.5</v>
      </c>
      <c r="T16" s="1" t="s">
        <v>141</v>
      </c>
      <c r="U16" s="1" t="s">
        <v>167</v>
      </c>
      <c r="V16" s="1" t="s">
        <v>167</v>
      </c>
      <c r="W16" s="1" t="s">
        <v>167</v>
      </c>
      <c r="X16" s="1" t="s">
        <v>270</v>
      </c>
      <c r="Y16" s="1" t="s">
        <v>167</v>
      </c>
    </row>
    <row r="17" spans="1:25" ht="12" x14ac:dyDescent="0.2">
      <c r="A17" s="40"/>
      <c r="B17" s="44" t="s">
        <v>21</v>
      </c>
      <c r="C17" s="42" t="s">
        <v>33</v>
      </c>
      <c r="D17" s="43"/>
      <c r="E17" s="43"/>
      <c r="F17" s="24" t="s">
        <v>19</v>
      </c>
      <c r="G17" s="20" t="str">
        <f t="shared" si="0"/>
        <v/>
      </c>
      <c r="H17" s="51"/>
      <c r="I17" s="25" t="str">
        <f t="shared" si="1"/>
        <v/>
      </c>
      <c r="J17" s="20" t="str">
        <f t="shared" si="2"/>
        <v/>
      </c>
      <c r="K17" s="22"/>
      <c r="L17" s="21" t="str">
        <f t="shared" si="4"/>
        <v/>
      </c>
      <c r="M17" s="59" t="str">
        <f t="shared" si="3"/>
        <v/>
      </c>
      <c r="N17" s="23"/>
      <c r="O17" s="25" t="s">
        <v>19</v>
      </c>
      <c r="P17" s="20" t="s">
        <v>19</v>
      </c>
      <c r="Q17" s="22"/>
      <c r="R17" s="25" t="s">
        <v>19</v>
      </c>
      <c r="S17" s="98"/>
    </row>
    <row r="18" spans="1:25" ht="12" x14ac:dyDescent="0.2">
      <c r="A18" s="40"/>
      <c r="B18" s="44" t="s">
        <v>23</v>
      </c>
      <c r="C18" s="42"/>
      <c r="D18" s="43"/>
      <c r="E18" s="43"/>
      <c r="F18" s="24" t="s">
        <v>19</v>
      </c>
      <c r="G18" s="20" t="str">
        <f t="shared" si="0"/>
        <v/>
      </c>
      <c r="H18" s="51"/>
      <c r="I18" s="25" t="str">
        <f t="shared" si="1"/>
        <v/>
      </c>
      <c r="J18" s="20" t="str">
        <f t="shared" si="2"/>
        <v/>
      </c>
      <c r="K18" s="22"/>
      <c r="L18" s="21" t="str">
        <f t="shared" si="4"/>
        <v/>
      </c>
      <c r="M18" s="59" t="str">
        <f t="shared" si="3"/>
        <v/>
      </c>
      <c r="N18" s="23"/>
      <c r="O18" s="25" t="s">
        <v>19</v>
      </c>
      <c r="P18" s="20" t="s">
        <v>19</v>
      </c>
      <c r="Q18" s="22"/>
      <c r="R18" s="25" t="s">
        <v>19</v>
      </c>
      <c r="S18" s="98"/>
    </row>
    <row r="19" spans="1:25" ht="12" x14ac:dyDescent="0.2">
      <c r="A19" s="40"/>
      <c r="B19" s="41" t="s">
        <v>38</v>
      </c>
      <c r="C19" s="42"/>
      <c r="D19" s="43"/>
      <c r="E19" s="43"/>
      <c r="F19" s="24" t="s">
        <v>19</v>
      </c>
      <c r="G19" s="20" t="str">
        <f t="shared" si="0"/>
        <v/>
      </c>
      <c r="H19" s="51"/>
      <c r="I19" s="25" t="str">
        <f t="shared" si="1"/>
        <v/>
      </c>
      <c r="J19" s="20" t="str">
        <f t="shared" si="2"/>
        <v/>
      </c>
      <c r="K19" s="22"/>
      <c r="L19" s="21" t="str">
        <f t="shared" si="4"/>
        <v/>
      </c>
      <c r="M19" s="59" t="str">
        <f t="shared" si="3"/>
        <v/>
      </c>
      <c r="N19" s="23"/>
      <c r="O19" s="25" t="s">
        <v>19</v>
      </c>
      <c r="P19" s="20" t="s">
        <v>19</v>
      </c>
      <c r="Q19" s="22"/>
      <c r="R19" s="25" t="s">
        <v>19</v>
      </c>
      <c r="S19" s="98"/>
    </row>
    <row r="20" spans="1:25" ht="12" x14ac:dyDescent="0.2">
      <c r="A20" s="40">
        <v>4</v>
      </c>
      <c r="B20" s="49" t="s">
        <v>31</v>
      </c>
      <c r="C20" s="42" t="s">
        <v>32</v>
      </c>
      <c r="D20" s="43" t="s">
        <v>1</v>
      </c>
      <c r="E20" s="43" t="s">
        <v>2</v>
      </c>
      <c r="F20" s="24">
        <v>120996</v>
      </c>
      <c r="G20" s="20">
        <f t="shared" si="0"/>
        <v>60.497999999999998</v>
      </c>
      <c r="H20" s="51"/>
      <c r="I20" s="25">
        <f t="shared" si="1"/>
        <v>120996</v>
      </c>
      <c r="J20" s="20">
        <f t="shared" si="2"/>
        <v>60.497999999999998</v>
      </c>
      <c r="K20" s="22" t="s">
        <v>28</v>
      </c>
      <c r="L20" s="21">
        <f t="shared" si="4"/>
        <v>126524</v>
      </c>
      <c r="M20" s="59">
        <f t="shared" si="3"/>
        <v>63.262</v>
      </c>
      <c r="N20" s="23"/>
      <c r="O20" s="25">
        <v>129000</v>
      </c>
      <c r="P20" s="20">
        <v>60.497999999999998</v>
      </c>
      <c r="Q20" s="22" t="s">
        <v>28</v>
      </c>
      <c r="R20" s="25">
        <f>ROUNDUP(O20*103.5/101.6,-3)</f>
        <v>132000</v>
      </c>
      <c r="S20" s="98">
        <f t="shared" si="5"/>
        <v>66</v>
      </c>
      <c r="T20" s="1" t="s">
        <v>141</v>
      </c>
      <c r="U20" s="1" t="s">
        <v>167</v>
      </c>
      <c r="V20" s="1" t="s">
        <v>167</v>
      </c>
      <c r="W20" s="1" t="s">
        <v>167</v>
      </c>
      <c r="X20" s="1" t="s">
        <v>270</v>
      </c>
      <c r="Y20" s="1" t="s">
        <v>167</v>
      </c>
    </row>
    <row r="21" spans="1:25" ht="12" x14ac:dyDescent="0.2">
      <c r="A21" s="40"/>
      <c r="B21" s="44" t="s">
        <v>21</v>
      </c>
      <c r="C21" s="42" t="s">
        <v>33</v>
      </c>
      <c r="D21" s="43"/>
      <c r="E21" s="43"/>
      <c r="F21" s="24" t="s">
        <v>19</v>
      </c>
      <c r="G21" s="20" t="str">
        <f t="shared" si="0"/>
        <v/>
      </c>
      <c r="H21" s="51"/>
      <c r="I21" s="25" t="str">
        <f t="shared" si="1"/>
        <v/>
      </c>
      <c r="J21" s="20" t="str">
        <f t="shared" si="2"/>
        <v/>
      </c>
      <c r="K21" s="22"/>
      <c r="L21" s="21" t="str">
        <f t="shared" si="4"/>
        <v/>
      </c>
      <c r="M21" s="59" t="str">
        <f t="shared" si="3"/>
        <v/>
      </c>
      <c r="N21" s="23"/>
      <c r="O21" s="25" t="s">
        <v>19</v>
      </c>
      <c r="P21" s="20" t="s">
        <v>19</v>
      </c>
      <c r="Q21" s="22"/>
      <c r="R21" s="25" t="s">
        <v>19</v>
      </c>
      <c r="S21" s="98"/>
    </row>
    <row r="22" spans="1:25" ht="12" x14ac:dyDescent="0.2">
      <c r="A22" s="40"/>
      <c r="B22" s="44" t="s">
        <v>23</v>
      </c>
      <c r="C22" s="42"/>
      <c r="D22" s="43"/>
      <c r="E22" s="43"/>
      <c r="F22" s="24" t="s">
        <v>19</v>
      </c>
      <c r="G22" s="20" t="str">
        <f t="shared" si="0"/>
        <v/>
      </c>
      <c r="H22" s="51"/>
      <c r="I22" s="25" t="str">
        <f t="shared" si="1"/>
        <v/>
      </c>
      <c r="J22" s="20" t="str">
        <f t="shared" si="2"/>
        <v/>
      </c>
      <c r="K22" s="22"/>
      <c r="L22" s="21" t="str">
        <f t="shared" si="4"/>
        <v/>
      </c>
      <c r="M22" s="59" t="str">
        <f t="shared" si="3"/>
        <v/>
      </c>
      <c r="N22" s="23"/>
      <c r="O22" s="25" t="s">
        <v>19</v>
      </c>
      <c r="P22" s="20" t="s">
        <v>19</v>
      </c>
      <c r="Q22" s="22"/>
      <c r="R22" s="25" t="s">
        <v>19</v>
      </c>
      <c r="S22" s="98"/>
    </row>
    <row r="23" spans="1:25" ht="12" x14ac:dyDescent="0.2">
      <c r="A23" s="40"/>
      <c r="B23" s="41" t="s">
        <v>38</v>
      </c>
      <c r="C23" s="42"/>
      <c r="D23" s="43"/>
      <c r="E23" s="43"/>
      <c r="F23" s="24" t="s">
        <v>19</v>
      </c>
      <c r="G23" s="20" t="str">
        <f t="shared" si="0"/>
        <v/>
      </c>
      <c r="H23" s="51"/>
      <c r="I23" s="25" t="str">
        <f t="shared" si="1"/>
        <v/>
      </c>
      <c r="J23" s="20" t="str">
        <f t="shared" si="2"/>
        <v/>
      </c>
      <c r="K23" s="22"/>
      <c r="L23" s="21" t="str">
        <f t="shared" si="4"/>
        <v/>
      </c>
      <c r="M23" s="59" t="str">
        <f t="shared" si="3"/>
        <v/>
      </c>
      <c r="N23" s="23"/>
      <c r="O23" s="25" t="s">
        <v>19</v>
      </c>
      <c r="P23" s="20" t="s">
        <v>19</v>
      </c>
      <c r="Q23" s="22"/>
      <c r="R23" s="25" t="s">
        <v>19</v>
      </c>
      <c r="S23" s="98"/>
    </row>
    <row r="24" spans="1:25" ht="12" x14ac:dyDescent="0.2">
      <c r="A24" s="40">
        <v>5</v>
      </c>
      <c r="B24" s="49" t="s">
        <v>34</v>
      </c>
      <c r="C24" s="42" t="s">
        <v>35</v>
      </c>
      <c r="D24" s="43" t="s">
        <v>2</v>
      </c>
      <c r="E24" s="43" t="s">
        <v>2</v>
      </c>
      <c r="F24" s="24">
        <v>291485</v>
      </c>
      <c r="G24" s="20">
        <f t="shared" si="0"/>
        <v>145.74250000000001</v>
      </c>
      <c r="H24" s="51"/>
      <c r="I24" s="25">
        <f t="shared" si="1"/>
        <v>291485</v>
      </c>
      <c r="J24" s="20">
        <f t="shared" si="2"/>
        <v>145.74250000000001</v>
      </c>
      <c r="K24" s="22" t="s">
        <v>28</v>
      </c>
      <c r="L24" s="21">
        <f t="shared" si="4"/>
        <v>304802</v>
      </c>
      <c r="M24" s="59">
        <f t="shared" si="3"/>
        <v>152.40100000000001</v>
      </c>
      <c r="N24" s="23"/>
      <c r="O24" s="25">
        <v>310000</v>
      </c>
      <c r="P24" s="20">
        <v>145.74250000000001</v>
      </c>
      <c r="Q24" s="22" t="s">
        <v>28</v>
      </c>
      <c r="R24" s="25">
        <f>ROUNDUP(O24*103.5/101.6,-3)</f>
        <v>316000</v>
      </c>
      <c r="S24" s="98">
        <f t="shared" si="5"/>
        <v>158</v>
      </c>
      <c r="T24" s="1" t="s">
        <v>167</v>
      </c>
      <c r="U24" s="1" t="s">
        <v>141</v>
      </c>
      <c r="V24" s="1" t="s">
        <v>167</v>
      </c>
      <c r="W24" s="1" t="s">
        <v>167</v>
      </c>
      <c r="X24" s="1" t="s">
        <v>270</v>
      </c>
      <c r="Y24" s="1" t="s">
        <v>167</v>
      </c>
    </row>
    <row r="25" spans="1:25" ht="12" x14ac:dyDescent="0.2">
      <c r="A25" s="40"/>
      <c r="B25" s="44" t="s">
        <v>21</v>
      </c>
      <c r="C25" s="42" t="s">
        <v>36</v>
      </c>
      <c r="D25" s="43"/>
      <c r="E25" s="43" t="s">
        <v>190</v>
      </c>
      <c r="F25" s="24" t="s">
        <v>19</v>
      </c>
      <c r="G25" s="20" t="str">
        <f t="shared" si="0"/>
        <v/>
      </c>
      <c r="H25" s="51"/>
      <c r="I25" s="25" t="str">
        <f t="shared" si="1"/>
        <v/>
      </c>
      <c r="J25" s="20" t="str">
        <f t="shared" si="2"/>
        <v/>
      </c>
      <c r="K25" s="22"/>
      <c r="L25" s="21" t="str">
        <f t="shared" si="4"/>
        <v/>
      </c>
      <c r="M25" s="59" t="str">
        <f t="shared" si="3"/>
        <v/>
      </c>
      <c r="N25" s="23"/>
      <c r="O25" s="25" t="s">
        <v>19</v>
      </c>
      <c r="P25" s="20" t="s">
        <v>19</v>
      </c>
      <c r="Q25" s="22"/>
      <c r="R25" s="25" t="s">
        <v>19</v>
      </c>
      <c r="S25" s="98"/>
    </row>
    <row r="26" spans="1:25" ht="12" x14ac:dyDescent="0.2">
      <c r="A26" s="40"/>
      <c r="B26" s="44" t="s">
        <v>23</v>
      </c>
      <c r="C26" s="42"/>
      <c r="D26" s="43"/>
      <c r="E26" s="43"/>
      <c r="F26" s="24" t="s">
        <v>19</v>
      </c>
      <c r="G26" s="20" t="str">
        <f t="shared" si="0"/>
        <v/>
      </c>
      <c r="H26" s="51"/>
      <c r="I26" s="25" t="str">
        <f t="shared" si="1"/>
        <v/>
      </c>
      <c r="J26" s="20" t="str">
        <f t="shared" si="2"/>
        <v/>
      </c>
      <c r="K26" s="22"/>
      <c r="L26" s="21" t="str">
        <f t="shared" si="4"/>
        <v/>
      </c>
      <c r="M26" s="59" t="str">
        <f t="shared" si="3"/>
        <v/>
      </c>
      <c r="N26" s="23"/>
      <c r="O26" s="25" t="s">
        <v>19</v>
      </c>
      <c r="P26" s="20" t="s">
        <v>19</v>
      </c>
      <c r="Q26" s="22"/>
      <c r="R26" s="25" t="s">
        <v>19</v>
      </c>
      <c r="S26" s="98"/>
    </row>
    <row r="27" spans="1:25" ht="12" x14ac:dyDescent="0.2">
      <c r="A27" s="40"/>
      <c r="B27" s="41" t="s">
        <v>38</v>
      </c>
      <c r="C27" s="42"/>
      <c r="D27" s="43"/>
      <c r="E27" s="43"/>
      <c r="F27" s="24" t="s">
        <v>19</v>
      </c>
      <c r="G27" s="20" t="str">
        <f t="shared" si="0"/>
        <v/>
      </c>
      <c r="H27" s="51"/>
      <c r="I27" s="25" t="str">
        <f t="shared" si="1"/>
        <v/>
      </c>
      <c r="J27" s="20" t="str">
        <f t="shared" si="2"/>
        <v/>
      </c>
      <c r="K27" s="22"/>
      <c r="L27" s="21" t="str">
        <f t="shared" si="4"/>
        <v/>
      </c>
      <c r="M27" s="59" t="str">
        <f t="shared" si="3"/>
        <v/>
      </c>
      <c r="N27" s="23"/>
      <c r="O27" s="25" t="s">
        <v>19</v>
      </c>
      <c r="P27" s="20" t="s">
        <v>19</v>
      </c>
      <c r="Q27" s="22"/>
      <c r="R27" s="25" t="s">
        <v>19</v>
      </c>
      <c r="S27" s="98"/>
    </row>
    <row r="28" spans="1:25" ht="12" x14ac:dyDescent="0.2">
      <c r="A28" s="40">
        <v>6</v>
      </c>
      <c r="B28" s="49" t="s">
        <v>231</v>
      </c>
      <c r="C28" s="42" t="s">
        <v>40</v>
      </c>
      <c r="D28" s="43" t="s">
        <v>1</v>
      </c>
      <c r="E28" s="43" t="s">
        <v>1</v>
      </c>
      <c r="F28" s="24">
        <v>1299902</v>
      </c>
      <c r="G28" s="20">
        <f t="shared" si="0"/>
        <v>649.95100000000002</v>
      </c>
      <c r="H28" s="51"/>
      <c r="I28" s="25">
        <f t="shared" si="1"/>
        <v>1299902</v>
      </c>
      <c r="J28" s="20">
        <f t="shared" si="2"/>
        <v>649.95100000000002</v>
      </c>
      <c r="K28" s="22" t="s">
        <v>28</v>
      </c>
      <c r="L28" s="21">
        <f t="shared" si="4"/>
        <v>1457530</v>
      </c>
      <c r="M28" s="59">
        <f t="shared" si="3"/>
        <v>728.76499999999999</v>
      </c>
      <c r="N28" s="53" t="s">
        <v>232</v>
      </c>
      <c r="O28" s="25">
        <v>1536000</v>
      </c>
      <c r="P28" s="20">
        <v>649.95100000000002</v>
      </c>
      <c r="Q28" s="22" t="s">
        <v>28</v>
      </c>
      <c r="R28" s="25">
        <f>ROUNDUP(O28*108/105,-3)</f>
        <v>1580000</v>
      </c>
      <c r="S28" s="98">
        <f t="shared" si="5"/>
        <v>790</v>
      </c>
      <c r="T28" s="1" t="s">
        <v>167</v>
      </c>
      <c r="U28" s="1" t="s">
        <v>167</v>
      </c>
      <c r="V28" s="1" t="s">
        <v>167</v>
      </c>
      <c r="W28" s="1" t="s">
        <v>141</v>
      </c>
      <c r="X28" s="1" t="s">
        <v>259</v>
      </c>
      <c r="Y28" s="1" t="s">
        <v>167</v>
      </c>
    </row>
    <row r="29" spans="1:25" ht="12" x14ac:dyDescent="0.2">
      <c r="A29" s="40"/>
      <c r="B29" s="44" t="s">
        <v>21</v>
      </c>
      <c r="C29" s="42" t="s">
        <v>41</v>
      </c>
      <c r="D29" s="43"/>
      <c r="E29" s="43"/>
      <c r="F29" s="24" t="s">
        <v>19</v>
      </c>
      <c r="G29" s="20" t="str">
        <f t="shared" si="0"/>
        <v/>
      </c>
      <c r="H29" s="51"/>
      <c r="I29" s="25" t="str">
        <f t="shared" si="1"/>
        <v/>
      </c>
      <c r="J29" s="20" t="str">
        <f t="shared" si="2"/>
        <v/>
      </c>
      <c r="K29" s="22"/>
      <c r="L29" s="21" t="str">
        <f t="shared" si="4"/>
        <v/>
      </c>
      <c r="M29" s="59" t="str">
        <f t="shared" si="3"/>
        <v/>
      </c>
      <c r="N29" s="23"/>
      <c r="O29" s="25" t="s">
        <v>19</v>
      </c>
      <c r="P29" s="20" t="s">
        <v>19</v>
      </c>
      <c r="Q29" s="22"/>
      <c r="R29" s="25" t="s">
        <v>19</v>
      </c>
      <c r="S29" s="98"/>
    </row>
    <row r="30" spans="1:25" ht="12" x14ac:dyDescent="0.2">
      <c r="A30" s="40"/>
      <c r="B30" s="44" t="s">
        <v>23</v>
      </c>
      <c r="C30" s="42"/>
      <c r="D30" s="43"/>
      <c r="E30" s="43"/>
      <c r="F30" s="24" t="s">
        <v>19</v>
      </c>
      <c r="G30" s="20" t="str">
        <f t="shared" si="0"/>
        <v/>
      </c>
      <c r="H30" s="51"/>
      <c r="I30" s="25" t="str">
        <f t="shared" si="1"/>
        <v/>
      </c>
      <c r="J30" s="20" t="str">
        <f t="shared" si="2"/>
        <v/>
      </c>
      <c r="K30" s="22"/>
      <c r="L30" s="21" t="str">
        <f t="shared" si="4"/>
        <v/>
      </c>
      <c r="M30" s="59" t="str">
        <f t="shared" si="3"/>
        <v/>
      </c>
      <c r="N30" s="23"/>
      <c r="O30" s="25" t="s">
        <v>19</v>
      </c>
      <c r="P30" s="20" t="s">
        <v>19</v>
      </c>
      <c r="Q30" s="22"/>
      <c r="R30" s="25" t="s">
        <v>19</v>
      </c>
      <c r="S30" s="98"/>
    </row>
    <row r="31" spans="1:25" ht="12" x14ac:dyDescent="0.2">
      <c r="A31" s="40"/>
      <c r="B31" s="41" t="s">
        <v>38</v>
      </c>
      <c r="C31" s="42"/>
      <c r="D31" s="43"/>
      <c r="E31" s="43"/>
      <c r="F31" s="24" t="s">
        <v>19</v>
      </c>
      <c r="G31" s="20" t="str">
        <f t="shared" si="0"/>
        <v/>
      </c>
      <c r="H31" s="51"/>
      <c r="I31" s="25" t="str">
        <f t="shared" si="1"/>
        <v/>
      </c>
      <c r="J31" s="20" t="str">
        <f t="shared" si="2"/>
        <v/>
      </c>
      <c r="K31" s="22"/>
      <c r="L31" s="21" t="str">
        <f t="shared" si="4"/>
        <v/>
      </c>
      <c r="M31" s="59" t="str">
        <f t="shared" si="3"/>
        <v/>
      </c>
      <c r="N31" s="23"/>
      <c r="O31" s="25" t="s">
        <v>19</v>
      </c>
      <c r="P31" s="20" t="s">
        <v>19</v>
      </c>
      <c r="Q31" s="22"/>
      <c r="R31" s="25" t="s">
        <v>19</v>
      </c>
      <c r="S31" s="98"/>
    </row>
    <row r="32" spans="1:25" ht="12" x14ac:dyDescent="0.2">
      <c r="A32" s="40">
        <v>7</v>
      </c>
      <c r="B32" s="49" t="s">
        <v>39</v>
      </c>
      <c r="C32" s="42" t="s">
        <v>40</v>
      </c>
      <c r="D32" s="43" t="s">
        <v>1</v>
      </c>
      <c r="E32" s="43" t="s">
        <v>2</v>
      </c>
      <c r="F32" s="24">
        <v>200805</v>
      </c>
      <c r="G32" s="20">
        <f t="shared" si="0"/>
        <v>100.4025</v>
      </c>
      <c r="H32" s="51"/>
      <c r="I32" s="25">
        <f t="shared" si="1"/>
        <v>200805</v>
      </c>
      <c r="J32" s="20">
        <f t="shared" si="2"/>
        <v>100.4025</v>
      </c>
      <c r="K32" s="22" t="s">
        <v>28</v>
      </c>
      <c r="L32" s="21">
        <f>IF(I32="","",IF(K32="Ja",IF(E32="Opstal",ROUND(I32*(1+$L$2),0),IF(E32="Inventaris",ROUND(I32*(1+$L$3),0),I32)),I32))</f>
        <v>209979</v>
      </c>
      <c r="M32" s="59">
        <f t="shared" si="3"/>
        <v>104.98950000000001</v>
      </c>
      <c r="N32" s="23"/>
      <c r="O32" s="25">
        <v>214000</v>
      </c>
      <c r="P32" s="20">
        <v>100.4025</v>
      </c>
      <c r="Q32" s="22" t="s">
        <v>28</v>
      </c>
      <c r="R32" s="25">
        <f>ROUNDUP(O32*103.5/101.6,-3)</f>
        <v>219000</v>
      </c>
      <c r="S32" s="98">
        <f t="shared" si="5"/>
        <v>109.5</v>
      </c>
      <c r="T32" s="1" t="s">
        <v>167</v>
      </c>
      <c r="U32" s="1" t="s">
        <v>167</v>
      </c>
      <c r="V32" s="1" t="s">
        <v>167</v>
      </c>
      <c r="W32" s="1" t="s">
        <v>270</v>
      </c>
      <c r="X32" s="1" t="s">
        <v>270</v>
      </c>
      <c r="Y32" s="1" t="s">
        <v>167</v>
      </c>
    </row>
    <row r="33" spans="1:25" ht="12" x14ac:dyDescent="0.2">
      <c r="A33" s="40"/>
      <c r="B33" s="44" t="s">
        <v>21</v>
      </c>
      <c r="C33" s="42" t="s">
        <v>41</v>
      </c>
      <c r="D33" s="43"/>
      <c r="E33" s="43"/>
      <c r="F33" s="24" t="s">
        <v>19</v>
      </c>
      <c r="G33" s="20" t="str">
        <f t="shared" si="0"/>
        <v/>
      </c>
      <c r="H33" s="51"/>
      <c r="I33" s="25" t="str">
        <f t="shared" si="1"/>
        <v/>
      </c>
      <c r="J33" s="20" t="str">
        <f t="shared" si="2"/>
        <v/>
      </c>
      <c r="K33" s="22"/>
      <c r="L33" s="21" t="str">
        <f>IF(I33="","",IF(K33="Ja",IF(E33="Opstal",ROUND(I33*(1+$L$2),0),IF(E33="Inventaris",ROUND(I33*(1+$L$3),0),I33)),I33))</f>
        <v/>
      </c>
      <c r="M33" s="59" t="str">
        <f t="shared" si="3"/>
        <v/>
      </c>
      <c r="N33" s="23"/>
      <c r="O33" s="25" t="s">
        <v>19</v>
      </c>
      <c r="P33" s="20" t="s">
        <v>19</v>
      </c>
      <c r="Q33" s="22"/>
      <c r="R33" s="25" t="s">
        <v>19</v>
      </c>
      <c r="S33" s="98"/>
      <c r="T33" s="52" t="s">
        <v>260</v>
      </c>
      <c r="U33" s="52"/>
      <c r="V33" s="52"/>
    </row>
    <row r="34" spans="1:25" ht="12" x14ac:dyDescent="0.2">
      <c r="A34" s="40"/>
      <c r="B34" s="44" t="s">
        <v>23</v>
      </c>
      <c r="C34" s="42"/>
      <c r="D34" s="43"/>
      <c r="E34" s="43"/>
      <c r="F34" s="24" t="s">
        <v>19</v>
      </c>
      <c r="G34" s="20" t="str">
        <f t="shared" si="0"/>
        <v/>
      </c>
      <c r="H34" s="51"/>
      <c r="I34" s="25" t="str">
        <f t="shared" si="1"/>
        <v/>
      </c>
      <c r="J34" s="20" t="str">
        <f t="shared" si="2"/>
        <v/>
      </c>
      <c r="K34" s="22"/>
      <c r="L34" s="21" t="str">
        <f>IF(I34="","",IF(K34="Ja",IF(E34="Opstal",ROUND(I34*(1+$L$2),0),IF(E34="Inventaris",ROUND(I34*(1+$L$3),0),I34)),I34))</f>
        <v/>
      </c>
      <c r="M34" s="59" t="str">
        <f t="shared" si="3"/>
        <v/>
      </c>
      <c r="N34" s="23"/>
      <c r="O34" s="25" t="s">
        <v>19</v>
      </c>
      <c r="P34" s="20" t="s">
        <v>19</v>
      </c>
      <c r="Q34" s="22"/>
      <c r="R34" s="25" t="s">
        <v>19</v>
      </c>
      <c r="S34" s="98"/>
    </row>
    <row r="35" spans="1:25" ht="12" x14ac:dyDescent="0.2">
      <c r="A35" s="40"/>
      <c r="B35" s="41" t="s">
        <v>38</v>
      </c>
      <c r="C35" s="42"/>
      <c r="D35" s="43"/>
      <c r="E35" s="43"/>
      <c r="F35" s="24" t="s">
        <v>19</v>
      </c>
      <c r="G35" s="20" t="str">
        <f t="shared" si="0"/>
        <v/>
      </c>
      <c r="H35" s="51"/>
      <c r="I35" s="25" t="str">
        <f t="shared" si="1"/>
        <v/>
      </c>
      <c r="J35" s="20" t="str">
        <f t="shared" si="2"/>
        <v/>
      </c>
      <c r="K35" s="22"/>
      <c r="L35" s="21" t="str">
        <f>IF(I35="","",IF(K35="Ja",IF(E35="Opstal",ROUND(I35*(1+$L$2),0),IF(E35="Inventaris",ROUND(I35*(1+$L$3),0),I35)),I35))</f>
        <v/>
      </c>
      <c r="M35" s="59" t="str">
        <f t="shared" si="3"/>
        <v/>
      </c>
      <c r="N35" s="23"/>
      <c r="O35" s="25" t="s">
        <v>19</v>
      </c>
      <c r="P35" s="20" t="s">
        <v>19</v>
      </c>
      <c r="Q35" s="22"/>
      <c r="R35" s="25" t="s">
        <v>19</v>
      </c>
      <c r="S35" s="98"/>
    </row>
    <row r="36" spans="1:25" ht="12" x14ac:dyDescent="0.2">
      <c r="A36" s="40">
        <v>12</v>
      </c>
      <c r="B36" s="49" t="s">
        <v>45</v>
      </c>
      <c r="C36" s="42" t="s">
        <v>46</v>
      </c>
      <c r="D36" s="43" t="s">
        <v>1</v>
      </c>
      <c r="E36" s="43" t="s">
        <v>1</v>
      </c>
      <c r="F36" s="24">
        <v>1533085</v>
      </c>
      <c r="G36" s="20">
        <f t="shared" si="0"/>
        <v>766.54250000000002</v>
      </c>
      <c r="H36" s="51"/>
      <c r="I36" s="25">
        <f t="shared" si="1"/>
        <v>1533085</v>
      </c>
      <c r="J36" s="20">
        <f t="shared" si="2"/>
        <v>766.54250000000002</v>
      </c>
      <c r="K36" s="22" t="s">
        <v>28</v>
      </c>
      <c r="L36" s="21">
        <f t="shared" si="4"/>
        <v>1718989</v>
      </c>
      <c r="M36" s="59">
        <f t="shared" si="3"/>
        <v>859.49450000000002</v>
      </c>
      <c r="N36" s="23"/>
      <c r="O36" s="25">
        <v>1811000</v>
      </c>
      <c r="P36" s="20">
        <v>766.54250000000002</v>
      </c>
      <c r="Q36" s="22" t="s">
        <v>28</v>
      </c>
      <c r="R36" s="25">
        <f>ROUNDUP(O36*108/105,-3)</f>
        <v>1863000</v>
      </c>
      <c r="S36" s="98">
        <f t="shared" si="5"/>
        <v>931.5</v>
      </c>
      <c r="T36" s="1" t="s">
        <v>141</v>
      </c>
      <c r="U36" s="1" t="s">
        <v>141</v>
      </c>
      <c r="V36" s="1" t="s">
        <v>167</v>
      </c>
      <c r="W36" s="1" t="s">
        <v>167</v>
      </c>
      <c r="X36" s="1" t="s">
        <v>270</v>
      </c>
      <c r="Y36" s="1" t="s">
        <v>167</v>
      </c>
    </row>
    <row r="37" spans="1:25" ht="12" x14ac:dyDescent="0.2">
      <c r="A37" s="40"/>
      <c r="B37" s="44" t="s">
        <v>21</v>
      </c>
      <c r="C37" s="42" t="s">
        <v>47</v>
      </c>
      <c r="D37" s="43"/>
      <c r="E37" s="43"/>
      <c r="F37" s="24" t="s">
        <v>19</v>
      </c>
      <c r="G37" s="20" t="str">
        <f t="shared" si="0"/>
        <v/>
      </c>
      <c r="H37" s="51"/>
      <c r="I37" s="25" t="str">
        <f t="shared" si="1"/>
        <v/>
      </c>
      <c r="J37" s="20" t="str">
        <f t="shared" si="2"/>
        <v/>
      </c>
      <c r="K37" s="22"/>
      <c r="L37" s="21" t="str">
        <f t="shared" si="4"/>
        <v/>
      </c>
      <c r="M37" s="59" t="str">
        <f t="shared" si="3"/>
        <v/>
      </c>
      <c r="N37" s="23"/>
      <c r="O37" s="25" t="s">
        <v>19</v>
      </c>
      <c r="P37" s="20" t="s">
        <v>19</v>
      </c>
      <c r="Q37" s="22"/>
      <c r="R37" s="25" t="s">
        <v>19</v>
      </c>
      <c r="S37" s="98"/>
    </row>
    <row r="38" spans="1:25" ht="12" x14ac:dyDescent="0.2">
      <c r="A38" s="40"/>
      <c r="B38" s="44" t="s">
        <v>23</v>
      </c>
      <c r="C38" s="42"/>
      <c r="D38" s="43"/>
      <c r="E38" s="43"/>
      <c r="F38" s="24" t="s">
        <v>19</v>
      </c>
      <c r="G38" s="20" t="str">
        <f t="shared" si="0"/>
        <v/>
      </c>
      <c r="H38" s="51"/>
      <c r="I38" s="25" t="str">
        <f t="shared" si="1"/>
        <v/>
      </c>
      <c r="J38" s="20" t="str">
        <f t="shared" si="2"/>
        <v/>
      </c>
      <c r="K38" s="22"/>
      <c r="L38" s="21" t="str">
        <f t="shared" si="4"/>
        <v/>
      </c>
      <c r="M38" s="59" t="str">
        <f t="shared" si="3"/>
        <v/>
      </c>
      <c r="N38" s="23"/>
      <c r="O38" s="25" t="s">
        <v>19</v>
      </c>
      <c r="P38" s="20" t="s">
        <v>19</v>
      </c>
      <c r="Q38" s="22"/>
      <c r="R38" s="25" t="s">
        <v>19</v>
      </c>
      <c r="S38" s="98"/>
    </row>
    <row r="39" spans="1:25" ht="12" x14ac:dyDescent="0.2">
      <c r="A39" s="40"/>
      <c r="B39" s="41" t="s">
        <v>38</v>
      </c>
      <c r="C39" s="42"/>
      <c r="D39" s="43"/>
      <c r="E39" s="43"/>
      <c r="F39" s="24" t="s">
        <v>19</v>
      </c>
      <c r="G39" s="20" t="str">
        <f t="shared" si="0"/>
        <v/>
      </c>
      <c r="H39" s="51"/>
      <c r="I39" s="25" t="str">
        <f t="shared" si="1"/>
        <v/>
      </c>
      <c r="J39" s="20" t="str">
        <f t="shared" si="2"/>
        <v/>
      </c>
      <c r="K39" s="22"/>
      <c r="L39" s="21" t="str">
        <f t="shared" si="4"/>
        <v/>
      </c>
      <c r="M39" s="59" t="str">
        <f t="shared" si="3"/>
        <v/>
      </c>
      <c r="N39" s="23"/>
      <c r="O39" s="25" t="s">
        <v>19</v>
      </c>
      <c r="P39" s="20" t="s">
        <v>19</v>
      </c>
      <c r="Q39" s="22"/>
      <c r="R39" s="25" t="s">
        <v>19</v>
      </c>
      <c r="S39" s="98"/>
    </row>
    <row r="40" spans="1:25" ht="12" x14ac:dyDescent="0.2">
      <c r="A40" s="40">
        <v>12</v>
      </c>
      <c r="B40" s="49" t="s">
        <v>45</v>
      </c>
      <c r="C40" s="42" t="s">
        <v>46</v>
      </c>
      <c r="D40" s="43" t="s">
        <v>1</v>
      </c>
      <c r="E40" s="43" t="s">
        <v>2</v>
      </c>
      <c r="F40" s="24">
        <v>204993</v>
      </c>
      <c r="G40" s="20">
        <f t="shared" si="0"/>
        <v>102.4965</v>
      </c>
      <c r="H40" s="51"/>
      <c r="I40" s="25">
        <f t="shared" si="1"/>
        <v>204993</v>
      </c>
      <c r="J40" s="20">
        <f t="shared" si="2"/>
        <v>102.4965</v>
      </c>
      <c r="K40" s="22" t="s">
        <v>28</v>
      </c>
      <c r="L40" s="21">
        <f>IF(I40="","",IF(K40="Ja",IF(E40="Opstal",ROUND(I40*(1+$L$2),0),IF(E40="Inventaris",ROUND(I40*(1+$L$3),0),I40)),I40))</f>
        <v>214358</v>
      </c>
      <c r="M40" s="59">
        <f t="shared" si="3"/>
        <v>107.179</v>
      </c>
      <c r="N40" s="23"/>
      <c r="O40" s="25">
        <v>218000</v>
      </c>
      <c r="P40" s="20">
        <v>102.4965</v>
      </c>
      <c r="Q40" s="22" t="s">
        <v>28</v>
      </c>
      <c r="R40" s="25">
        <f>ROUNDUP(O40*103.5/101.6,-3)</f>
        <v>223000</v>
      </c>
      <c r="S40" s="98">
        <f t="shared" si="5"/>
        <v>111.5</v>
      </c>
      <c r="T40" s="1" t="s">
        <v>141</v>
      </c>
      <c r="U40" s="1" t="s">
        <v>141</v>
      </c>
      <c r="V40" s="1" t="s">
        <v>167</v>
      </c>
      <c r="W40" s="1" t="s">
        <v>167</v>
      </c>
      <c r="X40" s="1" t="s">
        <v>270</v>
      </c>
      <c r="Y40" s="1" t="s">
        <v>167</v>
      </c>
    </row>
    <row r="41" spans="1:25" ht="12" x14ac:dyDescent="0.2">
      <c r="A41" s="40"/>
      <c r="B41" s="44" t="s">
        <v>21</v>
      </c>
      <c r="C41" s="42" t="s">
        <v>47</v>
      </c>
      <c r="D41" s="43"/>
      <c r="E41" s="43"/>
      <c r="F41" s="24" t="s">
        <v>19</v>
      </c>
      <c r="G41" s="20" t="str">
        <f t="shared" si="0"/>
        <v/>
      </c>
      <c r="H41" s="51"/>
      <c r="I41" s="25" t="str">
        <f t="shared" si="1"/>
        <v/>
      </c>
      <c r="J41" s="20" t="str">
        <f t="shared" si="2"/>
        <v/>
      </c>
      <c r="K41" s="22"/>
      <c r="L41" s="21" t="str">
        <f>IF(I41="","",IF(K41="Ja",IF(E41="Opstal",ROUND(I41*(1+$L$2),0),IF(E41="Inventaris",ROUND(I41*(1+$L$3),0),I41)),I41))</f>
        <v/>
      </c>
      <c r="M41" s="59" t="str">
        <f t="shared" si="3"/>
        <v/>
      </c>
      <c r="N41" s="23"/>
      <c r="O41" s="25" t="s">
        <v>19</v>
      </c>
      <c r="P41" s="20" t="s">
        <v>19</v>
      </c>
      <c r="Q41" s="22"/>
      <c r="R41" s="25" t="s">
        <v>19</v>
      </c>
      <c r="S41" s="98"/>
    </row>
    <row r="42" spans="1:25" ht="12" x14ac:dyDescent="0.2">
      <c r="A42" s="40"/>
      <c r="B42" s="44" t="s">
        <v>23</v>
      </c>
      <c r="C42" s="42"/>
      <c r="D42" s="43"/>
      <c r="E42" s="43"/>
      <c r="F42" s="24" t="s">
        <v>19</v>
      </c>
      <c r="G42" s="20" t="str">
        <f t="shared" si="0"/>
        <v/>
      </c>
      <c r="H42" s="51"/>
      <c r="I42" s="25" t="str">
        <f t="shared" si="1"/>
        <v/>
      </c>
      <c r="J42" s="20" t="str">
        <f t="shared" si="2"/>
        <v/>
      </c>
      <c r="K42" s="22"/>
      <c r="L42" s="21" t="str">
        <f>IF(I42="","",IF(K42="Ja",IF(E42="Opstal",ROUND(I42*(1+$L$2),0),IF(E42="Inventaris",ROUND(I42*(1+$L$3),0),I42)),I42))</f>
        <v/>
      </c>
      <c r="M42" s="59" t="str">
        <f t="shared" si="3"/>
        <v/>
      </c>
      <c r="N42" s="23"/>
      <c r="O42" s="25" t="s">
        <v>19</v>
      </c>
      <c r="P42" s="20" t="s">
        <v>19</v>
      </c>
      <c r="Q42" s="22"/>
      <c r="R42" s="25" t="s">
        <v>19</v>
      </c>
      <c r="S42" s="98"/>
    </row>
    <row r="43" spans="1:25" ht="12" x14ac:dyDescent="0.2">
      <c r="A43" s="40"/>
      <c r="B43" s="41" t="s">
        <v>38</v>
      </c>
      <c r="C43" s="42"/>
      <c r="D43" s="43"/>
      <c r="E43" s="43"/>
      <c r="F43" s="24" t="s">
        <v>19</v>
      </c>
      <c r="G43" s="20" t="str">
        <f t="shared" si="0"/>
        <v/>
      </c>
      <c r="H43" s="51"/>
      <c r="I43" s="25" t="str">
        <f t="shared" si="1"/>
        <v/>
      </c>
      <c r="J43" s="20" t="str">
        <f t="shared" si="2"/>
        <v/>
      </c>
      <c r="K43" s="22"/>
      <c r="L43" s="21" t="str">
        <f>IF(I43="","",IF(K43="Ja",IF(E43="Opstal",ROUND(I43*(1+$L$2),0),IF(E43="Inventaris",ROUND(I43*(1+$L$3),0),I43)),I43))</f>
        <v/>
      </c>
      <c r="M43" s="59" t="str">
        <f t="shared" si="3"/>
        <v/>
      </c>
      <c r="N43" s="23"/>
      <c r="O43" s="25" t="s">
        <v>19</v>
      </c>
      <c r="P43" s="20" t="s">
        <v>19</v>
      </c>
      <c r="Q43" s="22"/>
      <c r="R43" s="25" t="s">
        <v>19</v>
      </c>
      <c r="S43" s="98"/>
    </row>
    <row r="44" spans="1:25" ht="12" x14ac:dyDescent="0.2">
      <c r="A44" s="40">
        <v>13</v>
      </c>
      <c r="B44" s="49" t="s">
        <v>48</v>
      </c>
      <c r="C44" s="42" t="s">
        <v>46</v>
      </c>
      <c r="D44" s="43" t="s">
        <v>1</v>
      </c>
      <c r="E44" s="43" t="s">
        <v>1</v>
      </c>
      <c r="F44" s="24">
        <v>71121</v>
      </c>
      <c r="G44" s="20">
        <f t="shared" si="0"/>
        <v>35.560499999999998</v>
      </c>
      <c r="H44" s="51"/>
      <c r="I44" s="25">
        <f t="shared" si="1"/>
        <v>71121</v>
      </c>
      <c r="J44" s="20">
        <f t="shared" si="2"/>
        <v>35.560499999999998</v>
      </c>
      <c r="K44" s="22" t="s">
        <v>28</v>
      </c>
      <c r="L44" s="21">
        <f t="shared" si="4"/>
        <v>79745</v>
      </c>
      <c r="M44" s="59">
        <f t="shared" si="3"/>
        <v>39.872500000000002</v>
      </c>
      <c r="N44" s="23"/>
      <c r="O44" s="25">
        <v>84000</v>
      </c>
      <c r="P44" s="20">
        <v>35.560499999999998</v>
      </c>
      <c r="Q44" s="22" t="s">
        <v>28</v>
      </c>
      <c r="R44" s="25">
        <f>ROUNDUP(O44*108/105,-3)</f>
        <v>87000</v>
      </c>
      <c r="S44" s="98">
        <f t="shared" si="5"/>
        <v>43.5</v>
      </c>
      <c r="T44" s="52" t="s">
        <v>276</v>
      </c>
      <c r="U44" s="52"/>
      <c r="V44" s="52"/>
      <c r="W44" s="52"/>
      <c r="X44" s="52"/>
    </row>
    <row r="45" spans="1:25" ht="12" x14ac:dyDescent="0.2">
      <c r="A45" s="40"/>
      <c r="B45" s="44" t="s">
        <v>44</v>
      </c>
      <c r="C45" s="42" t="s">
        <v>47</v>
      </c>
      <c r="D45" s="43"/>
      <c r="E45" s="43"/>
      <c r="F45" s="24" t="s">
        <v>19</v>
      </c>
      <c r="G45" s="20" t="str">
        <f t="shared" si="0"/>
        <v/>
      </c>
      <c r="H45" s="51"/>
      <c r="I45" s="25" t="str">
        <f t="shared" si="1"/>
        <v/>
      </c>
      <c r="J45" s="20" t="str">
        <f t="shared" si="2"/>
        <v/>
      </c>
      <c r="K45" s="22"/>
      <c r="L45" s="21" t="str">
        <f t="shared" si="4"/>
        <v/>
      </c>
      <c r="M45" s="59" t="str">
        <f t="shared" si="3"/>
        <v/>
      </c>
      <c r="N45" s="23"/>
      <c r="O45" s="25" t="s">
        <v>19</v>
      </c>
      <c r="P45" s="20" t="s">
        <v>19</v>
      </c>
      <c r="Q45" s="22"/>
      <c r="R45" s="25" t="s">
        <v>19</v>
      </c>
      <c r="S45" s="98"/>
    </row>
    <row r="46" spans="1:25" ht="12" x14ac:dyDescent="0.2">
      <c r="A46" s="40"/>
      <c r="B46" s="44" t="s">
        <v>23</v>
      </c>
      <c r="C46" s="42"/>
      <c r="D46" s="45"/>
      <c r="E46" s="45"/>
      <c r="F46" s="24" t="s">
        <v>19</v>
      </c>
      <c r="G46" s="20" t="str">
        <f t="shared" si="0"/>
        <v/>
      </c>
      <c r="H46" s="51"/>
      <c r="I46" s="25" t="str">
        <f t="shared" si="1"/>
        <v/>
      </c>
      <c r="J46" s="20" t="str">
        <f t="shared" si="2"/>
        <v/>
      </c>
      <c r="K46" s="22"/>
      <c r="L46" s="21" t="str">
        <f t="shared" si="4"/>
        <v/>
      </c>
      <c r="M46" s="59" t="str">
        <f t="shared" si="3"/>
        <v/>
      </c>
      <c r="N46" s="23"/>
      <c r="O46" s="25" t="s">
        <v>19</v>
      </c>
      <c r="P46" s="20" t="s">
        <v>19</v>
      </c>
      <c r="Q46" s="22"/>
      <c r="R46" s="25" t="s">
        <v>19</v>
      </c>
      <c r="S46" s="98"/>
    </row>
    <row r="47" spans="1:25" ht="12" x14ac:dyDescent="0.2">
      <c r="A47" s="40"/>
      <c r="B47" s="41" t="s">
        <v>38</v>
      </c>
      <c r="C47" s="42"/>
      <c r="D47" s="45"/>
      <c r="E47" s="45"/>
      <c r="F47" s="24" t="s">
        <v>19</v>
      </c>
      <c r="G47" s="20" t="str">
        <f t="shared" si="0"/>
        <v/>
      </c>
      <c r="H47" s="51"/>
      <c r="I47" s="25" t="str">
        <f t="shared" si="1"/>
        <v/>
      </c>
      <c r="J47" s="20" t="str">
        <f t="shared" si="2"/>
        <v/>
      </c>
      <c r="K47" s="22"/>
      <c r="L47" s="21" t="str">
        <f t="shared" si="4"/>
        <v/>
      </c>
      <c r="M47" s="59" t="str">
        <f t="shared" si="3"/>
        <v/>
      </c>
      <c r="N47" s="23"/>
      <c r="O47" s="25" t="s">
        <v>19</v>
      </c>
      <c r="P47" s="20" t="s">
        <v>19</v>
      </c>
      <c r="Q47" s="22"/>
      <c r="R47" s="25" t="s">
        <v>19</v>
      </c>
      <c r="S47" s="98"/>
    </row>
    <row r="48" spans="1:25" ht="12" x14ac:dyDescent="0.2">
      <c r="A48" s="40">
        <v>14</v>
      </c>
      <c r="B48" s="49" t="s">
        <v>48</v>
      </c>
      <c r="C48" s="42" t="s">
        <v>46</v>
      </c>
      <c r="D48" s="45" t="s">
        <v>1</v>
      </c>
      <c r="E48" s="45" t="s">
        <v>2</v>
      </c>
      <c r="F48" s="24">
        <v>16202</v>
      </c>
      <c r="G48" s="20">
        <f t="shared" si="0"/>
        <v>8.1010000000000009</v>
      </c>
      <c r="H48" s="51"/>
      <c r="I48" s="25">
        <f t="shared" si="1"/>
        <v>16202</v>
      </c>
      <c r="J48" s="20">
        <f t="shared" si="2"/>
        <v>8.1010000000000009</v>
      </c>
      <c r="K48" s="22" t="s">
        <v>28</v>
      </c>
      <c r="L48" s="21">
        <f t="shared" si="4"/>
        <v>16942</v>
      </c>
      <c r="M48" s="59">
        <f t="shared" si="3"/>
        <v>8.4710000000000001</v>
      </c>
      <c r="N48" s="23"/>
      <c r="O48" s="25">
        <v>18000</v>
      </c>
      <c r="P48" s="20">
        <v>8.1010000000000009</v>
      </c>
      <c r="Q48" s="22" t="s">
        <v>28</v>
      </c>
      <c r="R48" s="25">
        <f>ROUNDUP(O48*103.5/101.6,-3)</f>
        <v>19000</v>
      </c>
      <c r="S48" s="98">
        <f t="shared" si="5"/>
        <v>9.5</v>
      </c>
      <c r="T48" s="1" t="s">
        <v>141</v>
      </c>
      <c r="U48" s="1" t="s">
        <v>141</v>
      </c>
      <c r="V48" s="1" t="s">
        <v>167</v>
      </c>
      <c r="W48" s="1" t="s">
        <v>167</v>
      </c>
      <c r="X48" s="1" t="s">
        <v>270</v>
      </c>
      <c r="Y48" s="1" t="s">
        <v>167</v>
      </c>
    </row>
    <row r="49" spans="1:25" ht="12" x14ac:dyDescent="0.2">
      <c r="A49" s="40"/>
      <c r="B49" s="44" t="s">
        <v>44</v>
      </c>
      <c r="C49" s="42" t="s">
        <v>47</v>
      </c>
      <c r="D49" s="45"/>
      <c r="E49" s="45"/>
      <c r="F49" s="24" t="s">
        <v>19</v>
      </c>
      <c r="G49" s="20" t="str">
        <f t="shared" si="0"/>
        <v/>
      </c>
      <c r="H49" s="51"/>
      <c r="I49" s="25" t="str">
        <f t="shared" si="1"/>
        <v/>
      </c>
      <c r="J49" s="20" t="str">
        <f t="shared" si="2"/>
        <v/>
      </c>
      <c r="K49" s="22"/>
      <c r="L49" s="21" t="str">
        <f t="shared" si="4"/>
        <v/>
      </c>
      <c r="M49" s="59" t="str">
        <f t="shared" si="3"/>
        <v/>
      </c>
      <c r="N49" s="23"/>
      <c r="O49" s="25" t="s">
        <v>19</v>
      </c>
      <c r="P49" s="20" t="s">
        <v>19</v>
      </c>
      <c r="Q49" s="22"/>
      <c r="R49" s="25" t="s">
        <v>19</v>
      </c>
      <c r="S49" s="98"/>
    </row>
    <row r="50" spans="1:25" ht="12" x14ac:dyDescent="0.2">
      <c r="A50" s="40"/>
      <c r="B50" s="44" t="s">
        <v>23</v>
      </c>
      <c r="C50" s="42"/>
      <c r="D50" s="45"/>
      <c r="E50" s="45"/>
      <c r="F50" s="24" t="s">
        <v>19</v>
      </c>
      <c r="G50" s="20" t="str">
        <f t="shared" si="0"/>
        <v/>
      </c>
      <c r="H50" s="51"/>
      <c r="I50" s="25" t="str">
        <f t="shared" si="1"/>
        <v/>
      </c>
      <c r="J50" s="20" t="str">
        <f t="shared" si="2"/>
        <v/>
      </c>
      <c r="K50" s="22"/>
      <c r="L50" s="21" t="str">
        <f t="shared" si="4"/>
        <v/>
      </c>
      <c r="M50" s="59" t="str">
        <f t="shared" si="3"/>
        <v/>
      </c>
      <c r="N50" s="23"/>
      <c r="O50" s="25" t="s">
        <v>19</v>
      </c>
      <c r="P50" s="20" t="s">
        <v>19</v>
      </c>
      <c r="Q50" s="22"/>
      <c r="R50" s="25" t="s">
        <v>19</v>
      </c>
      <c r="S50" s="98"/>
    </row>
    <row r="51" spans="1:25" ht="12" x14ac:dyDescent="0.2">
      <c r="A51" s="40"/>
      <c r="B51" s="41" t="s">
        <v>38</v>
      </c>
      <c r="C51" s="42"/>
      <c r="D51" s="45"/>
      <c r="E51" s="45"/>
      <c r="F51" s="24" t="s">
        <v>19</v>
      </c>
      <c r="G51" s="20" t="str">
        <f t="shared" si="0"/>
        <v/>
      </c>
      <c r="H51" s="51"/>
      <c r="I51" s="25" t="str">
        <f t="shared" si="1"/>
        <v/>
      </c>
      <c r="J51" s="20" t="str">
        <f t="shared" si="2"/>
        <v/>
      </c>
      <c r="K51" s="22"/>
      <c r="L51" s="21" t="str">
        <f t="shared" si="4"/>
        <v/>
      </c>
      <c r="M51" s="59" t="str">
        <f t="shared" si="3"/>
        <v/>
      </c>
      <c r="N51" s="23"/>
      <c r="O51" s="25" t="s">
        <v>19</v>
      </c>
      <c r="P51" s="20" t="s">
        <v>19</v>
      </c>
      <c r="Q51" s="22"/>
      <c r="R51" s="25" t="s">
        <v>19</v>
      </c>
      <c r="S51" s="98"/>
    </row>
    <row r="52" spans="1:25" ht="12" x14ac:dyDescent="0.2">
      <c r="A52" s="40">
        <v>16</v>
      </c>
      <c r="B52" s="49" t="s">
        <v>233</v>
      </c>
      <c r="C52" s="42" t="s">
        <v>51</v>
      </c>
      <c r="D52" s="43" t="s">
        <v>1</v>
      </c>
      <c r="E52" s="43" t="s">
        <v>1</v>
      </c>
      <c r="F52" s="24">
        <v>98355</v>
      </c>
      <c r="G52" s="20">
        <f t="shared" si="0"/>
        <v>49.177500000000002</v>
      </c>
      <c r="H52" s="51"/>
      <c r="I52" s="25">
        <f t="shared" si="1"/>
        <v>98355</v>
      </c>
      <c r="J52" s="20">
        <f t="shared" si="2"/>
        <v>49.177500000000002</v>
      </c>
      <c r="K52" s="22" t="s">
        <v>28</v>
      </c>
      <c r="L52" s="21">
        <f t="shared" si="4"/>
        <v>110282</v>
      </c>
      <c r="M52" s="59">
        <f t="shared" ref="M52:M84" si="6">IF(L52="","",(L52/1000*$M$5))</f>
        <v>55.140999999999998</v>
      </c>
      <c r="N52" s="53" t="s">
        <v>235</v>
      </c>
      <c r="O52" s="25">
        <v>117000</v>
      </c>
      <c r="P52" s="20">
        <v>49.177500000000002</v>
      </c>
      <c r="Q52" s="22" t="s">
        <v>28</v>
      </c>
      <c r="R52" s="25">
        <f>ROUNDUP(O52*108/105,-3)</f>
        <v>121000</v>
      </c>
      <c r="S52" s="98">
        <f t="shared" si="5"/>
        <v>60.5</v>
      </c>
      <c r="T52" s="1" t="s">
        <v>167</v>
      </c>
      <c r="U52" s="1" t="s">
        <v>167</v>
      </c>
      <c r="V52" s="1" t="s">
        <v>167</v>
      </c>
      <c r="W52" s="1" t="s">
        <v>167</v>
      </c>
      <c r="X52" s="1" t="s">
        <v>270</v>
      </c>
      <c r="Y52" s="1" t="s">
        <v>167</v>
      </c>
    </row>
    <row r="53" spans="1:25" ht="12" x14ac:dyDescent="0.2">
      <c r="A53" s="40"/>
      <c r="B53" s="44" t="s">
        <v>44</v>
      </c>
      <c r="C53" s="42" t="s">
        <v>52</v>
      </c>
      <c r="D53" s="43"/>
      <c r="E53" s="43"/>
      <c r="F53" s="24" t="s">
        <v>19</v>
      </c>
      <c r="G53" s="20" t="str">
        <f t="shared" si="0"/>
        <v/>
      </c>
      <c r="H53" s="51"/>
      <c r="I53" s="25" t="str">
        <f t="shared" si="1"/>
        <v/>
      </c>
      <c r="J53" s="20" t="str">
        <f t="shared" si="2"/>
        <v/>
      </c>
      <c r="K53" s="22"/>
      <c r="L53" s="21" t="str">
        <f t="shared" si="4"/>
        <v/>
      </c>
      <c r="M53" s="59" t="str">
        <f t="shared" si="6"/>
        <v/>
      </c>
      <c r="N53" s="23"/>
      <c r="O53" s="25" t="s">
        <v>19</v>
      </c>
      <c r="P53" s="20" t="s">
        <v>19</v>
      </c>
      <c r="Q53" s="22"/>
      <c r="R53" s="25" t="s">
        <v>19</v>
      </c>
      <c r="S53" s="98"/>
    </row>
    <row r="54" spans="1:25" ht="12" x14ac:dyDescent="0.2">
      <c r="A54" s="40"/>
      <c r="B54" s="44" t="s">
        <v>23</v>
      </c>
      <c r="C54" s="42"/>
      <c r="D54" s="43"/>
      <c r="E54" s="43"/>
      <c r="F54" s="24" t="s">
        <v>19</v>
      </c>
      <c r="G54" s="20" t="str">
        <f t="shared" si="0"/>
        <v/>
      </c>
      <c r="H54" s="51"/>
      <c r="I54" s="25" t="str">
        <f t="shared" si="1"/>
        <v/>
      </c>
      <c r="J54" s="20" t="str">
        <f t="shared" si="2"/>
        <v/>
      </c>
      <c r="K54" s="22"/>
      <c r="L54" s="21" t="str">
        <f t="shared" si="4"/>
        <v/>
      </c>
      <c r="M54" s="59" t="str">
        <f t="shared" si="6"/>
        <v/>
      </c>
      <c r="N54" s="23"/>
      <c r="O54" s="25" t="s">
        <v>19</v>
      </c>
      <c r="P54" s="20" t="s">
        <v>19</v>
      </c>
      <c r="Q54" s="22"/>
      <c r="R54" s="25" t="s">
        <v>19</v>
      </c>
      <c r="S54" s="98"/>
    </row>
    <row r="55" spans="1:25" ht="12" x14ac:dyDescent="0.2">
      <c r="A55" s="40"/>
      <c r="B55" s="41" t="s">
        <v>38</v>
      </c>
      <c r="C55" s="42"/>
      <c r="D55" s="43"/>
      <c r="E55" s="43"/>
      <c r="F55" s="24" t="s">
        <v>19</v>
      </c>
      <c r="G55" s="20" t="str">
        <f t="shared" si="0"/>
        <v/>
      </c>
      <c r="H55" s="51"/>
      <c r="I55" s="25" t="str">
        <f t="shared" ref="I55:I86" si="7">IF(F55="","",F55+H55)</f>
        <v/>
      </c>
      <c r="J55" s="20" t="str">
        <f t="shared" si="2"/>
        <v/>
      </c>
      <c r="K55" s="22"/>
      <c r="L55" s="21" t="str">
        <f t="shared" si="4"/>
        <v/>
      </c>
      <c r="M55" s="59" t="str">
        <f t="shared" si="6"/>
        <v/>
      </c>
      <c r="N55" s="23"/>
      <c r="O55" s="25" t="s">
        <v>19</v>
      </c>
      <c r="P55" s="20" t="s">
        <v>19</v>
      </c>
      <c r="Q55" s="22"/>
      <c r="R55" s="25" t="s">
        <v>19</v>
      </c>
      <c r="S55" s="98"/>
    </row>
    <row r="56" spans="1:25" ht="12" x14ac:dyDescent="0.2">
      <c r="A56" s="40">
        <v>17</v>
      </c>
      <c r="B56" s="49" t="s">
        <v>50</v>
      </c>
      <c r="C56" s="42" t="s">
        <v>51</v>
      </c>
      <c r="D56" s="43" t="s">
        <v>1</v>
      </c>
      <c r="E56" s="43" t="s">
        <v>2</v>
      </c>
      <c r="F56" s="24">
        <v>15398</v>
      </c>
      <c r="G56" s="20">
        <f t="shared" si="0"/>
        <v>7.6989999999999998</v>
      </c>
      <c r="H56" s="51"/>
      <c r="I56" s="25">
        <f t="shared" si="7"/>
        <v>15398</v>
      </c>
      <c r="J56" s="20">
        <f t="shared" si="2"/>
        <v>7.6989999999999998</v>
      </c>
      <c r="K56" s="22" t="s">
        <v>28</v>
      </c>
      <c r="L56" s="21">
        <f>IF(I56="","",IF(K56="Ja",IF(E56="Opstal",ROUND(I56*(1+$L$2),0),IF(E56="Inventaris",ROUND(I56*(1+$L$3),0),I56)),I56))</f>
        <v>16101</v>
      </c>
      <c r="M56" s="59">
        <f t="shared" si="6"/>
        <v>8.0504999999999995</v>
      </c>
      <c r="N56" s="23"/>
      <c r="O56" s="25">
        <v>17000</v>
      </c>
      <c r="P56" s="20">
        <v>7.6989999999999998</v>
      </c>
      <c r="Q56" s="22" t="s">
        <v>28</v>
      </c>
      <c r="R56" s="25">
        <f>ROUNDUP(O56*103.5/101.6,-3)</f>
        <v>18000</v>
      </c>
      <c r="S56" s="98">
        <f t="shared" si="5"/>
        <v>9</v>
      </c>
      <c r="T56" s="1" t="s">
        <v>167</v>
      </c>
      <c r="U56" s="1" t="s">
        <v>167</v>
      </c>
      <c r="V56" s="1" t="s">
        <v>167</v>
      </c>
      <c r="W56" s="1" t="s">
        <v>167</v>
      </c>
      <c r="X56" s="1" t="s">
        <v>270</v>
      </c>
      <c r="Y56" s="1" t="s">
        <v>167</v>
      </c>
    </row>
    <row r="57" spans="1:25" ht="12" x14ac:dyDescent="0.2">
      <c r="A57" s="40"/>
      <c r="B57" s="44" t="s">
        <v>44</v>
      </c>
      <c r="C57" s="42" t="s">
        <v>52</v>
      </c>
      <c r="D57" s="43"/>
      <c r="E57" s="43"/>
      <c r="F57" s="24" t="s">
        <v>19</v>
      </c>
      <c r="G57" s="20" t="str">
        <f t="shared" ref="G57:G88" si="8">IF(F57="","",(F57/1000*$G$6))</f>
        <v/>
      </c>
      <c r="H57" s="51"/>
      <c r="I57" s="25" t="str">
        <f t="shared" si="7"/>
        <v/>
      </c>
      <c r="J57" s="20" t="str">
        <f t="shared" ref="J57:J88" si="9">IF(I57="","",(I57/1000*$J$6))</f>
        <v/>
      </c>
      <c r="K57" s="22"/>
      <c r="L57" s="21" t="str">
        <f>IF(I57="","",IF(K57="Ja",IF(E57="Opstal",ROUND(I57*(1+$L$2),0),IF(E57="Inventaris",ROUND(I57*(1+$L$3),0),I57)),I57))</f>
        <v/>
      </c>
      <c r="M57" s="59" t="str">
        <f t="shared" si="6"/>
        <v/>
      </c>
      <c r="N57" s="23"/>
      <c r="O57" s="25" t="s">
        <v>19</v>
      </c>
      <c r="P57" s="20" t="s">
        <v>19</v>
      </c>
      <c r="Q57" s="22"/>
      <c r="R57" s="25" t="s">
        <v>19</v>
      </c>
      <c r="S57" s="98"/>
    </row>
    <row r="58" spans="1:25" ht="12" x14ac:dyDescent="0.2">
      <c r="A58" s="40"/>
      <c r="B58" s="44" t="s">
        <v>23</v>
      </c>
      <c r="C58" s="42"/>
      <c r="D58" s="43"/>
      <c r="E58" s="43"/>
      <c r="F58" s="24" t="s">
        <v>19</v>
      </c>
      <c r="G58" s="20" t="str">
        <f t="shared" si="8"/>
        <v/>
      </c>
      <c r="H58" s="51"/>
      <c r="I58" s="25" t="str">
        <f t="shared" si="7"/>
        <v/>
      </c>
      <c r="J58" s="20" t="str">
        <f t="shared" si="9"/>
        <v/>
      </c>
      <c r="K58" s="22"/>
      <c r="L58" s="21" t="str">
        <f>IF(I58="","",IF(K58="Ja",IF(E58="Opstal",ROUND(I58*(1+$L$2),0),IF(E58="Inventaris",ROUND(I58*(1+$L$3),0),I58)),I58))</f>
        <v/>
      </c>
      <c r="M58" s="59" t="str">
        <f t="shared" si="6"/>
        <v/>
      </c>
      <c r="N58" s="23"/>
      <c r="O58" s="25" t="s">
        <v>19</v>
      </c>
      <c r="P58" s="20" t="s">
        <v>19</v>
      </c>
      <c r="Q58" s="22"/>
      <c r="R58" s="25" t="s">
        <v>19</v>
      </c>
      <c r="S58" s="98"/>
    </row>
    <row r="59" spans="1:25" ht="12" x14ac:dyDescent="0.2">
      <c r="A59" s="40"/>
      <c r="B59" s="41" t="s">
        <v>38</v>
      </c>
      <c r="C59" s="42"/>
      <c r="D59" s="43"/>
      <c r="E59" s="43"/>
      <c r="F59" s="24" t="s">
        <v>19</v>
      </c>
      <c r="G59" s="20" t="str">
        <f t="shared" si="8"/>
        <v/>
      </c>
      <c r="H59" s="51"/>
      <c r="I59" s="25" t="str">
        <f t="shared" si="7"/>
        <v/>
      </c>
      <c r="J59" s="20" t="str">
        <f t="shared" si="9"/>
        <v/>
      </c>
      <c r="K59" s="22"/>
      <c r="L59" s="21" t="str">
        <f>IF(I59="","",IF(K59="Ja",IF(E59="Opstal",ROUND(I59*(1+$L$2),0),IF(E59="Inventaris",ROUND(I59*(1+$L$3),0),I59)),I59))</f>
        <v/>
      </c>
      <c r="M59" s="59" t="str">
        <f t="shared" si="6"/>
        <v/>
      </c>
      <c r="N59" s="23"/>
      <c r="O59" s="25" t="s">
        <v>19</v>
      </c>
      <c r="P59" s="20" t="s">
        <v>19</v>
      </c>
      <c r="Q59" s="22"/>
      <c r="R59" s="25" t="s">
        <v>19</v>
      </c>
      <c r="S59" s="98"/>
    </row>
    <row r="60" spans="1:25" ht="12" x14ac:dyDescent="0.2">
      <c r="A60" s="40">
        <v>18</v>
      </c>
      <c r="B60" s="49" t="s">
        <v>172</v>
      </c>
      <c r="C60" s="42" t="s">
        <v>51</v>
      </c>
      <c r="D60" s="43" t="s">
        <v>1</v>
      </c>
      <c r="E60" s="43" t="s">
        <v>1</v>
      </c>
      <c r="F60" s="24">
        <v>4509238</v>
      </c>
      <c r="G60" s="20">
        <f t="shared" si="8"/>
        <v>2254.6190000000001</v>
      </c>
      <c r="H60" s="51"/>
      <c r="I60" s="25">
        <f t="shared" si="7"/>
        <v>4509238</v>
      </c>
      <c r="J60" s="20">
        <f t="shared" si="9"/>
        <v>2254.6190000000001</v>
      </c>
      <c r="K60" s="22" t="s">
        <v>28</v>
      </c>
      <c r="L60" s="21">
        <f t="shared" si="4"/>
        <v>5056033</v>
      </c>
      <c r="M60" s="59">
        <f t="shared" si="6"/>
        <v>2528.0165000000002</v>
      </c>
      <c r="N60" s="23" t="s">
        <v>153</v>
      </c>
      <c r="O60" s="25">
        <v>5326000</v>
      </c>
      <c r="P60" s="20">
        <v>2254.6190000000001</v>
      </c>
      <c r="Q60" s="22" t="s">
        <v>28</v>
      </c>
      <c r="R60" s="25">
        <f>ROUNDUP(O60*108/105,-3)</f>
        <v>5479000</v>
      </c>
      <c r="S60" s="98">
        <f t="shared" si="5"/>
        <v>2739.5</v>
      </c>
      <c r="T60" s="52" t="s">
        <v>268</v>
      </c>
    </row>
    <row r="61" spans="1:25" ht="12" x14ac:dyDescent="0.2">
      <c r="A61" s="40"/>
      <c r="B61" s="44" t="s">
        <v>21</v>
      </c>
      <c r="C61" s="42" t="s">
        <v>52</v>
      </c>
      <c r="D61" s="43"/>
      <c r="E61" s="43"/>
      <c r="F61" s="24" t="s">
        <v>19</v>
      </c>
      <c r="G61" s="20" t="str">
        <f t="shared" si="8"/>
        <v/>
      </c>
      <c r="H61" s="51"/>
      <c r="I61" s="25" t="str">
        <f t="shared" si="7"/>
        <v/>
      </c>
      <c r="J61" s="20" t="str">
        <f t="shared" si="9"/>
        <v/>
      </c>
      <c r="K61" s="22"/>
      <c r="L61" s="21" t="str">
        <f t="shared" ref="L61:L76" si="10">IF(I61="","",IF(K61="Ja",IF(E61="Opstal",ROUND(I61*(1+$L$2),0),IF(E61="Inventaris",ROUND(I61*(1+$L$3),0),I61)),I61))</f>
        <v/>
      </c>
      <c r="M61" s="59" t="str">
        <f t="shared" si="6"/>
        <v/>
      </c>
      <c r="N61" s="23"/>
      <c r="O61" s="25" t="s">
        <v>19</v>
      </c>
      <c r="P61" s="20" t="s">
        <v>19</v>
      </c>
      <c r="Q61" s="22"/>
      <c r="R61" s="25" t="s">
        <v>19</v>
      </c>
      <c r="S61" s="98"/>
    </row>
    <row r="62" spans="1:25" ht="12" x14ac:dyDescent="0.2">
      <c r="A62" s="40"/>
      <c r="B62" s="44" t="s">
        <v>23</v>
      </c>
      <c r="C62" s="42"/>
      <c r="D62" s="43"/>
      <c r="E62" s="43"/>
      <c r="F62" s="24" t="s">
        <v>19</v>
      </c>
      <c r="G62" s="20" t="str">
        <f t="shared" si="8"/>
        <v/>
      </c>
      <c r="H62" s="51"/>
      <c r="I62" s="25" t="str">
        <f t="shared" si="7"/>
        <v/>
      </c>
      <c r="J62" s="20" t="str">
        <f t="shared" si="9"/>
        <v/>
      </c>
      <c r="K62" s="22"/>
      <c r="L62" s="21" t="str">
        <f t="shared" si="10"/>
        <v/>
      </c>
      <c r="M62" s="59" t="str">
        <f t="shared" si="6"/>
        <v/>
      </c>
      <c r="N62" s="23"/>
      <c r="O62" s="25" t="s">
        <v>19</v>
      </c>
      <c r="P62" s="20" t="s">
        <v>19</v>
      </c>
      <c r="Q62" s="22"/>
      <c r="R62" s="25" t="s">
        <v>19</v>
      </c>
      <c r="S62" s="98"/>
    </row>
    <row r="63" spans="1:25" ht="12" x14ac:dyDescent="0.2">
      <c r="A63" s="40"/>
      <c r="B63" s="41" t="s">
        <v>38</v>
      </c>
      <c r="C63" s="42"/>
      <c r="D63" s="43"/>
      <c r="E63" s="43"/>
      <c r="F63" s="24" t="s">
        <v>19</v>
      </c>
      <c r="G63" s="20" t="str">
        <f t="shared" si="8"/>
        <v/>
      </c>
      <c r="H63" s="51"/>
      <c r="I63" s="25" t="str">
        <f t="shared" si="7"/>
        <v/>
      </c>
      <c r="J63" s="20" t="str">
        <f t="shared" si="9"/>
        <v/>
      </c>
      <c r="K63" s="22"/>
      <c r="L63" s="21" t="str">
        <f t="shared" si="10"/>
        <v/>
      </c>
      <c r="M63" s="59" t="str">
        <f t="shared" si="6"/>
        <v/>
      </c>
      <c r="N63" s="23"/>
      <c r="O63" s="25" t="s">
        <v>19</v>
      </c>
      <c r="P63" s="20" t="s">
        <v>19</v>
      </c>
      <c r="Q63" s="22"/>
      <c r="R63" s="25" t="s">
        <v>19</v>
      </c>
      <c r="S63" s="98"/>
    </row>
    <row r="64" spans="1:25" ht="22.5" x14ac:dyDescent="0.2">
      <c r="A64" s="40">
        <v>18</v>
      </c>
      <c r="B64" s="49" t="s">
        <v>173</v>
      </c>
      <c r="C64" s="42" t="s">
        <v>51</v>
      </c>
      <c r="D64" s="43" t="s">
        <v>1</v>
      </c>
      <c r="E64" s="43" t="s">
        <v>2</v>
      </c>
      <c r="F64" s="24">
        <v>824692</v>
      </c>
      <c r="G64" s="20">
        <f t="shared" si="8"/>
        <v>412.346</v>
      </c>
      <c r="H64" s="51"/>
      <c r="I64" s="25">
        <f t="shared" si="7"/>
        <v>824692</v>
      </c>
      <c r="J64" s="20">
        <f t="shared" si="9"/>
        <v>412.346</v>
      </c>
      <c r="K64" s="22" t="s">
        <v>28</v>
      </c>
      <c r="L64" s="21">
        <f t="shared" si="10"/>
        <v>862368</v>
      </c>
      <c r="M64" s="59">
        <f t="shared" si="6"/>
        <v>431.18400000000003</v>
      </c>
      <c r="N64" s="62" t="s">
        <v>187</v>
      </c>
      <c r="O64" s="25">
        <v>877000</v>
      </c>
      <c r="P64" s="20">
        <v>412.346</v>
      </c>
      <c r="Q64" s="22" t="s">
        <v>28</v>
      </c>
      <c r="R64" s="25">
        <f>ROUNDUP(O64*103.5/101.6,-3)</f>
        <v>894000</v>
      </c>
      <c r="S64" s="98">
        <f t="shared" si="5"/>
        <v>447</v>
      </c>
    </row>
    <row r="65" spans="1:25" ht="12" x14ac:dyDescent="0.2">
      <c r="A65" s="40"/>
      <c r="B65" s="44" t="s">
        <v>21</v>
      </c>
      <c r="C65" s="42" t="s">
        <v>52</v>
      </c>
      <c r="D65" s="43"/>
      <c r="E65" s="43"/>
      <c r="F65" s="24" t="s">
        <v>19</v>
      </c>
      <c r="G65" s="20" t="str">
        <f t="shared" si="8"/>
        <v/>
      </c>
      <c r="H65" s="51"/>
      <c r="I65" s="25" t="str">
        <f t="shared" si="7"/>
        <v/>
      </c>
      <c r="J65" s="20" t="str">
        <f t="shared" si="9"/>
        <v/>
      </c>
      <c r="K65" s="22"/>
      <c r="L65" s="21" t="str">
        <f>IF(I65="","",IF(K65="Ja",IF(E65="Opstal",ROUND(I65*(1+$L$2),0),IF(E65="Inventaris",ROUND(I65*(1+$L$3),0),I65)),I65))</f>
        <v/>
      </c>
      <c r="M65" s="59" t="str">
        <f t="shared" si="6"/>
        <v/>
      </c>
      <c r="N65" s="23"/>
      <c r="O65" s="25" t="s">
        <v>19</v>
      </c>
      <c r="P65" s="20" t="s">
        <v>19</v>
      </c>
      <c r="Q65" s="22"/>
      <c r="R65" s="25" t="s">
        <v>19</v>
      </c>
      <c r="S65" s="98"/>
    </row>
    <row r="66" spans="1:25" ht="12" x14ac:dyDescent="0.2">
      <c r="A66" s="40"/>
      <c r="B66" s="44" t="s">
        <v>23</v>
      </c>
      <c r="C66" s="42"/>
      <c r="D66" s="43"/>
      <c r="E66" s="43"/>
      <c r="F66" s="24" t="s">
        <v>19</v>
      </c>
      <c r="G66" s="20" t="str">
        <f t="shared" si="8"/>
        <v/>
      </c>
      <c r="H66" s="51"/>
      <c r="I66" s="25" t="str">
        <f t="shared" si="7"/>
        <v/>
      </c>
      <c r="J66" s="20" t="str">
        <f t="shared" si="9"/>
        <v/>
      </c>
      <c r="K66" s="22"/>
      <c r="L66" s="21" t="str">
        <f>IF(I66="","",IF(K66="Ja",IF(E66="Opstal",ROUND(I66*(1+$L$2),0),IF(E66="Inventaris",ROUND(I66*(1+$L$3),0),I66)),I66))</f>
        <v/>
      </c>
      <c r="M66" s="59" t="str">
        <f t="shared" si="6"/>
        <v/>
      </c>
      <c r="N66" s="23"/>
      <c r="O66" s="25" t="s">
        <v>19</v>
      </c>
      <c r="P66" s="20" t="s">
        <v>19</v>
      </c>
      <c r="Q66" s="22"/>
      <c r="R66" s="25" t="s">
        <v>19</v>
      </c>
      <c r="S66" s="98"/>
    </row>
    <row r="67" spans="1:25" ht="12" x14ac:dyDescent="0.2">
      <c r="A67" s="40"/>
      <c r="B67" s="41" t="s">
        <v>38</v>
      </c>
      <c r="C67" s="42"/>
      <c r="D67" s="43"/>
      <c r="E67" s="43"/>
      <c r="F67" s="84" t="s">
        <v>19</v>
      </c>
      <c r="G67" s="20" t="str">
        <f t="shared" si="8"/>
        <v/>
      </c>
      <c r="H67" s="51"/>
      <c r="I67" s="25" t="str">
        <f t="shared" si="7"/>
        <v/>
      </c>
      <c r="J67" s="20" t="str">
        <f t="shared" si="9"/>
        <v/>
      </c>
      <c r="K67" s="22"/>
      <c r="L67" s="21" t="str">
        <f>IF(I67="","",IF(K67="Ja",IF(E67="Opstal",ROUND(I67*(1+$L$2),0),IF(E67="Inventaris",ROUND(I67*(1+$L$3),0),I67)),I67))</f>
        <v/>
      </c>
      <c r="M67" s="59" t="str">
        <f t="shared" si="6"/>
        <v/>
      </c>
      <c r="N67" s="23"/>
      <c r="O67" s="25" t="s">
        <v>19</v>
      </c>
      <c r="P67" s="20" t="s">
        <v>19</v>
      </c>
      <c r="Q67" s="22"/>
      <c r="R67" s="25" t="s">
        <v>19</v>
      </c>
      <c r="S67" s="98"/>
    </row>
    <row r="68" spans="1:25" ht="12" x14ac:dyDescent="0.2">
      <c r="A68" s="40">
        <v>19</v>
      </c>
      <c r="B68" s="49" t="s">
        <v>217</v>
      </c>
      <c r="C68" s="42" t="s">
        <v>42</v>
      </c>
      <c r="D68" s="43" t="s">
        <v>1</v>
      </c>
      <c r="E68" s="43" t="s">
        <v>1</v>
      </c>
      <c r="F68" s="84">
        <v>2231408</v>
      </c>
      <c r="G68" s="20">
        <f t="shared" si="8"/>
        <v>1115.704</v>
      </c>
      <c r="H68" s="51"/>
      <c r="I68" s="25">
        <f t="shared" si="7"/>
        <v>2231408</v>
      </c>
      <c r="J68" s="20">
        <f t="shared" si="9"/>
        <v>1115.704</v>
      </c>
      <c r="K68" s="22" t="s">
        <v>141</v>
      </c>
      <c r="L68" s="21">
        <f t="shared" si="10"/>
        <v>2501991</v>
      </c>
      <c r="M68" s="59">
        <f t="shared" si="6"/>
        <v>1250.9955</v>
      </c>
      <c r="N68" s="23" t="s">
        <v>213</v>
      </c>
      <c r="O68" s="25">
        <v>2636000</v>
      </c>
      <c r="P68" s="20">
        <v>1115.704</v>
      </c>
      <c r="Q68" s="22" t="s">
        <v>141</v>
      </c>
      <c r="R68" s="25">
        <f>ROUNDUP(O68*108/105,-3)</f>
        <v>2712000</v>
      </c>
      <c r="S68" s="98">
        <f t="shared" si="5"/>
        <v>1356</v>
      </c>
      <c r="T68" s="1" t="s">
        <v>141</v>
      </c>
      <c r="U68" s="1" t="s">
        <v>141</v>
      </c>
      <c r="V68" s="1" t="s">
        <v>167</v>
      </c>
      <c r="W68" s="1" t="s">
        <v>167</v>
      </c>
      <c r="X68" s="1" t="s">
        <v>270</v>
      </c>
      <c r="Y68" s="1" t="s">
        <v>167</v>
      </c>
    </row>
    <row r="69" spans="1:25" ht="12" x14ac:dyDescent="0.2">
      <c r="A69" s="40"/>
      <c r="B69" s="44" t="s">
        <v>214</v>
      </c>
      <c r="C69" s="42" t="s">
        <v>43</v>
      </c>
      <c r="D69" s="43"/>
      <c r="E69" s="43"/>
      <c r="F69" s="84" t="s">
        <v>19</v>
      </c>
      <c r="G69" s="20" t="str">
        <f t="shared" si="8"/>
        <v/>
      </c>
      <c r="H69" s="51"/>
      <c r="I69" s="25" t="str">
        <f t="shared" si="7"/>
        <v/>
      </c>
      <c r="J69" s="20" t="str">
        <f t="shared" si="9"/>
        <v/>
      </c>
      <c r="K69" s="22"/>
      <c r="L69" s="21" t="str">
        <f t="shared" si="10"/>
        <v/>
      </c>
      <c r="M69" s="59" t="str">
        <f t="shared" si="6"/>
        <v/>
      </c>
      <c r="N69" s="85" t="s">
        <v>215</v>
      </c>
      <c r="O69" s="25" t="s">
        <v>19</v>
      </c>
      <c r="P69" s="20" t="s">
        <v>19</v>
      </c>
      <c r="Q69" s="22"/>
      <c r="R69" s="25" t="s">
        <v>19</v>
      </c>
      <c r="S69" s="98"/>
    </row>
    <row r="70" spans="1:25" ht="12" x14ac:dyDescent="0.2">
      <c r="A70" s="40"/>
      <c r="B70" s="41" t="s">
        <v>38</v>
      </c>
      <c r="C70" s="42"/>
      <c r="D70" s="43"/>
      <c r="E70" s="43"/>
      <c r="F70" s="84" t="s">
        <v>19</v>
      </c>
      <c r="G70" s="20" t="str">
        <f t="shared" si="8"/>
        <v/>
      </c>
      <c r="H70" s="51"/>
      <c r="I70" s="25" t="str">
        <f t="shared" si="7"/>
        <v/>
      </c>
      <c r="J70" s="20" t="str">
        <f t="shared" si="9"/>
        <v/>
      </c>
      <c r="K70" s="22"/>
      <c r="L70" s="21" t="str">
        <f t="shared" si="10"/>
        <v/>
      </c>
      <c r="M70" s="59" t="str">
        <f t="shared" si="6"/>
        <v/>
      </c>
      <c r="N70" s="23"/>
      <c r="O70" s="25" t="s">
        <v>19</v>
      </c>
      <c r="P70" s="20" t="s">
        <v>19</v>
      </c>
      <c r="Q70" s="22"/>
      <c r="R70" s="25" t="s">
        <v>19</v>
      </c>
      <c r="S70" s="98"/>
    </row>
    <row r="71" spans="1:25" ht="12" x14ac:dyDescent="0.2">
      <c r="A71" s="40"/>
      <c r="C71" s="42"/>
      <c r="D71" s="43"/>
      <c r="E71" s="43"/>
      <c r="F71" s="84" t="s">
        <v>19</v>
      </c>
      <c r="G71" s="20" t="str">
        <f t="shared" si="8"/>
        <v/>
      </c>
      <c r="H71" s="51"/>
      <c r="I71" s="25" t="str">
        <f t="shared" si="7"/>
        <v/>
      </c>
      <c r="J71" s="20" t="str">
        <f t="shared" si="9"/>
        <v/>
      </c>
      <c r="K71" s="22"/>
      <c r="L71" s="21" t="str">
        <f t="shared" si="10"/>
        <v/>
      </c>
      <c r="M71" s="59" t="str">
        <f t="shared" si="6"/>
        <v/>
      </c>
      <c r="N71" s="23"/>
      <c r="O71" s="25" t="s">
        <v>19</v>
      </c>
      <c r="P71" s="20" t="s">
        <v>19</v>
      </c>
      <c r="Q71" s="22"/>
      <c r="R71" s="25" t="s">
        <v>19</v>
      </c>
      <c r="S71" s="98"/>
    </row>
    <row r="72" spans="1:25" ht="12" x14ac:dyDescent="0.2">
      <c r="A72" s="40">
        <v>20</v>
      </c>
      <c r="B72" s="49" t="s">
        <v>217</v>
      </c>
      <c r="C72" s="42" t="s">
        <v>42</v>
      </c>
      <c r="D72" s="43" t="s">
        <v>1</v>
      </c>
      <c r="E72" s="43" t="s">
        <v>2</v>
      </c>
      <c r="F72" s="84">
        <v>170297</v>
      </c>
      <c r="G72" s="20">
        <f t="shared" si="8"/>
        <v>85.148499999999999</v>
      </c>
      <c r="H72" s="51"/>
      <c r="I72" s="25">
        <f t="shared" si="7"/>
        <v>170297</v>
      </c>
      <c r="J72" s="20">
        <f t="shared" si="9"/>
        <v>85.148499999999999</v>
      </c>
      <c r="K72" s="22" t="s">
        <v>151</v>
      </c>
      <c r="L72" s="21">
        <f>IF(I72="","",IF(K72="Ja",IF(E72="Opstal",ROUND(I72*(1+$L$2),0),IF(E72="Inventaris",ROUND(I72*(1+$L$3),0),I72)),I72))</f>
        <v>170297</v>
      </c>
      <c r="M72" s="59">
        <f t="shared" si="6"/>
        <v>85.148499999999999</v>
      </c>
      <c r="N72" s="23" t="s">
        <v>213</v>
      </c>
      <c r="O72" s="25">
        <v>181000</v>
      </c>
      <c r="P72" s="20">
        <v>85.148499999999999</v>
      </c>
      <c r="Q72" s="22" t="s">
        <v>151</v>
      </c>
      <c r="R72" s="25">
        <f>ROUNDUP(O72*103.5/101.6,-3)</f>
        <v>185000</v>
      </c>
      <c r="S72" s="98">
        <f t="shared" si="5"/>
        <v>92.5</v>
      </c>
      <c r="T72" s="1" t="s">
        <v>141</v>
      </c>
      <c r="U72" s="1" t="s">
        <v>141</v>
      </c>
      <c r="V72" s="1" t="s">
        <v>167</v>
      </c>
      <c r="W72" s="1" t="s">
        <v>167</v>
      </c>
      <c r="X72" s="1" t="s">
        <v>270</v>
      </c>
      <c r="Y72" s="1" t="s">
        <v>167</v>
      </c>
    </row>
    <row r="73" spans="1:25" ht="12" x14ac:dyDescent="0.2">
      <c r="A73" s="40"/>
      <c r="B73" s="44" t="s">
        <v>214</v>
      </c>
      <c r="C73" s="42" t="s">
        <v>43</v>
      </c>
      <c r="D73" s="43"/>
      <c r="E73" s="43"/>
      <c r="F73" s="84" t="s">
        <v>19</v>
      </c>
      <c r="G73" s="20" t="str">
        <f t="shared" si="8"/>
        <v/>
      </c>
      <c r="H73" s="51"/>
      <c r="I73" s="25" t="str">
        <f t="shared" si="7"/>
        <v/>
      </c>
      <c r="J73" s="20" t="str">
        <f t="shared" si="9"/>
        <v/>
      </c>
      <c r="K73" s="22"/>
      <c r="L73" s="21" t="str">
        <f>IF(I73="","",IF(K73="Ja",IF(E73="Opstal",ROUND(I73*(1+$L$2),0),IF(E73="Inventaris",ROUND(I73*(1+$L$3),0),I73)),I73))</f>
        <v/>
      </c>
      <c r="M73" s="59" t="str">
        <f t="shared" si="6"/>
        <v/>
      </c>
      <c r="N73" s="85" t="s">
        <v>215</v>
      </c>
      <c r="O73" s="25" t="s">
        <v>19</v>
      </c>
      <c r="P73" s="20" t="s">
        <v>19</v>
      </c>
      <c r="Q73" s="22"/>
      <c r="R73" s="25" t="s">
        <v>19</v>
      </c>
      <c r="S73" s="98"/>
    </row>
    <row r="74" spans="1:25" ht="12" x14ac:dyDescent="0.2">
      <c r="A74" s="40"/>
      <c r="B74" s="41" t="s">
        <v>38</v>
      </c>
      <c r="C74" s="42"/>
      <c r="D74" s="43"/>
      <c r="E74" s="43"/>
      <c r="F74" s="24" t="s">
        <v>19</v>
      </c>
      <c r="G74" s="20" t="str">
        <f t="shared" si="8"/>
        <v/>
      </c>
      <c r="H74" s="51"/>
      <c r="I74" s="25" t="str">
        <f t="shared" si="7"/>
        <v/>
      </c>
      <c r="J74" s="20" t="str">
        <f t="shared" si="9"/>
        <v/>
      </c>
      <c r="K74" s="22"/>
      <c r="L74" s="21" t="str">
        <f>IF(I74="","",IF(K74="Ja",IF(E74="Opstal",ROUND(I74*(1+$L$2),0),IF(E74="Inventaris",ROUND(I74*(1+$L$3),0),I74)),I74))</f>
        <v/>
      </c>
      <c r="M74" s="59" t="str">
        <f t="shared" si="6"/>
        <v/>
      </c>
      <c r="N74" s="23"/>
      <c r="O74" s="25" t="s">
        <v>19</v>
      </c>
      <c r="P74" s="20" t="s">
        <v>19</v>
      </c>
      <c r="Q74" s="22"/>
      <c r="R74" s="25" t="s">
        <v>19</v>
      </c>
      <c r="S74" s="98"/>
    </row>
    <row r="75" spans="1:25" ht="12" x14ac:dyDescent="0.2">
      <c r="A75" s="40"/>
      <c r="C75" s="42"/>
      <c r="D75" s="43"/>
      <c r="E75" s="43"/>
      <c r="F75" s="24" t="s">
        <v>19</v>
      </c>
      <c r="G75" s="20" t="str">
        <f t="shared" si="8"/>
        <v/>
      </c>
      <c r="H75" s="51"/>
      <c r="I75" s="25" t="str">
        <f t="shared" si="7"/>
        <v/>
      </c>
      <c r="J75" s="20" t="str">
        <f t="shared" si="9"/>
        <v/>
      </c>
      <c r="K75" s="22"/>
      <c r="L75" s="21" t="str">
        <f>IF(I75="","",IF(K75="Ja",IF(E75="Opstal",ROUND(I75*(1+$L$2),0),IF(E75="Inventaris",ROUND(I75*(1+$L$3),0),I75)),I75))</f>
        <v/>
      </c>
      <c r="M75" s="59" t="str">
        <f t="shared" si="6"/>
        <v/>
      </c>
      <c r="N75" s="23"/>
      <c r="O75" s="25" t="s">
        <v>19</v>
      </c>
      <c r="P75" s="20" t="s">
        <v>19</v>
      </c>
      <c r="Q75" s="22"/>
      <c r="R75" s="25" t="s">
        <v>19</v>
      </c>
      <c r="S75" s="98"/>
    </row>
    <row r="76" spans="1:25" ht="12" x14ac:dyDescent="0.2">
      <c r="A76" s="40">
        <v>25</v>
      </c>
      <c r="B76" s="49" t="s">
        <v>174</v>
      </c>
      <c r="C76" s="42" t="s">
        <v>55</v>
      </c>
      <c r="D76" s="43" t="s">
        <v>1</v>
      </c>
      <c r="E76" s="43" t="s">
        <v>2</v>
      </c>
      <c r="F76" s="24">
        <v>0</v>
      </c>
      <c r="G76" s="20">
        <f t="shared" si="8"/>
        <v>0</v>
      </c>
      <c r="H76" s="51"/>
      <c r="I76" s="25">
        <f t="shared" si="7"/>
        <v>0</v>
      </c>
      <c r="J76" s="20">
        <f t="shared" si="9"/>
        <v>0</v>
      </c>
      <c r="K76" s="22" t="s">
        <v>28</v>
      </c>
      <c r="L76" s="21">
        <f t="shared" si="10"/>
        <v>0</v>
      </c>
      <c r="M76" s="59">
        <f t="shared" si="6"/>
        <v>0</v>
      </c>
      <c r="N76" s="23" t="s">
        <v>212</v>
      </c>
      <c r="O76" s="25">
        <v>0</v>
      </c>
      <c r="P76" s="20">
        <v>0</v>
      </c>
      <c r="Q76" s="22" t="s">
        <v>28</v>
      </c>
      <c r="R76" s="25">
        <v>0</v>
      </c>
      <c r="S76" s="98"/>
      <c r="T76" s="1" t="s">
        <v>167</v>
      </c>
      <c r="U76" s="1" t="s">
        <v>167</v>
      </c>
      <c r="V76" s="1" t="s">
        <v>167</v>
      </c>
      <c r="W76" s="1" t="s">
        <v>167</v>
      </c>
      <c r="X76" s="1" t="s">
        <v>270</v>
      </c>
      <c r="Y76" s="1" t="s">
        <v>167</v>
      </c>
    </row>
    <row r="77" spans="1:25" ht="12" x14ac:dyDescent="0.2">
      <c r="A77" s="40"/>
      <c r="B77" s="49" t="s">
        <v>54</v>
      </c>
      <c r="C77" s="42" t="s">
        <v>56</v>
      </c>
      <c r="D77" s="43"/>
      <c r="E77" s="43" t="s">
        <v>189</v>
      </c>
      <c r="F77" s="24"/>
      <c r="G77" s="20" t="str">
        <f t="shared" si="8"/>
        <v/>
      </c>
      <c r="H77" s="51"/>
      <c r="I77" s="25" t="str">
        <f t="shared" si="7"/>
        <v/>
      </c>
      <c r="J77" s="20" t="str">
        <f t="shared" si="9"/>
        <v/>
      </c>
      <c r="K77" s="22"/>
      <c r="L77" s="21"/>
      <c r="M77" s="59" t="str">
        <f t="shared" si="6"/>
        <v/>
      </c>
      <c r="N77" s="23"/>
      <c r="O77" s="25" t="s">
        <v>19</v>
      </c>
      <c r="P77" s="20" t="s">
        <v>19</v>
      </c>
      <c r="Q77" s="22"/>
      <c r="R77" s="25" t="s">
        <v>19</v>
      </c>
      <c r="S77" s="98"/>
      <c r="T77" s="52" t="s">
        <v>269</v>
      </c>
    </row>
    <row r="78" spans="1:25" ht="12" x14ac:dyDescent="0.2">
      <c r="A78" s="40"/>
      <c r="B78" s="44" t="s">
        <v>21</v>
      </c>
      <c r="D78" s="43"/>
      <c r="E78" s="43"/>
      <c r="F78" s="24" t="s">
        <v>19</v>
      </c>
      <c r="G78" s="20" t="str">
        <f t="shared" si="8"/>
        <v/>
      </c>
      <c r="H78" s="51"/>
      <c r="I78" s="25" t="str">
        <f t="shared" si="7"/>
        <v/>
      </c>
      <c r="J78" s="20" t="str">
        <f t="shared" si="9"/>
        <v/>
      </c>
      <c r="K78" s="22"/>
      <c r="L78" s="21" t="str">
        <f t="shared" ref="L78:L133" si="11">IF(I78="","",IF(K78="Ja",IF(E78="Opstal",ROUND(I78*(1+$L$2),0),IF(E78="Inventaris",ROUND(I78*(1+$L$3),0),I78)),I78))</f>
        <v/>
      </c>
      <c r="M78" s="59" t="str">
        <f t="shared" si="6"/>
        <v/>
      </c>
      <c r="N78" s="23"/>
      <c r="O78" s="25" t="s">
        <v>19</v>
      </c>
      <c r="P78" s="20" t="s">
        <v>19</v>
      </c>
      <c r="Q78" s="22"/>
      <c r="R78" s="25" t="s">
        <v>19</v>
      </c>
      <c r="S78" s="98"/>
    </row>
    <row r="79" spans="1:25" ht="12" x14ac:dyDescent="0.2">
      <c r="A79" s="40"/>
      <c r="B79" s="44" t="s">
        <v>23</v>
      </c>
      <c r="C79" s="42"/>
      <c r="D79" s="43"/>
      <c r="E79" s="43"/>
      <c r="F79" s="24" t="s">
        <v>19</v>
      </c>
      <c r="G79" s="20" t="str">
        <f t="shared" si="8"/>
        <v/>
      </c>
      <c r="H79" s="51"/>
      <c r="I79" s="25" t="str">
        <f t="shared" si="7"/>
        <v/>
      </c>
      <c r="J79" s="20" t="str">
        <f t="shared" si="9"/>
        <v/>
      </c>
      <c r="K79" s="22"/>
      <c r="L79" s="21" t="str">
        <f t="shared" si="11"/>
        <v/>
      </c>
      <c r="M79" s="59" t="str">
        <f t="shared" si="6"/>
        <v/>
      </c>
      <c r="N79" s="23"/>
      <c r="O79" s="25" t="s">
        <v>19</v>
      </c>
      <c r="P79" s="20" t="s">
        <v>19</v>
      </c>
      <c r="Q79" s="22"/>
      <c r="R79" s="25" t="s">
        <v>19</v>
      </c>
      <c r="S79" s="98"/>
    </row>
    <row r="80" spans="1:25" ht="12" x14ac:dyDescent="0.2">
      <c r="A80" s="40"/>
      <c r="B80" s="41" t="s">
        <v>38</v>
      </c>
      <c r="C80" s="42"/>
      <c r="D80" s="43"/>
      <c r="E80" s="43"/>
      <c r="F80" s="24" t="s">
        <v>19</v>
      </c>
      <c r="G80" s="20" t="str">
        <f t="shared" si="8"/>
        <v/>
      </c>
      <c r="H80" s="51"/>
      <c r="I80" s="25" t="str">
        <f t="shared" si="7"/>
        <v/>
      </c>
      <c r="J80" s="20" t="str">
        <f t="shared" si="9"/>
        <v/>
      </c>
      <c r="K80" s="22"/>
      <c r="L80" s="21" t="str">
        <f t="shared" si="11"/>
        <v/>
      </c>
      <c r="M80" s="59" t="str">
        <f t="shared" si="6"/>
        <v/>
      </c>
      <c r="N80" s="23"/>
      <c r="O80" s="25" t="s">
        <v>19</v>
      </c>
      <c r="P80" s="20" t="s">
        <v>19</v>
      </c>
      <c r="Q80" s="22"/>
      <c r="R80" s="25" t="s">
        <v>19</v>
      </c>
      <c r="S80" s="98"/>
    </row>
    <row r="81" spans="1:25" ht="12" x14ac:dyDescent="0.2">
      <c r="A81" s="40">
        <v>26</v>
      </c>
      <c r="B81" s="49" t="s">
        <v>57</v>
      </c>
      <c r="C81" s="42" t="s">
        <v>55</v>
      </c>
      <c r="D81" s="43" t="s">
        <v>2</v>
      </c>
      <c r="E81" s="43" t="s">
        <v>2</v>
      </c>
      <c r="F81" s="24">
        <v>0</v>
      </c>
      <c r="G81" s="20">
        <f t="shared" si="8"/>
        <v>0</v>
      </c>
      <c r="H81" s="51"/>
      <c r="I81" s="25">
        <f t="shared" si="7"/>
        <v>0</v>
      </c>
      <c r="J81" s="20">
        <f t="shared" si="9"/>
        <v>0</v>
      </c>
      <c r="K81" s="22" t="s">
        <v>28</v>
      </c>
      <c r="L81" s="21">
        <f t="shared" si="11"/>
        <v>0</v>
      </c>
      <c r="M81" s="59">
        <f t="shared" si="6"/>
        <v>0</v>
      </c>
      <c r="N81" s="23" t="s">
        <v>212</v>
      </c>
      <c r="O81" s="25">
        <v>0</v>
      </c>
      <c r="P81" s="20">
        <v>0</v>
      </c>
      <c r="Q81" s="22" t="s">
        <v>28</v>
      </c>
      <c r="R81" s="25">
        <v>0</v>
      </c>
      <c r="S81" s="98"/>
      <c r="T81" s="1" t="s">
        <v>167</v>
      </c>
      <c r="U81" s="1" t="s">
        <v>167</v>
      </c>
      <c r="V81" s="1" t="s">
        <v>167</v>
      </c>
      <c r="W81" s="1" t="s">
        <v>167</v>
      </c>
      <c r="X81" s="1" t="s">
        <v>270</v>
      </c>
      <c r="Y81" s="1" t="s">
        <v>167</v>
      </c>
    </row>
    <row r="82" spans="1:25" ht="12" x14ac:dyDescent="0.2">
      <c r="A82" s="40"/>
      <c r="B82" s="44" t="s">
        <v>21</v>
      </c>
      <c r="C82" s="42" t="s">
        <v>56</v>
      </c>
      <c r="D82" s="43"/>
      <c r="E82" s="43"/>
      <c r="F82" s="24" t="s">
        <v>19</v>
      </c>
      <c r="G82" s="20" t="str">
        <f t="shared" si="8"/>
        <v/>
      </c>
      <c r="H82" s="51"/>
      <c r="I82" s="25" t="str">
        <f t="shared" si="7"/>
        <v/>
      </c>
      <c r="J82" s="20" t="str">
        <f t="shared" si="9"/>
        <v/>
      </c>
      <c r="K82" s="22"/>
      <c r="L82" s="21" t="str">
        <f t="shared" si="11"/>
        <v/>
      </c>
      <c r="M82" s="59" t="str">
        <f t="shared" si="6"/>
        <v/>
      </c>
      <c r="N82" s="39"/>
      <c r="O82" s="25" t="s">
        <v>19</v>
      </c>
      <c r="P82" s="20" t="s">
        <v>19</v>
      </c>
      <c r="Q82" s="22"/>
      <c r="R82" s="25" t="s">
        <v>19</v>
      </c>
      <c r="S82" s="98"/>
      <c r="T82" s="52" t="s">
        <v>284</v>
      </c>
    </row>
    <row r="83" spans="1:25" ht="12" x14ac:dyDescent="0.2">
      <c r="A83" s="40"/>
      <c r="B83" s="44" t="s">
        <v>23</v>
      </c>
      <c r="C83" s="42"/>
      <c r="D83" s="43"/>
      <c r="E83" s="43"/>
      <c r="F83" s="24" t="s">
        <v>19</v>
      </c>
      <c r="G83" s="20" t="str">
        <f t="shared" si="8"/>
        <v/>
      </c>
      <c r="H83" s="51"/>
      <c r="I83" s="25" t="str">
        <f t="shared" si="7"/>
        <v/>
      </c>
      <c r="J83" s="20" t="str">
        <f t="shared" si="9"/>
        <v/>
      </c>
      <c r="K83" s="22"/>
      <c r="L83" s="21" t="str">
        <f t="shared" si="11"/>
        <v/>
      </c>
      <c r="M83" s="59" t="str">
        <f t="shared" si="6"/>
        <v/>
      </c>
      <c r="N83" s="39"/>
      <c r="O83" s="25" t="s">
        <v>19</v>
      </c>
      <c r="P83" s="20" t="s">
        <v>19</v>
      </c>
      <c r="Q83" s="22"/>
      <c r="R83" s="25" t="s">
        <v>19</v>
      </c>
      <c r="S83" s="98"/>
    </row>
    <row r="84" spans="1:25" ht="12" x14ac:dyDescent="0.2">
      <c r="A84" s="40"/>
      <c r="B84" s="41" t="s">
        <v>24</v>
      </c>
      <c r="C84" s="42"/>
      <c r="D84" s="43"/>
      <c r="E84" s="43"/>
      <c r="F84" s="24" t="s">
        <v>19</v>
      </c>
      <c r="G84" s="20" t="str">
        <f t="shared" si="8"/>
        <v/>
      </c>
      <c r="H84" s="51"/>
      <c r="I84" s="25" t="str">
        <f t="shared" si="7"/>
        <v/>
      </c>
      <c r="J84" s="20" t="str">
        <f t="shared" si="9"/>
        <v/>
      </c>
      <c r="K84" s="22"/>
      <c r="L84" s="21" t="str">
        <f t="shared" si="11"/>
        <v/>
      </c>
      <c r="M84" s="59" t="str">
        <f t="shared" si="6"/>
        <v/>
      </c>
      <c r="N84" s="39"/>
      <c r="O84" s="25" t="s">
        <v>19</v>
      </c>
      <c r="P84" s="20" t="s">
        <v>19</v>
      </c>
      <c r="Q84" s="22"/>
      <c r="R84" s="25" t="s">
        <v>19</v>
      </c>
      <c r="S84" s="98"/>
    </row>
    <row r="85" spans="1:25" ht="12" x14ac:dyDescent="0.2">
      <c r="A85" s="40">
        <v>31</v>
      </c>
      <c r="B85" s="49" t="s">
        <v>60</v>
      </c>
      <c r="C85" s="42" t="s">
        <v>58</v>
      </c>
      <c r="D85" s="43" t="s">
        <v>2</v>
      </c>
      <c r="E85" s="43" t="s">
        <v>1</v>
      </c>
      <c r="F85" s="24">
        <v>399988</v>
      </c>
      <c r="G85" s="20">
        <f t="shared" si="8"/>
        <v>199.994</v>
      </c>
      <c r="H85" s="51">
        <f>-F85</f>
        <v>-399988</v>
      </c>
      <c r="I85" s="25">
        <f t="shared" si="7"/>
        <v>0</v>
      </c>
      <c r="J85" s="20">
        <f t="shared" si="9"/>
        <v>0</v>
      </c>
      <c r="K85" s="22" t="s">
        <v>28</v>
      </c>
      <c r="L85" s="21">
        <f t="shared" si="11"/>
        <v>0</v>
      </c>
      <c r="M85" s="59">
        <f t="shared" ref="M85:M139" si="12">IF(L85="","",(L85/1000*$M$5))</f>
        <v>0</v>
      </c>
      <c r="N85" s="53" t="s">
        <v>234</v>
      </c>
      <c r="O85" s="25">
        <v>0</v>
      </c>
      <c r="P85" s="20">
        <v>0</v>
      </c>
      <c r="Q85" s="22" t="s">
        <v>28</v>
      </c>
      <c r="R85" s="25">
        <v>0</v>
      </c>
      <c r="S85" s="98"/>
      <c r="T85" s="1" t="s">
        <v>141</v>
      </c>
      <c r="U85" s="1" t="s">
        <v>141</v>
      </c>
      <c r="V85" s="1" t="s">
        <v>167</v>
      </c>
      <c r="W85" s="1" t="s">
        <v>167</v>
      </c>
      <c r="X85" s="1" t="s">
        <v>270</v>
      </c>
      <c r="Y85" s="1" t="s">
        <v>141</v>
      </c>
    </row>
    <row r="86" spans="1:25" ht="12" x14ac:dyDescent="0.2">
      <c r="A86" s="40"/>
      <c r="B86" s="41" t="s">
        <v>21</v>
      </c>
      <c r="C86" s="42" t="s">
        <v>59</v>
      </c>
      <c r="D86" s="43"/>
      <c r="E86" s="43"/>
      <c r="F86" s="24"/>
      <c r="G86" s="20" t="str">
        <f t="shared" si="8"/>
        <v/>
      </c>
      <c r="H86" s="51"/>
      <c r="I86" s="25" t="str">
        <f t="shared" si="7"/>
        <v/>
      </c>
      <c r="J86" s="20" t="str">
        <f t="shared" si="9"/>
        <v/>
      </c>
      <c r="K86" s="22"/>
      <c r="L86" s="21"/>
      <c r="M86" s="59" t="str">
        <f t="shared" si="12"/>
        <v/>
      </c>
      <c r="N86" s="23"/>
      <c r="O86" s="25" t="s">
        <v>19</v>
      </c>
      <c r="P86" s="20" t="s">
        <v>19</v>
      </c>
      <c r="Q86" s="22"/>
      <c r="R86" s="25" t="s">
        <v>19</v>
      </c>
      <c r="S86" s="98"/>
    </row>
    <row r="87" spans="1:25" ht="12" x14ac:dyDescent="0.2">
      <c r="A87" s="40"/>
      <c r="B87" s="44" t="s">
        <v>23</v>
      </c>
      <c r="D87" s="43"/>
      <c r="E87" s="43"/>
      <c r="F87" s="24" t="s">
        <v>19</v>
      </c>
      <c r="G87" s="20" t="str">
        <f t="shared" si="8"/>
        <v/>
      </c>
      <c r="H87" s="51"/>
      <c r="I87" s="25" t="str">
        <f t="shared" ref="I87:I142" si="13">IF(F87="","",F87+H87)</f>
        <v/>
      </c>
      <c r="J87" s="20" t="str">
        <f t="shared" si="9"/>
        <v/>
      </c>
      <c r="K87" s="22"/>
      <c r="L87" s="21" t="str">
        <f t="shared" si="11"/>
        <v/>
      </c>
      <c r="M87" s="59" t="str">
        <f t="shared" si="12"/>
        <v/>
      </c>
      <c r="N87" s="23"/>
      <c r="O87" s="25" t="s">
        <v>19</v>
      </c>
      <c r="P87" s="20" t="s">
        <v>19</v>
      </c>
      <c r="Q87" s="22"/>
      <c r="R87" s="25" t="s">
        <v>19</v>
      </c>
      <c r="S87" s="98"/>
    </row>
    <row r="88" spans="1:25" ht="12" x14ac:dyDescent="0.2">
      <c r="A88" s="40"/>
      <c r="B88" s="41" t="s">
        <v>37</v>
      </c>
      <c r="C88" s="42"/>
      <c r="D88" s="43"/>
      <c r="E88" s="43"/>
      <c r="F88" s="24" t="s">
        <v>19</v>
      </c>
      <c r="G88" s="20" t="str">
        <f t="shared" si="8"/>
        <v/>
      </c>
      <c r="H88" s="51"/>
      <c r="I88" s="25" t="str">
        <f t="shared" si="13"/>
        <v/>
      </c>
      <c r="J88" s="20" t="str">
        <f t="shared" si="9"/>
        <v/>
      </c>
      <c r="K88" s="22"/>
      <c r="L88" s="21" t="str">
        <f t="shared" si="11"/>
        <v/>
      </c>
      <c r="M88" s="59" t="str">
        <f t="shared" si="12"/>
        <v/>
      </c>
      <c r="N88" s="23"/>
      <c r="O88" s="25" t="s">
        <v>19</v>
      </c>
      <c r="P88" s="20" t="s">
        <v>19</v>
      </c>
      <c r="Q88" s="22"/>
      <c r="R88" s="25" t="s">
        <v>19</v>
      </c>
      <c r="S88" s="98"/>
    </row>
    <row r="89" spans="1:25" ht="12" x14ac:dyDescent="0.2">
      <c r="A89" s="40">
        <v>32</v>
      </c>
      <c r="B89" s="49" t="s">
        <v>60</v>
      </c>
      <c r="C89" s="42" t="s">
        <v>58</v>
      </c>
      <c r="D89" s="43" t="s">
        <v>2</v>
      </c>
      <c r="E89" s="43" t="s">
        <v>2</v>
      </c>
      <c r="F89" s="24">
        <v>187756</v>
      </c>
      <c r="G89" s="20">
        <f t="shared" ref="G89:G144" si="14">IF(F89="","",(F89/1000*$G$6))</f>
        <v>93.878</v>
      </c>
      <c r="H89" s="51">
        <f>-F89</f>
        <v>-187756</v>
      </c>
      <c r="I89" s="25">
        <f t="shared" si="13"/>
        <v>0</v>
      </c>
      <c r="J89" s="20">
        <f t="shared" ref="J89:J144" si="15">IF(I89="","",(I89/1000*$J$6))</f>
        <v>0</v>
      </c>
      <c r="K89" s="22" t="s">
        <v>28</v>
      </c>
      <c r="L89" s="21">
        <f>IF(I89="","",IF(K89="Ja",IF(E89="Opstal",ROUND(I89*(1+$L$2),0),IF(E89="Inventaris",ROUND(I89*(1+$L$3),0),I89)),I89))</f>
        <v>0</v>
      </c>
      <c r="M89" s="59">
        <f t="shared" si="12"/>
        <v>0</v>
      </c>
      <c r="N89" s="53" t="s">
        <v>234</v>
      </c>
      <c r="O89" s="25">
        <v>0</v>
      </c>
      <c r="P89" s="20">
        <v>0</v>
      </c>
      <c r="Q89" s="22" t="s">
        <v>28</v>
      </c>
      <c r="R89" s="25">
        <v>0</v>
      </c>
      <c r="S89" s="98"/>
      <c r="T89" s="1" t="s">
        <v>141</v>
      </c>
      <c r="U89" s="1" t="s">
        <v>141</v>
      </c>
      <c r="V89" s="1" t="s">
        <v>167</v>
      </c>
      <c r="W89" s="1" t="s">
        <v>167</v>
      </c>
      <c r="X89" s="1" t="s">
        <v>270</v>
      </c>
      <c r="Y89" s="1" t="s">
        <v>141</v>
      </c>
    </row>
    <row r="90" spans="1:25" ht="12" x14ac:dyDescent="0.2">
      <c r="A90" s="40"/>
      <c r="B90" s="41" t="s">
        <v>21</v>
      </c>
      <c r="C90" s="42" t="s">
        <v>59</v>
      </c>
      <c r="D90" s="43"/>
      <c r="E90" s="43"/>
      <c r="F90" s="24"/>
      <c r="G90" s="20" t="str">
        <f t="shared" si="14"/>
        <v/>
      </c>
      <c r="H90" s="51"/>
      <c r="I90" s="25" t="str">
        <f t="shared" si="13"/>
        <v/>
      </c>
      <c r="J90" s="20" t="str">
        <f t="shared" si="15"/>
        <v/>
      </c>
      <c r="K90" s="22"/>
      <c r="L90" s="21"/>
      <c r="M90" s="59" t="str">
        <f t="shared" si="12"/>
        <v/>
      </c>
      <c r="N90" s="23"/>
      <c r="O90" s="25" t="s">
        <v>19</v>
      </c>
      <c r="P90" s="20" t="s">
        <v>19</v>
      </c>
      <c r="Q90" s="22"/>
      <c r="R90" s="25" t="s">
        <v>19</v>
      </c>
      <c r="S90" s="98"/>
    </row>
    <row r="91" spans="1:25" ht="12" x14ac:dyDescent="0.2">
      <c r="A91" s="40"/>
      <c r="B91" s="44" t="s">
        <v>23</v>
      </c>
      <c r="D91" s="43"/>
      <c r="E91" s="43"/>
      <c r="F91" s="24" t="s">
        <v>19</v>
      </c>
      <c r="G91" s="20" t="str">
        <f t="shared" si="14"/>
        <v/>
      </c>
      <c r="H91" s="51"/>
      <c r="I91" s="25" t="str">
        <f t="shared" si="13"/>
        <v/>
      </c>
      <c r="J91" s="20" t="str">
        <f t="shared" si="15"/>
        <v/>
      </c>
      <c r="K91" s="22"/>
      <c r="L91" s="21" t="str">
        <f>IF(I91="","",IF(K91="Ja",IF(E91="Opstal",ROUND(I91*(1+$L$2),0),IF(E91="Inventaris",ROUND(I91*(1+$L$3),0),I91)),I91))</f>
        <v/>
      </c>
      <c r="M91" s="59" t="str">
        <f t="shared" si="12"/>
        <v/>
      </c>
      <c r="N91" s="23"/>
      <c r="O91" s="25" t="s">
        <v>19</v>
      </c>
      <c r="P91" s="20" t="s">
        <v>19</v>
      </c>
      <c r="Q91" s="22"/>
      <c r="R91" s="25" t="s">
        <v>19</v>
      </c>
      <c r="S91" s="98"/>
    </row>
    <row r="92" spans="1:25" ht="12" x14ac:dyDescent="0.2">
      <c r="A92" s="40"/>
      <c r="B92" s="41" t="s">
        <v>37</v>
      </c>
      <c r="C92" s="42"/>
      <c r="D92" s="43"/>
      <c r="E92" s="43"/>
      <c r="F92" s="24" t="s">
        <v>19</v>
      </c>
      <c r="G92" s="20" t="str">
        <f t="shared" si="14"/>
        <v/>
      </c>
      <c r="H92" s="51"/>
      <c r="I92" s="25" t="str">
        <f t="shared" si="13"/>
        <v/>
      </c>
      <c r="J92" s="20" t="str">
        <f t="shared" si="15"/>
        <v/>
      </c>
      <c r="K92" s="22"/>
      <c r="L92" s="21" t="str">
        <f>IF(I92="","",IF(K92="Ja",IF(E92="Opstal",ROUND(I92*(1+$L$2),0),IF(E92="Inventaris",ROUND(I92*(1+$L$3),0),I92)),I92))</f>
        <v/>
      </c>
      <c r="M92" s="59" t="str">
        <f t="shared" si="12"/>
        <v/>
      </c>
      <c r="N92" s="23"/>
      <c r="O92" s="25" t="s">
        <v>19</v>
      </c>
      <c r="P92" s="20" t="s">
        <v>19</v>
      </c>
      <c r="Q92" s="22"/>
      <c r="R92" s="25" t="s">
        <v>19</v>
      </c>
      <c r="S92" s="98"/>
    </row>
    <row r="93" spans="1:25" ht="12" x14ac:dyDescent="0.2">
      <c r="A93" s="40">
        <v>33</v>
      </c>
      <c r="B93" s="49" t="s">
        <v>61</v>
      </c>
      <c r="C93" s="42" t="s">
        <v>58</v>
      </c>
      <c r="D93" s="43"/>
      <c r="E93" s="43" t="s">
        <v>1</v>
      </c>
      <c r="F93" s="24">
        <v>133370</v>
      </c>
      <c r="G93" s="20">
        <f t="shared" si="14"/>
        <v>66.685000000000002</v>
      </c>
      <c r="H93" s="51">
        <f>-F93</f>
        <v>-133370</v>
      </c>
      <c r="I93" s="25">
        <f t="shared" si="13"/>
        <v>0</v>
      </c>
      <c r="J93" s="20">
        <f t="shared" si="15"/>
        <v>0</v>
      </c>
      <c r="K93" s="22" t="s">
        <v>28</v>
      </c>
      <c r="L93" s="21">
        <f>IF(I93="","",IF(K93="Ja",IF(E93="Opstal",ROUND(I93*(1+$L$2),0),IF(E93="Inventaris",ROUND(I93*(1+$L$3),0),I93)),I93))</f>
        <v>0</v>
      </c>
      <c r="M93" s="59">
        <f t="shared" si="12"/>
        <v>0</v>
      </c>
      <c r="N93" s="53" t="s">
        <v>234</v>
      </c>
      <c r="O93" s="25">
        <v>0</v>
      </c>
      <c r="P93" s="20">
        <v>0</v>
      </c>
      <c r="Q93" s="22" t="s">
        <v>28</v>
      </c>
      <c r="R93" s="25">
        <v>0</v>
      </c>
      <c r="S93" s="98"/>
      <c r="T93" s="1" t="s">
        <v>141</v>
      </c>
      <c r="U93" s="1" t="s">
        <v>141</v>
      </c>
      <c r="V93" s="1" t="s">
        <v>167</v>
      </c>
      <c r="W93" s="1" t="s">
        <v>167</v>
      </c>
      <c r="X93" s="1" t="s">
        <v>270</v>
      </c>
      <c r="Y93" s="1" t="s">
        <v>141</v>
      </c>
    </row>
    <row r="94" spans="1:25" ht="12" x14ac:dyDescent="0.2">
      <c r="A94" s="40"/>
      <c r="B94" s="44" t="s">
        <v>21</v>
      </c>
      <c r="C94" s="42" t="s">
        <v>59</v>
      </c>
      <c r="D94" s="43"/>
      <c r="F94" s="24"/>
      <c r="G94" s="20" t="str">
        <f t="shared" si="14"/>
        <v/>
      </c>
      <c r="H94" s="52"/>
      <c r="I94" s="25" t="str">
        <f t="shared" si="13"/>
        <v/>
      </c>
      <c r="J94" s="20" t="str">
        <f t="shared" si="15"/>
        <v/>
      </c>
      <c r="K94" s="22"/>
      <c r="L94" s="21"/>
      <c r="M94" s="59" t="str">
        <f t="shared" si="12"/>
        <v/>
      </c>
      <c r="N94" s="23"/>
      <c r="O94" s="25" t="s">
        <v>19</v>
      </c>
      <c r="P94" s="20" t="s">
        <v>19</v>
      </c>
      <c r="Q94" s="22"/>
      <c r="R94" s="25" t="s">
        <v>19</v>
      </c>
      <c r="S94" s="98"/>
    </row>
    <row r="95" spans="1:25" ht="12" x14ac:dyDescent="0.2">
      <c r="A95" s="40"/>
      <c r="B95" s="44" t="s">
        <v>23</v>
      </c>
      <c r="C95" s="42"/>
      <c r="D95" s="43"/>
      <c r="E95" s="43"/>
      <c r="F95" s="24" t="s">
        <v>19</v>
      </c>
      <c r="G95" s="20" t="str">
        <f t="shared" si="14"/>
        <v/>
      </c>
      <c r="H95" s="51"/>
      <c r="I95" s="25" t="str">
        <f t="shared" si="13"/>
        <v/>
      </c>
      <c r="J95" s="20" t="str">
        <f t="shared" si="15"/>
        <v/>
      </c>
      <c r="K95" s="22"/>
      <c r="L95" s="21" t="str">
        <f t="shared" si="11"/>
        <v/>
      </c>
      <c r="M95" s="59" t="str">
        <f t="shared" si="12"/>
        <v/>
      </c>
      <c r="N95" s="23"/>
      <c r="O95" s="25" t="s">
        <v>19</v>
      </c>
      <c r="P95" s="20" t="s">
        <v>19</v>
      </c>
      <c r="Q95" s="22"/>
      <c r="R95" s="25" t="s">
        <v>19</v>
      </c>
      <c r="S95" s="98"/>
    </row>
    <row r="96" spans="1:25" ht="12" x14ac:dyDescent="0.2">
      <c r="A96" s="40"/>
      <c r="B96" s="41" t="s">
        <v>37</v>
      </c>
      <c r="C96" s="42"/>
      <c r="D96" s="43"/>
      <c r="E96" s="43"/>
      <c r="F96" s="24" t="s">
        <v>19</v>
      </c>
      <c r="G96" s="20" t="str">
        <f t="shared" si="14"/>
        <v/>
      </c>
      <c r="H96" s="51"/>
      <c r="I96" s="25" t="str">
        <f t="shared" si="13"/>
        <v/>
      </c>
      <c r="J96" s="20" t="str">
        <f t="shared" si="15"/>
        <v/>
      </c>
      <c r="K96" s="22"/>
      <c r="L96" s="21" t="str">
        <f t="shared" si="11"/>
        <v/>
      </c>
      <c r="M96" s="59" t="str">
        <f t="shared" si="12"/>
        <v/>
      </c>
      <c r="N96" s="23"/>
      <c r="O96" s="25" t="s">
        <v>19</v>
      </c>
      <c r="P96" s="20" t="s">
        <v>19</v>
      </c>
      <c r="Q96" s="22"/>
      <c r="R96" s="25" t="s">
        <v>19</v>
      </c>
      <c r="S96" s="98"/>
    </row>
    <row r="97" spans="1:25" ht="12" x14ac:dyDescent="0.2">
      <c r="A97" s="40">
        <v>36</v>
      </c>
      <c r="B97" s="49" t="s">
        <v>62</v>
      </c>
      <c r="C97" s="42" t="s">
        <v>64</v>
      </c>
      <c r="D97" s="43" t="s">
        <v>1</v>
      </c>
      <c r="E97" s="43" t="s">
        <v>1</v>
      </c>
      <c r="F97" s="24">
        <v>1533085</v>
      </c>
      <c r="G97" s="20">
        <f t="shared" si="14"/>
        <v>766.54250000000002</v>
      </c>
      <c r="H97" s="51">
        <f>-F97</f>
        <v>-1533085</v>
      </c>
      <c r="I97" s="25">
        <f t="shared" si="13"/>
        <v>0</v>
      </c>
      <c r="J97" s="20">
        <f t="shared" si="15"/>
        <v>0</v>
      </c>
      <c r="K97" s="22" t="s">
        <v>28</v>
      </c>
      <c r="L97" s="21">
        <f t="shared" si="11"/>
        <v>0</v>
      </c>
      <c r="M97" s="59">
        <f t="shared" si="12"/>
        <v>0</v>
      </c>
      <c r="N97" s="53" t="s">
        <v>234</v>
      </c>
      <c r="O97" s="25">
        <v>0</v>
      </c>
      <c r="P97" s="20">
        <v>0</v>
      </c>
      <c r="Q97" s="22" t="s">
        <v>28</v>
      </c>
      <c r="R97" s="25">
        <v>0</v>
      </c>
      <c r="S97" s="98"/>
      <c r="T97" s="1" t="s">
        <v>167</v>
      </c>
      <c r="U97" s="1" t="s">
        <v>167</v>
      </c>
      <c r="V97" s="1" t="s">
        <v>167</v>
      </c>
      <c r="W97" s="1" t="s">
        <v>167</v>
      </c>
      <c r="X97" s="1" t="s">
        <v>167</v>
      </c>
      <c r="Y97" s="1" t="s">
        <v>167</v>
      </c>
    </row>
    <row r="98" spans="1:25" ht="12" x14ac:dyDescent="0.2">
      <c r="A98" s="40"/>
      <c r="B98" s="44" t="s">
        <v>21</v>
      </c>
      <c r="C98" s="42" t="s">
        <v>47</v>
      </c>
      <c r="D98" s="43"/>
      <c r="E98" s="43"/>
      <c r="F98" s="24" t="s">
        <v>19</v>
      </c>
      <c r="G98" s="20" t="str">
        <f t="shared" si="14"/>
        <v/>
      </c>
      <c r="H98" s="51"/>
      <c r="I98" s="25" t="str">
        <f t="shared" si="13"/>
        <v/>
      </c>
      <c r="J98" s="20" t="str">
        <f t="shared" si="15"/>
        <v/>
      </c>
      <c r="K98" s="22"/>
      <c r="L98" s="21" t="str">
        <f t="shared" si="11"/>
        <v/>
      </c>
      <c r="M98" s="59" t="str">
        <f t="shared" si="12"/>
        <v/>
      </c>
      <c r="N98" s="23"/>
      <c r="O98" s="25" t="s">
        <v>19</v>
      </c>
      <c r="P98" s="20" t="s">
        <v>19</v>
      </c>
      <c r="Q98" s="22"/>
      <c r="R98" s="25" t="s">
        <v>19</v>
      </c>
      <c r="S98" s="98"/>
    </row>
    <row r="99" spans="1:25" ht="12" x14ac:dyDescent="0.2">
      <c r="A99" s="40"/>
      <c r="B99" s="44" t="s">
        <v>23</v>
      </c>
      <c r="C99" s="42"/>
      <c r="D99" s="43"/>
      <c r="E99" s="43"/>
      <c r="F99" s="24" t="s">
        <v>19</v>
      </c>
      <c r="G99" s="20" t="str">
        <f t="shared" si="14"/>
        <v/>
      </c>
      <c r="H99" s="51"/>
      <c r="I99" s="25" t="str">
        <f t="shared" si="13"/>
        <v/>
      </c>
      <c r="J99" s="20" t="str">
        <f t="shared" si="15"/>
        <v/>
      </c>
      <c r="K99" s="22"/>
      <c r="L99" s="21" t="str">
        <f t="shared" si="11"/>
        <v/>
      </c>
      <c r="M99" s="59" t="str">
        <f t="shared" si="12"/>
        <v/>
      </c>
      <c r="N99" s="23"/>
      <c r="O99" s="25" t="s">
        <v>19</v>
      </c>
      <c r="P99" s="20" t="s">
        <v>19</v>
      </c>
      <c r="Q99" s="22"/>
      <c r="R99" s="25" t="s">
        <v>19</v>
      </c>
      <c r="S99" s="98"/>
    </row>
    <row r="100" spans="1:25" ht="12" x14ac:dyDescent="0.2">
      <c r="A100" s="40"/>
      <c r="B100" s="41" t="s">
        <v>63</v>
      </c>
      <c r="C100" s="42"/>
      <c r="D100" s="43"/>
      <c r="E100" s="43"/>
      <c r="F100" s="24" t="s">
        <v>19</v>
      </c>
      <c r="G100" s="20" t="str">
        <f t="shared" si="14"/>
        <v/>
      </c>
      <c r="H100" s="51"/>
      <c r="I100" s="25" t="str">
        <f t="shared" si="13"/>
        <v/>
      </c>
      <c r="J100" s="20" t="str">
        <f t="shared" si="15"/>
        <v/>
      </c>
      <c r="K100" s="22"/>
      <c r="L100" s="21" t="str">
        <f t="shared" si="11"/>
        <v/>
      </c>
      <c r="M100" s="59" t="str">
        <f t="shared" si="12"/>
        <v/>
      </c>
      <c r="N100" s="23"/>
      <c r="O100" s="25" t="s">
        <v>19</v>
      </c>
      <c r="P100" s="20" t="s">
        <v>19</v>
      </c>
      <c r="Q100" s="22"/>
      <c r="R100" s="25" t="s">
        <v>19</v>
      </c>
      <c r="S100" s="98"/>
    </row>
    <row r="101" spans="1:25" ht="12" x14ac:dyDescent="0.2">
      <c r="A101" s="40">
        <v>37</v>
      </c>
      <c r="B101" s="49" t="s">
        <v>65</v>
      </c>
      <c r="C101" s="42" t="s">
        <v>66</v>
      </c>
      <c r="D101" s="43" t="s">
        <v>1</v>
      </c>
      <c r="E101" s="43" t="s">
        <v>1</v>
      </c>
      <c r="F101" s="24">
        <v>55563</v>
      </c>
      <c r="G101" s="20">
        <f t="shared" si="14"/>
        <v>27.781500000000001</v>
      </c>
      <c r="H101" s="51"/>
      <c r="I101" s="25">
        <f t="shared" si="13"/>
        <v>55563</v>
      </c>
      <c r="J101" s="20">
        <f t="shared" si="15"/>
        <v>27.781500000000001</v>
      </c>
      <c r="K101" s="22" t="s">
        <v>28</v>
      </c>
      <c r="L101" s="21">
        <f t="shared" si="11"/>
        <v>62301</v>
      </c>
      <c r="M101" s="59">
        <f t="shared" si="12"/>
        <v>31.150500000000001</v>
      </c>
      <c r="N101" s="23"/>
      <c r="O101" s="25">
        <v>66000</v>
      </c>
      <c r="P101" s="20">
        <v>27.781500000000001</v>
      </c>
      <c r="Q101" s="22" t="s">
        <v>28</v>
      </c>
      <c r="R101" s="25">
        <f>ROUNDUP(O101*108/105,-3)</f>
        <v>68000</v>
      </c>
      <c r="S101" s="98">
        <f t="shared" ref="S101:S133" si="16">R101*0.5/1000</f>
        <v>34</v>
      </c>
      <c r="T101" s="1" t="s">
        <v>167</v>
      </c>
      <c r="U101" s="1" t="s">
        <v>167</v>
      </c>
      <c r="V101" s="1" t="s">
        <v>167</v>
      </c>
      <c r="W101" s="1" t="s">
        <v>167</v>
      </c>
      <c r="X101" s="1" t="s">
        <v>270</v>
      </c>
      <c r="Y101" s="1" t="s">
        <v>167</v>
      </c>
    </row>
    <row r="102" spans="1:25" ht="12" x14ac:dyDescent="0.2">
      <c r="A102" s="40"/>
      <c r="B102" s="44" t="s">
        <v>21</v>
      </c>
      <c r="C102" s="42" t="s">
        <v>67</v>
      </c>
      <c r="D102" s="43"/>
      <c r="E102" s="43"/>
      <c r="F102" s="24" t="s">
        <v>19</v>
      </c>
      <c r="G102" s="20" t="str">
        <f t="shared" si="14"/>
        <v/>
      </c>
      <c r="H102" s="51"/>
      <c r="I102" s="25" t="str">
        <f t="shared" si="13"/>
        <v/>
      </c>
      <c r="J102" s="20" t="str">
        <f t="shared" si="15"/>
        <v/>
      </c>
      <c r="K102" s="22"/>
      <c r="L102" s="21" t="str">
        <f t="shared" si="11"/>
        <v/>
      </c>
      <c r="M102" s="59" t="str">
        <f t="shared" si="12"/>
        <v/>
      </c>
      <c r="N102" s="23"/>
      <c r="O102" s="25" t="s">
        <v>19</v>
      </c>
      <c r="P102" s="20" t="s">
        <v>19</v>
      </c>
      <c r="Q102" s="22"/>
      <c r="R102" s="25" t="s">
        <v>19</v>
      </c>
      <c r="S102" s="98"/>
    </row>
    <row r="103" spans="1:25" ht="12" x14ac:dyDescent="0.2">
      <c r="A103" s="40"/>
      <c r="B103" s="44" t="s">
        <v>23</v>
      </c>
      <c r="C103" s="42"/>
      <c r="D103" s="43"/>
      <c r="E103" s="43"/>
      <c r="F103" s="24" t="s">
        <v>19</v>
      </c>
      <c r="G103" s="20" t="str">
        <f t="shared" si="14"/>
        <v/>
      </c>
      <c r="H103" s="51"/>
      <c r="I103" s="25" t="str">
        <f t="shared" si="13"/>
        <v/>
      </c>
      <c r="J103" s="20" t="str">
        <f t="shared" si="15"/>
        <v/>
      </c>
      <c r="K103" s="22"/>
      <c r="L103" s="21" t="str">
        <f t="shared" si="11"/>
        <v/>
      </c>
      <c r="M103" s="59" t="str">
        <f t="shared" si="12"/>
        <v/>
      </c>
      <c r="N103" s="23"/>
      <c r="O103" s="25" t="s">
        <v>19</v>
      </c>
      <c r="P103" s="20" t="s">
        <v>19</v>
      </c>
      <c r="Q103" s="22"/>
      <c r="R103" s="25" t="s">
        <v>19</v>
      </c>
      <c r="S103" s="98"/>
    </row>
    <row r="104" spans="1:25" ht="12" x14ac:dyDescent="0.2">
      <c r="A104" s="40"/>
      <c r="B104" s="41" t="s">
        <v>68</v>
      </c>
      <c r="C104" s="42"/>
      <c r="D104" s="43"/>
      <c r="E104" s="43"/>
      <c r="F104" s="24" t="s">
        <v>19</v>
      </c>
      <c r="G104" s="20" t="str">
        <f t="shared" si="14"/>
        <v/>
      </c>
      <c r="H104" s="51"/>
      <c r="I104" s="25" t="str">
        <f t="shared" si="13"/>
        <v/>
      </c>
      <c r="J104" s="20" t="str">
        <f t="shared" si="15"/>
        <v/>
      </c>
      <c r="K104" s="22"/>
      <c r="L104" s="21" t="str">
        <f t="shared" si="11"/>
        <v/>
      </c>
      <c r="M104" s="59" t="str">
        <f t="shared" si="12"/>
        <v/>
      </c>
      <c r="N104" s="23"/>
      <c r="O104" s="25" t="s">
        <v>19</v>
      </c>
      <c r="P104" s="20" t="s">
        <v>19</v>
      </c>
      <c r="Q104" s="22"/>
      <c r="R104" s="25" t="s">
        <v>19</v>
      </c>
      <c r="S104" s="98"/>
    </row>
    <row r="105" spans="1:25" ht="12" x14ac:dyDescent="0.2">
      <c r="A105" s="40">
        <v>38</v>
      </c>
      <c r="B105" s="49" t="s">
        <v>65</v>
      </c>
      <c r="C105" s="42" t="s">
        <v>66</v>
      </c>
      <c r="D105" s="43" t="s">
        <v>1</v>
      </c>
      <c r="E105" s="43" t="s">
        <v>2</v>
      </c>
      <c r="F105" s="24">
        <v>31369</v>
      </c>
      <c r="G105" s="20">
        <f t="shared" si="14"/>
        <v>15.6845</v>
      </c>
      <c r="H105" s="51"/>
      <c r="I105" s="25">
        <f t="shared" si="13"/>
        <v>31369</v>
      </c>
      <c r="J105" s="20">
        <f t="shared" si="15"/>
        <v>15.6845</v>
      </c>
      <c r="K105" s="22" t="s">
        <v>28</v>
      </c>
      <c r="L105" s="21">
        <f>IF(I105="","",IF(K105="Ja",IF(E105="Opstal",ROUND(I105*(1+$L$2),0),IF(E105="Inventaris",ROUND(I105*(1+$L$3),0),I105)),I105))</f>
        <v>32802</v>
      </c>
      <c r="M105" s="59">
        <f t="shared" si="12"/>
        <v>16.401</v>
      </c>
      <c r="N105" s="23"/>
      <c r="O105" s="25">
        <v>34000</v>
      </c>
      <c r="P105" s="20">
        <v>15.6845</v>
      </c>
      <c r="Q105" s="22" t="s">
        <v>28</v>
      </c>
      <c r="R105" s="25">
        <f>ROUNDUP(O105*103.5/101.6,-3)</f>
        <v>35000</v>
      </c>
      <c r="S105" s="98">
        <f t="shared" si="16"/>
        <v>17.5</v>
      </c>
      <c r="T105" s="1" t="s">
        <v>167</v>
      </c>
      <c r="U105" s="1" t="s">
        <v>167</v>
      </c>
      <c r="V105" s="1" t="s">
        <v>167</v>
      </c>
      <c r="W105" s="1" t="s">
        <v>167</v>
      </c>
      <c r="X105" s="1" t="s">
        <v>270</v>
      </c>
      <c r="Y105" s="1" t="s">
        <v>167</v>
      </c>
    </row>
    <row r="106" spans="1:25" ht="12" x14ac:dyDescent="0.2">
      <c r="A106" s="40"/>
      <c r="B106" s="44" t="s">
        <v>21</v>
      </c>
      <c r="C106" s="42" t="s">
        <v>67</v>
      </c>
      <c r="D106" s="43"/>
      <c r="E106" s="43"/>
      <c r="F106" s="24" t="s">
        <v>19</v>
      </c>
      <c r="G106" s="20" t="str">
        <f t="shared" si="14"/>
        <v/>
      </c>
      <c r="H106" s="51"/>
      <c r="I106" s="25" t="str">
        <f t="shared" si="13"/>
        <v/>
      </c>
      <c r="J106" s="20" t="str">
        <f t="shared" si="15"/>
        <v/>
      </c>
      <c r="K106" s="22"/>
      <c r="L106" s="21" t="str">
        <f>IF(I106="","",IF(K106="Ja",IF(E106="Opstal",ROUND(I106*(1+$L$2),0),IF(E106="Inventaris",ROUND(I106*(1+$L$3),0),I106)),I106))</f>
        <v/>
      </c>
      <c r="M106" s="59" t="str">
        <f t="shared" si="12"/>
        <v/>
      </c>
      <c r="N106" s="23"/>
      <c r="O106" s="25" t="s">
        <v>19</v>
      </c>
      <c r="P106" s="20" t="s">
        <v>19</v>
      </c>
      <c r="Q106" s="22"/>
      <c r="R106" s="25" t="s">
        <v>19</v>
      </c>
      <c r="S106" s="98"/>
    </row>
    <row r="107" spans="1:25" ht="15" x14ac:dyDescent="0.25">
      <c r="A107" s="40"/>
      <c r="B107" s="44" t="s">
        <v>23</v>
      </c>
      <c r="C107" s="61" t="s">
        <v>175</v>
      </c>
      <c r="D107" s="43"/>
      <c r="E107" s="43"/>
      <c r="F107" s="24" t="s">
        <v>19</v>
      </c>
      <c r="G107" s="20" t="str">
        <f t="shared" si="14"/>
        <v/>
      </c>
      <c r="H107" s="51"/>
      <c r="I107" s="25" t="str">
        <f t="shared" si="13"/>
        <v/>
      </c>
      <c r="J107" s="20" t="str">
        <f t="shared" si="15"/>
        <v/>
      </c>
      <c r="K107" s="22"/>
      <c r="L107" s="21" t="str">
        <f>IF(I107="","",IF(K107="Ja",IF(E107="Opstal",ROUND(I107*(1+$L$2),0),IF(E107="Inventaris",ROUND(I107*(1+$L$3),0),I107)),I107))</f>
        <v/>
      </c>
      <c r="M107" s="59" t="str">
        <f t="shared" si="12"/>
        <v/>
      </c>
      <c r="N107" s="23"/>
      <c r="O107" s="25" t="s">
        <v>19</v>
      </c>
      <c r="P107" s="20" t="s">
        <v>19</v>
      </c>
      <c r="Q107" s="22"/>
      <c r="R107" s="25" t="s">
        <v>19</v>
      </c>
      <c r="S107" s="98"/>
    </row>
    <row r="108" spans="1:25" ht="12" x14ac:dyDescent="0.2">
      <c r="A108" s="40"/>
      <c r="B108" s="41" t="s">
        <v>68</v>
      </c>
      <c r="C108" s="42"/>
      <c r="D108" s="43"/>
      <c r="E108" s="43"/>
      <c r="F108" s="24" t="s">
        <v>19</v>
      </c>
      <c r="G108" s="20" t="str">
        <f t="shared" si="14"/>
        <v/>
      </c>
      <c r="H108" s="51"/>
      <c r="I108" s="25" t="str">
        <f t="shared" si="13"/>
        <v/>
      </c>
      <c r="J108" s="20" t="str">
        <f t="shared" si="15"/>
        <v/>
      </c>
      <c r="K108" s="22"/>
      <c r="L108" s="21" t="str">
        <f>IF(I108="","",IF(K108="Ja",IF(E108="Opstal",ROUND(I108*(1+$L$2),0),IF(E108="Inventaris",ROUND(I108*(1+$L$3),0),I108)),I108))</f>
        <v/>
      </c>
      <c r="M108" s="59" t="str">
        <f t="shared" si="12"/>
        <v/>
      </c>
      <c r="N108" s="23"/>
      <c r="O108" s="25" t="s">
        <v>19</v>
      </c>
      <c r="P108" s="20" t="s">
        <v>19</v>
      </c>
      <c r="Q108" s="22"/>
      <c r="R108" s="25" t="s">
        <v>19</v>
      </c>
      <c r="S108" s="98"/>
    </row>
    <row r="109" spans="1:25" ht="12" x14ac:dyDescent="0.2">
      <c r="A109" s="40">
        <v>39</v>
      </c>
      <c r="B109" s="49" t="s">
        <v>69</v>
      </c>
      <c r="C109" s="42" t="s">
        <v>70</v>
      </c>
      <c r="D109" s="43" t="s">
        <v>1</v>
      </c>
      <c r="E109" s="43" t="s">
        <v>2</v>
      </c>
      <c r="F109" s="24">
        <v>66965</v>
      </c>
      <c r="G109" s="20">
        <f t="shared" si="14"/>
        <v>33.482500000000002</v>
      </c>
      <c r="H109" s="51">
        <f>-F109</f>
        <v>-66965</v>
      </c>
      <c r="I109" s="25">
        <f t="shared" si="13"/>
        <v>0</v>
      </c>
      <c r="J109" s="20">
        <f t="shared" si="15"/>
        <v>0</v>
      </c>
      <c r="K109" s="22" t="s">
        <v>28</v>
      </c>
      <c r="L109" s="21">
        <f t="shared" si="11"/>
        <v>0</v>
      </c>
      <c r="M109" s="59">
        <f t="shared" si="12"/>
        <v>0</v>
      </c>
      <c r="N109" s="53" t="s">
        <v>234</v>
      </c>
      <c r="O109" s="25">
        <v>0</v>
      </c>
      <c r="P109" s="20">
        <v>0</v>
      </c>
      <c r="Q109" s="22" t="s">
        <v>28</v>
      </c>
      <c r="R109" s="25">
        <v>0</v>
      </c>
      <c r="S109" s="98"/>
      <c r="T109" s="52" t="s">
        <v>272</v>
      </c>
    </row>
    <row r="110" spans="1:25" ht="12" x14ac:dyDescent="0.2">
      <c r="A110" s="40"/>
      <c r="B110" s="44" t="s">
        <v>21</v>
      </c>
      <c r="C110" s="42" t="s">
        <v>71</v>
      </c>
      <c r="D110" s="43"/>
      <c r="E110" s="43" t="s">
        <v>189</v>
      </c>
      <c r="F110" s="24" t="s">
        <v>19</v>
      </c>
      <c r="G110" s="20" t="str">
        <f t="shared" si="14"/>
        <v/>
      </c>
      <c r="H110" s="51"/>
      <c r="I110" s="25" t="str">
        <f t="shared" si="13"/>
        <v/>
      </c>
      <c r="J110" s="20" t="str">
        <f t="shared" si="15"/>
        <v/>
      </c>
      <c r="K110" s="22"/>
      <c r="L110" s="21" t="str">
        <f t="shared" si="11"/>
        <v/>
      </c>
      <c r="M110" s="59" t="str">
        <f t="shared" si="12"/>
        <v/>
      </c>
      <c r="N110" s="23"/>
      <c r="O110" s="25" t="s">
        <v>19</v>
      </c>
      <c r="P110" s="20" t="s">
        <v>19</v>
      </c>
      <c r="Q110" s="22"/>
      <c r="R110" s="25" t="s">
        <v>19</v>
      </c>
      <c r="S110" s="98"/>
    </row>
    <row r="111" spans="1:25" ht="12" x14ac:dyDescent="0.2">
      <c r="A111" s="40"/>
      <c r="B111" s="44" t="s">
        <v>23</v>
      </c>
      <c r="C111" s="42"/>
      <c r="D111" s="43"/>
      <c r="E111" s="43"/>
      <c r="F111" s="24" t="s">
        <v>19</v>
      </c>
      <c r="G111" s="20" t="str">
        <f t="shared" si="14"/>
        <v/>
      </c>
      <c r="H111" s="51"/>
      <c r="I111" s="25" t="str">
        <f t="shared" si="13"/>
        <v/>
      </c>
      <c r="J111" s="20" t="str">
        <f t="shared" si="15"/>
        <v/>
      </c>
      <c r="K111" s="22"/>
      <c r="L111" s="21" t="str">
        <f t="shared" si="11"/>
        <v/>
      </c>
      <c r="M111" s="59" t="str">
        <f t="shared" si="12"/>
        <v/>
      </c>
      <c r="N111" s="23"/>
      <c r="O111" s="25" t="s">
        <v>19</v>
      </c>
      <c r="P111" s="20" t="s">
        <v>19</v>
      </c>
      <c r="Q111" s="22"/>
      <c r="R111" s="25" t="s">
        <v>19</v>
      </c>
      <c r="S111" s="98"/>
    </row>
    <row r="112" spans="1:25" ht="12" x14ac:dyDescent="0.2">
      <c r="A112" s="40"/>
      <c r="B112" s="41" t="s">
        <v>68</v>
      </c>
      <c r="C112" s="42"/>
      <c r="D112" s="43"/>
      <c r="E112" s="43"/>
      <c r="F112" s="24" t="s">
        <v>19</v>
      </c>
      <c r="G112" s="20" t="str">
        <f t="shared" si="14"/>
        <v/>
      </c>
      <c r="H112" s="51"/>
      <c r="I112" s="25" t="str">
        <f t="shared" si="13"/>
        <v/>
      </c>
      <c r="J112" s="20" t="str">
        <f t="shared" si="15"/>
        <v/>
      </c>
      <c r="K112" s="22"/>
      <c r="L112" s="21" t="str">
        <f t="shared" si="11"/>
        <v/>
      </c>
      <c r="M112" s="59" t="str">
        <f t="shared" si="12"/>
        <v/>
      </c>
      <c r="N112" s="23"/>
      <c r="O112" s="25" t="s">
        <v>19</v>
      </c>
      <c r="P112" s="20" t="s">
        <v>19</v>
      </c>
      <c r="Q112" s="22"/>
      <c r="R112" s="25" t="s">
        <v>19</v>
      </c>
      <c r="S112" s="98"/>
    </row>
    <row r="113" spans="1:25" ht="12" x14ac:dyDescent="0.2">
      <c r="A113" s="40">
        <v>40</v>
      </c>
      <c r="B113" s="49" t="s">
        <v>236</v>
      </c>
      <c r="C113" s="42" t="s">
        <v>72</v>
      </c>
      <c r="D113" s="43" t="s">
        <v>2</v>
      </c>
      <c r="E113" s="43" t="s">
        <v>2</v>
      </c>
      <c r="F113" s="24">
        <v>15080</v>
      </c>
      <c r="G113" s="20">
        <f t="shared" si="14"/>
        <v>7.54</v>
      </c>
      <c r="H113" s="51">
        <f>-F113</f>
        <v>-15080</v>
      </c>
      <c r="I113" s="25">
        <f t="shared" si="13"/>
        <v>0</v>
      </c>
      <c r="J113" s="20">
        <f t="shared" si="15"/>
        <v>0</v>
      </c>
      <c r="K113" s="22" t="s">
        <v>28</v>
      </c>
      <c r="L113" s="21">
        <f t="shared" si="11"/>
        <v>0</v>
      </c>
      <c r="M113" s="59">
        <f t="shared" si="12"/>
        <v>0</v>
      </c>
      <c r="N113" s="53" t="s">
        <v>237</v>
      </c>
      <c r="O113" s="25">
        <v>0</v>
      </c>
      <c r="P113" s="20">
        <v>0</v>
      </c>
      <c r="Q113" s="22" t="s">
        <v>28</v>
      </c>
      <c r="R113" s="25">
        <v>0</v>
      </c>
      <c r="S113" s="98"/>
      <c r="T113" s="1" t="s">
        <v>167</v>
      </c>
      <c r="U113" s="1" t="s">
        <v>167</v>
      </c>
      <c r="V113" s="1" t="s">
        <v>167</v>
      </c>
      <c r="W113" s="1" t="s">
        <v>167</v>
      </c>
      <c r="X113" s="1" t="s">
        <v>270</v>
      </c>
      <c r="Y113" s="1" t="s">
        <v>167</v>
      </c>
    </row>
    <row r="114" spans="1:25" ht="12" x14ac:dyDescent="0.2">
      <c r="A114" s="40"/>
      <c r="B114" s="44" t="s">
        <v>21</v>
      </c>
      <c r="C114" s="42" t="s">
        <v>49</v>
      </c>
      <c r="D114" s="43"/>
      <c r="E114" s="43" t="s">
        <v>189</v>
      </c>
      <c r="F114" s="24" t="s">
        <v>19</v>
      </c>
      <c r="G114" s="20" t="str">
        <f t="shared" si="14"/>
        <v/>
      </c>
      <c r="H114" s="51"/>
      <c r="I114" s="25" t="str">
        <f t="shared" si="13"/>
        <v/>
      </c>
      <c r="J114" s="20" t="str">
        <f t="shared" si="15"/>
        <v/>
      </c>
      <c r="K114" s="22"/>
      <c r="L114" s="21" t="str">
        <f t="shared" si="11"/>
        <v/>
      </c>
      <c r="M114" s="59" t="str">
        <f t="shared" si="12"/>
        <v/>
      </c>
      <c r="N114" s="23"/>
      <c r="O114" s="25" t="s">
        <v>19</v>
      </c>
      <c r="P114" s="20" t="s">
        <v>19</v>
      </c>
      <c r="Q114" s="22"/>
      <c r="R114" s="25" t="s">
        <v>19</v>
      </c>
      <c r="S114" s="98"/>
    </row>
    <row r="115" spans="1:25" ht="12" x14ac:dyDescent="0.2">
      <c r="A115" s="40"/>
      <c r="B115" s="44" t="s">
        <v>23</v>
      </c>
      <c r="C115" s="42"/>
      <c r="D115" s="43"/>
      <c r="E115" s="43"/>
      <c r="F115" s="24" t="s">
        <v>19</v>
      </c>
      <c r="G115" s="20" t="str">
        <f t="shared" si="14"/>
        <v/>
      </c>
      <c r="H115" s="51"/>
      <c r="I115" s="25" t="str">
        <f t="shared" si="13"/>
        <v/>
      </c>
      <c r="J115" s="20" t="str">
        <f t="shared" si="15"/>
        <v/>
      </c>
      <c r="K115" s="22"/>
      <c r="L115" s="21" t="str">
        <f t="shared" si="11"/>
        <v/>
      </c>
      <c r="M115" s="59" t="str">
        <f t="shared" si="12"/>
        <v/>
      </c>
      <c r="N115" s="23"/>
      <c r="O115" s="25" t="s">
        <v>19</v>
      </c>
      <c r="P115" s="20" t="s">
        <v>19</v>
      </c>
      <c r="Q115" s="22"/>
      <c r="R115" s="25" t="s">
        <v>19</v>
      </c>
      <c r="S115" s="98"/>
    </row>
    <row r="116" spans="1:25" ht="12" x14ac:dyDescent="0.2">
      <c r="A116" s="40"/>
      <c r="B116" s="41" t="s">
        <v>68</v>
      </c>
      <c r="C116" s="42"/>
      <c r="D116" s="43"/>
      <c r="E116" s="43"/>
      <c r="F116" s="24" t="s">
        <v>19</v>
      </c>
      <c r="G116" s="20" t="str">
        <f t="shared" si="14"/>
        <v/>
      </c>
      <c r="H116" s="51"/>
      <c r="I116" s="25" t="str">
        <f t="shared" si="13"/>
        <v/>
      </c>
      <c r="J116" s="20" t="str">
        <f t="shared" si="15"/>
        <v/>
      </c>
      <c r="K116" s="22"/>
      <c r="L116" s="21" t="str">
        <f t="shared" si="11"/>
        <v/>
      </c>
      <c r="M116" s="59" t="str">
        <f t="shared" si="12"/>
        <v/>
      </c>
      <c r="N116" s="23"/>
      <c r="O116" s="25" t="s">
        <v>19</v>
      </c>
      <c r="P116" s="20" t="s">
        <v>19</v>
      </c>
      <c r="Q116" s="22"/>
      <c r="R116" s="25" t="s">
        <v>19</v>
      </c>
      <c r="S116" s="98"/>
    </row>
    <row r="117" spans="1:25" ht="12" x14ac:dyDescent="0.2">
      <c r="A117" s="40">
        <v>41</v>
      </c>
      <c r="B117" s="49" t="s">
        <v>158</v>
      </c>
      <c r="C117" s="42" t="s">
        <v>73</v>
      </c>
      <c r="D117" s="43" t="s">
        <v>1</v>
      </c>
      <c r="E117" s="43" t="s">
        <v>1</v>
      </c>
      <c r="F117" s="24">
        <v>344672</v>
      </c>
      <c r="G117" s="20">
        <f t="shared" si="14"/>
        <v>172.33600000000001</v>
      </c>
      <c r="H117" s="51"/>
      <c r="I117" s="25">
        <f t="shared" si="13"/>
        <v>344672</v>
      </c>
      <c r="J117" s="20">
        <f t="shared" si="15"/>
        <v>172.33600000000001</v>
      </c>
      <c r="K117" s="22" t="s">
        <v>28</v>
      </c>
      <c r="L117" s="21">
        <f t="shared" si="11"/>
        <v>386467</v>
      </c>
      <c r="M117" s="59">
        <f t="shared" si="12"/>
        <v>193.23349999999999</v>
      </c>
      <c r="N117" s="23" t="s">
        <v>186</v>
      </c>
      <c r="O117" s="25">
        <v>408000</v>
      </c>
      <c r="P117" s="20">
        <v>172.33600000000001</v>
      </c>
      <c r="Q117" s="22" t="s">
        <v>28</v>
      </c>
      <c r="R117" s="25">
        <f>ROUNDUP(O117*108/105,-3)</f>
        <v>420000</v>
      </c>
      <c r="S117" s="98">
        <f t="shared" si="16"/>
        <v>210</v>
      </c>
      <c r="T117" s="1" t="s">
        <v>141</v>
      </c>
      <c r="U117" s="1" t="s">
        <v>141</v>
      </c>
      <c r="V117" s="1" t="s">
        <v>167</v>
      </c>
      <c r="W117" s="1" t="s">
        <v>141</v>
      </c>
      <c r="X117" s="1" t="s">
        <v>261</v>
      </c>
      <c r="Y117" s="1" t="s">
        <v>167</v>
      </c>
    </row>
    <row r="118" spans="1:25" ht="12" x14ac:dyDescent="0.2">
      <c r="A118" s="40"/>
      <c r="B118" s="44" t="s">
        <v>21</v>
      </c>
      <c r="C118" s="42" t="s">
        <v>74</v>
      </c>
      <c r="D118" s="43"/>
      <c r="E118" s="43"/>
      <c r="F118" s="24" t="s">
        <v>19</v>
      </c>
      <c r="G118" s="20" t="str">
        <f t="shared" si="14"/>
        <v/>
      </c>
      <c r="H118" s="51"/>
      <c r="I118" s="25" t="str">
        <f t="shared" si="13"/>
        <v/>
      </c>
      <c r="J118" s="20" t="str">
        <f t="shared" si="15"/>
        <v/>
      </c>
      <c r="K118" s="22"/>
      <c r="L118" s="21" t="str">
        <f t="shared" si="11"/>
        <v/>
      </c>
      <c r="M118" s="59" t="str">
        <f t="shared" si="12"/>
        <v/>
      </c>
      <c r="N118" s="23"/>
      <c r="O118" s="25" t="s">
        <v>19</v>
      </c>
      <c r="P118" s="20" t="s">
        <v>19</v>
      </c>
      <c r="Q118" s="22"/>
      <c r="R118" s="25" t="s">
        <v>19</v>
      </c>
      <c r="S118" s="98"/>
    </row>
    <row r="119" spans="1:25" ht="12" x14ac:dyDescent="0.2">
      <c r="A119" s="40"/>
      <c r="B119" s="44" t="s">
        <v>23</v>
      </c>
      <c r="C119" s="42"/>
      <c r="D119" s="43"/>
      <c r="E119" s="43"/>
      <c r="F119" s="24" t="s">
        <v>19</v>
      </c>
      <c r="G119" s="20" t="str">
        <f t="shared" si="14"/>
        <v/>
      </c>
      <c r="H119" s="51"/>
      <c r="I119" s="25" t="str">
        <f t="shared" si="13"/>
        <v/>
      </c>
      <c r="J119" s="20" t="str">
        <f t="shared" si="15"/>
        <v/>
      </c>
      <c r="K119" s="22"/>
      <c r="L119" s="21" t="str">
        <f t="shared" si="11"/>
        <v/>
      </c>
      <c r="M119" s="59" t="str">
        <f t="shared" si="12"/>
        <v/>
      </c>
      <c r="N119" s="23"/>
      <c r="O119" s="25" t="s">
        <v>19</v>
      </c>
      <c r="P119" s="20" t="s">
        <v>19</v>
      </c>
      <c r="Q119" s="22"/>
      <c r="R119" s="25" t="s">
        <v>19</v>
      </c>
      <c r="S119" s="98"/>
    </row>
    <row r="120" spans="1:25" ht="12" x14ac:dyDescent="0.2">
      <c r="A120" s="40"/>
      <c r="B120" s="41" t="s">
        <v>38</v>
      </c>
      <c r="C120" s="42"/>
      <c r="D120" s="43"/>
      <c r="E120" s="43"/>
      <c r="F120" s="24" t="s">
        <v>19</v>
      </c>
      <c r="G120" s="20" t="str">
        <f t="shared" si="14"/>
        <v/>
      </c>
      <c r="H120" s="51"/>
      <c r="I120" s="25" t="str">
        <f t="shared" si="13"/>
        <v/>
      </c>
      <c r="J120" s="20" t="str">
        <f t="shared" si="15"/>
        <v/>
      </c>
      <c r="K120" s="22"/>
      <c r="L120" s="21" t="str">
        <f t="shared" si="11"/>
        <v/>
      </c>
      <c r="M120" s="59" t="str">
        <f t="shared" si="12"/>
        <v/>
      </c>
      <c r="N120" s="23"/>
      <c r="O120" s="25" t="s">
        <v>19</v>
      </c>
      <c r="P120" s="20" t="s">
        <v>19</v>
      </c>
      <c r="Q120" s="22"/>
      <c r="R120" s="25" t="s">
        <v>19</v>
      </c>
      <c r="S120" s="98"/>
    </row>
    <row r="121" spans="1:25" ht="12" x14ac:dyDescent="0.2">
      <c r="A121" s="40" t="s">
        <v>159</v>
      </c>
      <c r="B121" s="41" t="s">
        <v>158</v>
      </c>
      <c r="C121" s="42" t="s">
        <v>73</v>
      </c>
      <c r="D121" s="43"/>
      <c r="E121" s="43" t="s">
        <v>2</v>
      </c>
      <c r="F121" s="24">
        <v>30922</v>
      </c>
      <c r="G121" s="20">
        <f t="shared" si="14"/>
        <v>15.461</v>
      </c>
      <c r="H121" s="51"/>
      <c r="I121" s="25">
        <f t="shared" si="13"/>
        <v>30922</v>
      </c>
      <c r="J121" s="20">
        <f t="shared" si="15"/>
        <v>15.461</v>
      </c>
      <c r="K121" s="22" t="s">
        <v>141</v>
      </c>
      <c r="L121" s="21">
        <f t="shared" si="11"/>
        <v>32335</v>
      </c>
      <c r="M121" s="59">
        <f t="shared" si="12"/>
        <v>16.1675</v>
      </c>
      <c r="N121" s="23" t="s">
        <v>185</v>
      </c>
      <c r="O121" s="25">
        <v>33000</v>
      </c>
      <c r="P121" s="20">
        <v>15.461</v>
      </c>
      <c r="Q121" s="22" t="s">
        <v>141</v>
      </c>
      <c r="R121" s="25">
        <f>ROUNDUP(O121*103.5/101.6,-3)</f>
        <v>34000</v>
      </c>
      <c r="S121" s="98">
        <f t="shared" si="16"/>
        <v>17</v>
      </c>
      <c r="T121" s="1" t="s">
        <v>141</v>
      </c>
      <c r="U121" s="1" t="s">
        <v>141</v>
      </c>
      <c r="V121" s="1" t="s">
        <v>167</v>
      </c>
      <c r="W121" s="1" t="s">
        <v>141</v>
      </c>
      <c r="X121" s="1" t="s">
        <v>261</v>
      </c>
      <c r="Y121" s="1" t="s">
        <v>167</v>
      </c>
    </row>
    <row r="122" spans="1:25" ht="12" x14ac:dyDescent="0.2">
      <c r="A122" s="40"/>
      <c r="B122" s="44" t="s">
        <v>21</v>
      </c>
      <c r="C122" s="42" t="s">
        <v>74</v>
      </c>
      <c r="D122" s="43"/>
      <c r="E122" s="43"/>
      <c r="F122" s="24"/>
      <c r="G122" s="20" t="str">
        <f t="shared" si="14"/>
        <v/>
      </c>
      <c r="H122" s="51"/>
      <c r="I122" s="25" t="str">
        <f t="shared" si="13"/>
        <v/>
      </c>
      <c r="J122" s="20" t="str">
        <f t="shared" si="15"/>
        <v/>
      </c>
      <c r="K122" s="22"/>
      <c r="L122" s="21"/>
      <c r="M122" s="59" t="str">
        <f t="shared" si="12"/>
        <v/>
      </c>
      <c r="N122" s="23"/>
      <c r="O122" s="25" t="s">
        <v>19</v>
      </c>
      <c r="P122" s="20" t="s">
        <v>19</v>
      </c>
      <c r="Q122" s="22"/>
      <c r="R122" s="25" t="s">
        <v>19</v>
      </c>
      <c r="S122" s="98"/>
    </row>
    <row r="123" spans="1:25" ht="12" x14ac:dyDescent="0.2">
      <c r="A123" s="40"/>
      <c r="B123" s="44" t="s">
        <v>23</v>
      </c>
      <c r="C123" s="42"/>
      <c r="D123" s="43"/>
      <c r="E123" s="43"/>
      <c r="F123" s="24"/>
      <c r="G123" s="20" t="str">
        <f t="shared" si="14"/>
        <v/>
      </c>
      <c r="H123" s="51"/>
      <c r="I123" s="25" t="str">
        <f t="shared" si="13"/>
        <v/>
      </c>
      <c r="J123" s="20" t="str">
        <f t="shared" si="15"/>
        <v/>
      </c>
      <c r="K123" s="22"/>
      <c r="L123" s="21"/>
      <c r="M123" s="59" t="str">
        <f t="shared" si="12"/>
        <v/>
      </c>
      <c r="N123" s="23"/>
      <c r="O123" s="25" t="s">
        <v>19</v>
      </c>
      <c r="P123" s="20" t="s">
        <v>19</v>
      </c>
      <c r="Q123" s="22"/>
      <c r="R123" s="25" t="s">
        <v>19</v>
      </c>
      <c r="S123" s="98"/>
    </row>
    <row r="124" spans="1:25" ht="12" x14ac:dyDescent="0.2">
      <c r="A124" s="40"/>
      <c r="B124" s="41" t="s">
        <v>38</v>
      </c>
      <c r="C124" s="42"/>
      <c r="D124" s="43"/>
      <c r="E124" s="43"/>
      <c r="F124" s="24"/>
      <c r="G124" s="20" t="str">
        <f t="shared" si="14"/>
        <v/>
      </c>
      <c r="H124" s="51"/>
      <c r="I124" s="25" t="str">
        <f t="shared" si="13"/>
        <v/>
      </c>
      <c r="J124" s="20" t="str">
        <f t="shared" si="15"/>
        <v/>
      </c>
      <c r="K124" s="22"/>
      <c r="L124" s="21"/>
      <c r="M124" s="59" t="str">
        <f t="shared" si="12"/>
        <v/>
      </c>
      <c r="N124" s="23"/>
      <c r="O124" s="25" t="s">
        <v>19</v>
      </c>
      <c r="P124" s="20" t="s">
        <v>19</v>
      </c>
      <c r="Q124" s="22"/>
      <c r="R124" s="25" t="s">
        <v>19</v>
      </c>
      <c r="S124" s="98"/>
    </row>
    <row r="125" spans="1:25" ht="12" x14ac:dyDescent="0.2">
      <c r="A125" s="40">
        <v>42</v>
      </c>
      <c r="B125" s="49" t="s">
        <v>238</v>
      </c>
      <c r="C125" s="42" t="s">
        <v>75</v>
      </c>
      <c r="D125" s="43" t="s">
        <v>1</v>
      </c>
      <c r="E125" s="43" t="s">
        <v>1</v>
      </c>
      <c r="F125" s="24">
        <v>465152</v>
      </c>
      <c r="G125" s="20">
        <f t="shared" si="14"/>
        <v>232.57599999999999</v>
      </c>
      <c r="H125" s="51"/>
      <c r="I125" s="25">
        <f t="shared" si="13"/>
        <v>465152</v>
      </c>
      <c r="J125" s="20">
        <f t="shared" si="15"/>
        <v>232.57599999999999</v>
      </c>
      <c r="K125" s="22" t="s">
        <v>28</v>
      </c>
      <c r="L125" s="21">
        <f t="shared" si="11"/>
        <v>521557</v>
      </c>
      <c r="M125" s="59">
        <f t="shared" si="12"/>
        <v>260.77850000000001</v>
      </c>
      <c r="N125" s="23"/>
      <c r="O125" s="25">
        <v>550000</v>
      </c>
      <c r="P125" s="20">
        <v>232.57599999999999</v>
      </c>
      <c r="Q125" s="22" t="s">
        <v>28</v>
      </c>
      <c r="R125" s="25">
        <f>ROUNDUP(O125*108/105,-3)</f>
        <v>566000</v>
      </c>
      <c r="S125" s="98">
        <f t="shared" si="16"/>
        <v>283</v>
      </c>
      <c r="T125" s="1" t="s">
        <v>141</v>
      </c>
      <c r="U125" s="1" t="s">
        <v>167</v>
      </c>
      <c r="V125" s="1" t="s">
        <v>167</v>
      </c>
      <c r="W125" s="1" t="s">
        <v>167</v>
      </c>
      <c r="X125" s="1" t="s">
        <v>270</v>
      </c>
      <c r="Y125" s="1" t="s">
        <v>141</v>
      </c>
    </row>
    <row r="126" spans="1:25" ht="12" x14ac:dyDescent="0.2">
      <c r="A126" s="40"/>
      <c r="B126" s="44" t="s">
        <v>21</v>
      </c>
      <c r="C126" s="42" t="s">
        <v>76</v>
      </c>
      <c r="D126" s="43"/>
      <c r="E126" s="43"/>
      <c r="F126" s="24" t="s">
        <v>19</v>
      </c>
      <c r="G126" s="20" t="str">
        <f t="shared" si="14"/>
        <v/>
      </c>
      <c r="H126" s="51"/>
      <c r="I126" s="25" t="str">
        <f t="shared" si="13"/>
        <v/>
      </c>
      <c r="J126" s="20" t="str">
        <f t="shared" si="15"/>
        <v/>
      </c>
      <c r="K126" s="22"/>
      <c r="L126" s="21" t="str">
        <f t="shared" si="11"/>
        <v/>
      </c>
      <c r="M126" s="59" t="str">
        <f t="shared" si="12"/>
        <v/>
      </c>
      <c r="N126" s="23"/>
      <c r="O126" s="25" t="s">
        <v>19</v>
      </c>
      <c r="P126" s="20" t="s">
        <v>19</v>
      </c>
      <c r="Q126" s="22"/>
      <c r="R126" s="25" t="s">
        <v>19</v>
      </c>
      <c r="S126" s="98"/>
    </row>
    <row r="127" spans="1:25" ht="12" x14ac:dyDescent="0.2">
      <c r="A127" s="40"/>
      <c r="B127" s="44" t="s">
        <v>23</v>
      </c>
      <c r="C127" s="42"/>
      <c r="D127" s="43"/>
      <c r="E127" s="43"/>
      <c r="F127" s="24" t="s">
        <v>19</v>
      </c>
      <c r="G127" s="20" t="str">
        <f t="shared" si="14"/>
        <v/>
      </c>
      <c r="H127" s="51"/>
      <c r="I127" s="25" t="str">
        <f t="shared" si="13"/>
        <v/>
      </c>
      <c r="J127" s="20" t="str">
        <f t="shared" si="15"/>
        <v/>
      </c>
      <c r="K127" s="22"/>
      <c r="L127" s="21" t="str">
        <f t="shared" si="11"/>
        <v/>
      </c>
      <c r="M127" s="59" t="str">
        <f t="shared" si="12"/>
        <v/>
      </c>
      <c r="N127" s="23"/>
      <c r="O127" s="25" t="s">
        <v>19</v>
      </c>
      <c r="P127" s="20" t="s">
        <v>19</v>
      </c>
      <c r="Q127" s="22"/>
      <c r="R127" s="25" t="s">
        <v>19</v>
      </c>
      <c r="S127" s="98"/>
    </row>
    <row r="128" spans="1:25" ht="12" x14ac:dyDescent="0.2">
      <c r="A128" s="40"/>
      <c r="B128" s="41" t="s">
        <v>68</v>
      </c>
      <c r="C128" s="42"/>
      <c r="D128" s="43"/>
      <c r="E128" s="43"/>
      <c r="F128" s="24" t="s">
        <v>19</v>
      </c>
      <c r="G128" s="20" t="str">
        <f t="shared" si="14"/>
        <v/>
      </c>
      <c r="H128" s="51"/>
      <c r="I128" s="25" t="str">
        <f t="shared" si="13"/>
        <v/>
      </c>
      <c r="J128" s="20" t="str">
        <f t="shared" si="15"/>
        <v/>
      </c>
      <c r="K128" s="22"/>
      <c r="L128" s="21" t="str">
        <f t="shared" si="11"/>
        <v/>
      </c>
      <c r="M128" s="59" t="str">
        <f t="shared" si="12"/>
        <v/>
      </c>
      <c r="N128" s="23"/>
      <c r="O128" s="25" t="s">
        <v>19</v>
      </c>
      <c r="P128" s="20" t="s">
        <v>19</v>
      </c>
      <c r="Q128" s="22"/>
      <c r="R128" s="25" t="s">
        <v>19</v>
      </c>
      <c r="S128" s="98"/>
    </row>
    <row r="129" spans="1:25" ht="12" x14ac:dyDescent="0.2">
      <c r="A129" s="40">
        <v>43</v>
      </c>
      <c r="B129" s="49" t="s">
        <v>239</v>
      </c>
      <c r="C129" s="42" t="s">
        <v>77</v>
      </c>
      <c r="D129" s="43" t="s">
        <v>1</v>
      </c>
      <c r="E129" s="43" t="s">
        <v>1</v>
      </c>
      <c r="F129" s="24">
        <v>434517</v>
      </c>
      <c r="G129" s="20">
        <f t="shared" si="14"/>
        <v>217.2585</v>
      </c>
      <c r="H129" s="51"/>
      <c r="I129" s="25">
        <f t="shared" si="13"/>
        <v>434517</v>
      </c>
      <c r="J129" s="20">
        <f t="shared" si="15"/>
        <v>217.2585</v>
      </c>
      <c r="K129" s="22" t="s">
        <v>28</v>
      </c>
      <c r="L129" s="21">
        <f>IF(I129="","",IF(K129="Ja",IF(E129="Opstal",ROUND(I129*(1+$L$2),0),IF(E129="Inventaris",ROUND(I129*(1+$L$3),0),I129)),I129))</f>
        <v>487207</v>
      </c>
      <c r="M129" s="59">
        <f t="shared" si="12"/>
        <v>243.6035</v>
      </c>
      <c r="N129" s="23"/>
      <c r="O129" s="25">
        <v>514000</v>
      </c>
      <c r="P129" s="20">
        <v>217.2585</v>
      </c>
      <c r="Q129" s="22" t="s">
        <v>28</v>
      </c>
      <c r="R129" s="25">
        <f>ROUNDUP(O129*108/105,-3)</f>
        <v>529000</v>
      </c>
      <c r="S129" s="98">
        <f t="shared" si="16"/>
        <v>264.5</v>
      </c>
    </row>
    <row r="130" spans="1:25" ht="12" x14ac:dyDescent="0.2">
      <c r="A130" s="40"/>
      <c r="B130" s="44" t="s">
        <v>21</v>
      </c>
      <c r="C130" s="42" t="s">
        <v>76</v>
      </c>
      <c r="D130" s="43"/>
      <c r="E130" s="43"/>
      <c r="F130" s="24" t="s">
        <v>19</v>
      </c>
      <c r="G130" s="20" t="str">
        <f t="shared" si="14"/>
        <v/>
      </c>
      <c r="H130" s="51"/>
      <c r="I130" s="25" t="str">
        <f t="shared" si="13"/>
        <v/>
      </c>
      <c r="J130" s="20" t="str">
        <f t="shared" si="15"/>
        <v/>
      </c>
      <c r="K130" s="22"/>
      <c r="L130" s="21" t="str">
        <f>IF(I130="","",IF(K130="Ja",IF(E130="Opstal",ROUND(I130*(1+$L$2),0),IF(E130="Inventaris",ROUND(I130*(1+$L$3),0),I130)),I130))</f>
        <v/>
      </c>
      <c r="M130" s="59" t="str">
        <f t="shared" si="12"/>
        <v/>
      </c>
      <c r="N130" s="23"/>
      <c r="O130" s="25" t="s">
        <v>19</v>
      </c>
      <c r="P130" s="20" t="s">
        <v>19</v>
      </c>
      <c r="Q130" s="22"/>
      <c r="R130" s="25" t="s">
        <v>19</v>
      </c>
      <c r="S130" s="98"/>
      <c r="T130" s="52" t="s">
        <v>292</v>
      </c>
      <c r="U130" s="52"/>
      <c r="V130" s="52"/>
      <c r="W130" s="52"/>
    </row>
    <row r="131" spans="1:25" ht="12" x14ac:dyDescent="0.2">
      <c r="A131" s="40"/>
      <c r="B131" s="44" t="s">
        <v>23</v>
      </c>
      <c r="C131" s="42"/>
      <c r="D131" s="43"/>
      <c r="E131" s="43"/>
      <c r="F131" s="24" t="s">
        <v>19</v>
      </c>
      <c r="G131" s="20" t="str">
        <f t="shared" si="14"/>
        <v/>
      </c>
      <c r="H131" s="51"/>
      <c r="I131" s="25" t="str">
        <f t="shared" si="13"/>
        <v/>
      </c>
      <c r="J131" s="20" t="str">
        <f t="shared" si="15"/>
        <v/>
      </c>
      <c r="K131" s="22"/>
      <c r="L131" s="21" t="str">
        <f>IF(I131="","",IF(K131="Ja",IF(E131="Opstal",ROUND(I131*(1+$L$2),0),IF(E131="Inventaris",ROUND(I131*(1+$L$3),0),I131)),I131))</f>
        <v/>
      </c>
      <c r="M131" s="59" t="str">
        <f t="shared" si="12"/>
        <v/>
      </c>
      <c r="N131" s="23"/>
      <c r="O131" s="25" t="s">
        <v>19</v>
      </c>
      <c r="P131" s="20" t="s">
        <v>19</v>
      </c>
      <c r="Q131" s="22"/>
      <c r="R131" s="25" t="s">
        <v>19</v>
      </c>
      <c r="S131" s="98"/>
    </row>
    <row r="132" spans="1:25" ht="12" x14ac:dyDescent="0.2">
      <c r="A132" s="40"/>
      <c r="B132" s="41" t="s">
        <v>68</v>
      </c>
      <c r="C132" s="42"/>
      <c r="D132" s="43"/>
      <c r="E132" s="43"/>
      <c r="F132" s="24" t="s">
        <v>19</v>
      </c>
      <c r="G132" s="20" t="str">
        <f t="shared" si="14"/>
        <v/>
      </c>
      <c r="H132" s="51"/>
      <c r="I132" s="25" t="str">
        <f t="shared" si="13"/>
        <v/>
      </c>
      <c r="J132" s="20" t="str">
        <f t="shared" si="15"/>
        <v/>
      </c>
      <c r="K132" s="22"/>
      <c r="L132" s="21" t="str">
        <f>IF(I132="","",IF(K132="Ja",IF(E132="Opstal",ROUND(I132*(1+$L$2),0),IF(E132="Inventaris",ROUND(I132*(1+$L$3),0),I132)),I132))</f>
        <v/>
      </c>
      <c r="M132" s="59" t="str">
        <f t="shared" si="12"/>
        <v/>
      </c>
      <c r="N132" s="23"/>
      <c r="O132" s="25" t="s">
        <v>19</v>
      </c>
      <c r="P132" s="20" t="s">
        <v>19</v>
      </c>
      <c r="Q132" s="22"/>
      <c r="R132" s="25" t="s">
        <v>19</v>
      </c>
      <c r="S132" s="98"/>
    </row>
    <row r="133" spans="1:25" ht="12" x14ac:dyDescent="0.2">
      <c r="A133" s="40">
        <v>44</v>
      </c>
      <c r="B133" s="49" t="s">
        <v>78</v>
      </c>
      <c r="C133" s="42" t="s">
        <v>79</v>
      </c>
      <c r="D133" s="43" t="s">
        <v>1</v>
      </c>
      <c r="E133" s="43" t="s">
        <v>1</v>
      </c>
      <c r="F133" s="24">
        <v>556943</v>
      </c>
      <c r="G133" s="20">
        <f t="shared" si="14"/>
        <v>278.47149999999999</v>
      </c>
      <c r="H133" s="51"/>
      <c r="I133" s="25">
        <f t="shared" si="13"/>
        <v>556943</v>
      </c>
      <c r="J133" s="20">
        <f t="shared" si="15"/>
        <v>278.47149999999999</v>
      </c>
      <c r="K133" s="22" t="s">
        <v>28</v>
      </c>
      <c r="L133" s="21">
        <f t="shared" si="11"/>
        <v>624479</v>
      </c>
      <c r="M133" s="59">
        <f t="shared" si="12"/>
        <v>312.23950000000002</v>
      </c>
      <c r="N133" s="23"/>
      <c r="O133" s="25">
        <v>658000</v>
      </c>
      <c r="P133" s="20">
        <v>278.47149999999999</v>
      </c>
      <c r="Q133" s="22" t="s">
        <v>28</v>
      </c>
      <c r="R133" s="25">
        <f>ROUNDUP(O133*108/105,-3)</f>
        <v>677000</v>
      </c>
      <c r="S133" s="98">
        <f t="shared" si="16"/>
        <v>338.5</v>
      </c>
      <c r="T133" s="104" t="s">
        <v>275</v>
      </c>
    </row>
    <row r="134" spans="1:25" ht="12" x14ac:dyDescent="0.2">
      <c r="A134" s="40"/>
      <c r="B134" s="44" t="s">
        <v>21</v>
      </c>
      <c r="C134" s="42" t="s">
        <v>59</v>
      </c>
      <c r="D134" s="43"/>
      <c r="E134" s="43"/>
      <c r="F134" s="24" t="s">
        <v>19</v>
      </c>
      <c r="G134" s="20" t="str">
        <f t="shared" si="14"/>
        <v/>
      </c>
      <c r="H134" s="51"/>
      <c r="I134" s="25" t="str">
        <f t="shared" si="13"/>
        <v/>
      </c>
      <c r="J134" s="20" t="str">
        <f t="shared" si="15"/>
        <v/>
      </c>
      <c r="K134" s="22"/>
      <c r="L134" s="21" t="str">
        <f t="shared" ref="L134:L164" si="17">IF(I134="","",IF(K134="Ja",IF(E134="Opstal",ROUND(I134*(1+$L$2),0),IF(E134="Inventaris",ROUND(I134*(1+$L$3),0),I134)),I134))</f>
        <v/>
      </c>
      <c r="M134" s="59" t="str">
        <f t="shared" si="12"/>
        <v/>
      </c>
      <c r="N134" s="23"/>
      <c r="O134" s="25" t="s">
        <v>19</v>
      </c>
      <c r="P134" s="20" t="s">
        <v>19</v>
      </c>
      <c r="Q134" s="22"/>
      <c r="R134" s="25" t="s">
        <v>19</v>
      </c>
      <c r="S134" s="98"/>
    </row>
    <row r="135" spans="1:25" ht="12" x14ac:dyDescent="0.2">
      <c r="A135" s="40"/>
      <c r="B135" s="44" t="s">
        <v>23</v>
      </c>
      <c r="C135" s="42"/>
      <c r="D135" s="43"/>
      <c r="E135" s="43"/>
      <c r="F135" s="24" t="s">
        <v>19</v>
      </c>
      <c r="G135" s="20" t="str">
        <f t="shared" si="14"/>
        <v/>
      </c>
      <c r="H135" s="51"/>
      <c r="I135" s="25" t="str">
        <f t="shared" si="13"/>
        <v/>
      </c>
      <c r="J135" s="20" t="str">
        <f t="shared" si="15"/>
        <v/>
      </c>
      <c r="K135" s="22"/>
      <c r="L135" s="21" t="str">
        <f t="shared" si="17"/>
        <v/>
      </c>
      <c r="M135" s="59" t="str">
        <f t="shared" si="12"/>
        <v/>
      </c>
      <c r="N135" s="23"/>
      <c r="O135" s="25" t="s">
        <v>19</v>
      </c>
      <c r="P135" s="20" t="s">
        <v>19</v>
      </c>
      <c r="Q135" s="22"/>
      <c r="R135" s="25" t="s">
        <v>19</v>
      </c>
      <c r="S135" s="98"/>
    </row>
    <row r="136" spans="1:25" ht="12" x14ac:dyDescent="0.2">
      <c r="A136" s="40"/>
      <c r="B136" s="41" t="s">
        <v>68</v>
      </c>
      <c r="C136" s="42"/>
      <c r="D136" s="43"/>
      <c r="E136" s="43"/>
      <c r="F136" s="24" t="s">
        <v>19</v>
      </c>
      <c r="G136" s="20" t="str">
        <f t="shared" si="14"/>
        <v/>
      </c>
      <c r="H136" s="51"/>
      <c r="I136" s="25" t="str">
        <f t="shared" si="13"/>
        <v/>
      </c>
      <c r="J136" s="20" t="str">
        <f t="shared" si="15"/>
        <v/>
      </c>
      <c r="K136" s="22"/>
      <c r="L136" s="21" t="str">
        <f t="shared" si="17"/>
        <v/>
      </c>
      <c r="M136" s="59" t="str">
        <f t="shared" si="12"/>
        <v/>
      </c>
      <c r="N136" s="23"/>
      <c r="O136" s="25" t="s">
        <v>19</v>
      </c>
      <c r="P136" s="20" t="s">
        <v>19</v>
      </c>
      <c r="Q136" s="22"/>
      <c r="R136" s="25" t="s">
        <v>19</v>
      </c>
      <c r="S136" s="98"/>
    </row>
    <row r="137" spans="1:25" ht="12" x14ac:dyDescent="0.2">
      <c r="A137" s="40">
        <v>45</v>
      </c>
      <c r="B137" s="49" t="s">
        <v>241</v>
      </c>
      <c r="C137" s="42" t="s">
        <v>80</v>
      </c>
      <c r="D137" s="43" t="s">
        <v>1</v>
      </c>
      <c r="E137" s="43" t="s">
        <v>1</v>
      </c>
      <c r="F137" s="24">
        <v>428437</v>
      </c>
      <c r="G137" s="20">
        <f t="shared" si="14"/>
        <v>214.21850000000001</v>
      </c>
      <c r="H137" s="51"/>
      <c r="I137" s="25">
        <f t="shared" si="13"/>
        <v>428437</v>
      </c>
      <c r="J137" s="20">
        <f t="shared" si="15"/>
        <v>214.21850000000001</v>
      </c>
      <c r="K137" s="22" t="s">
        <v>28</v>
      </c>
      <c r="L137" s="21">
        <f t="shared" si="17"/>
        <v>480390</v>
      </c>
      <c r="M137" s="59">
        <f t="shared" si="12"/>
        <v>240.19499999999999</v>
      </c>
      <c r="N137" s="23"/>
      <c r="O137" s="25">
        <v>507000</v>
      </c>
      <c r="P137" s="20">
        <v>214.21850000000001</v>
      </c>
      <c r="Q137" s="22" t="s">
        <v>28</v>
      </c>
      <c r="R137" s="25">
        <f>ROUNDUP(O137*108/105,-3)</f>
        <v>522000</v>
      </c>
      <c r="S137" s="98">
        <f t="shared" ref="S137:S193" si="18">R137*0.5/1000</f>
        <v>261</v>
      </c>
      <c r="T137" s="1" t="s">
        <v>141</v>
      </c>
      <c r="U137" s="1" t="s">
        <v>167</v>
      </c>
      <c r="V137" s="1" t="s">
        <v>167</v>
      </c>
      <c r="W137" s="1" t="s">
        <v>167</v>
      </c>
      <c r="X137" s="1" t="s">
        <v>270</v>
      </c>
      <c r="Y137" s="1" t="s">
        <v>167</v>
      </c>
    </row>
    <row r="138" spans="1:25" ht="12" x14ac:dyDescent="0.2">
      <c r="A138" s="40"/>
      <c r="B138" s="44" t="s">
        <v>21</v>
      </c>
      <c r="C138" s="42" t="s">
        <v>81</v>
      </c>
      <c r="D138" s="43"/>
      <c r="E138" s="43"/>
      <c r="F138" s="24" t="s">
        <v>19</v>
      </c>
      <c r="G138" s="20" t="str">
        <f t="shared" si="14"/>
        <v/>
      </c>
      <c r="H138" s="51"/>
      <c r="I138" s="25" t="str">
        <f t="shared" si="13"/>
        <v/>
      </c>
      <c r="J138" s="20" t="str">
        <f t="shared" si="15"/>
        <v/>
      </c>
      <c r="K138" s="22"/>
      <c r="L138" s="21" t="str">
        <f t="shared" si="17"/>
        <v/>
      </c>
      <c r="M138" s="59" t="str">
        <f t="shared" si="12"/>
        <v/>
      </c>
      <c r="N138" s="23"/>
      <c r="O138" s="25" t="s">
        <v>19</v>
      </c>
      <c r="P138" s="20" t="s">
        <v>19</v>
      </c>
      <c r="Q138" s="22"/>
      <c r="R138" s="25" t="s">
        <v>19</v>
      </c>
      <c r="S138" s="98"/>
    </row>
    <row r="139" spans="1:25" ht="12" x14ac:dyDescent="0.2">
      <c r="A139" s="40"/>
      <c r="B139" s="44" t="s">
        <v>23</v>
      </c>
      <c r="C139" s="42"/>
      <c r="D139" s="43"/>
      <c r="E139" s="43"/>
      <c r="F139" s="24" t="s">
        <v>19</v>
      </c>
      <c r="G139" s="20" t="str">
        <f t="shared" si="14"/>
        <v/>
      </c>
      <c r="H139" s="51"/>
      <c r="I139" s="25" t="str">
        <f t="shared" si="13"/>
        <v/>
      </c>
      <c r="J139" s="20" t="str">
        <f t="shared" si="15"/>
        <v/>
      </c>
      <c r="K139" s="22"/>
      <c r="L139" s="21" t="str">
        <f t="shared" si="17"/>
        <v/>
      </c>
      <c r="M139" s="59" t="str">
        <f t="shared" si="12"/>
        <v/>
      </c>
      <c r="N139" s="23"/>
      <c r="O139" s="25" t="s">
        <v>19</v>
      </c>
      <c r="P139" s="20" t="s">
        <v>19</v>
      </c>
      <c r="Q139" s="22"/>
      <c r="R139" s="25" t="s">
        <v>19</v>
      </c>
      <c r="S139" s="98"/>
    </row>
    <row r="140" spans="1:25" ht="12" x14ac:dyDescent="0.2">
      <c r="A140" s="40"/>
      <c r="B140" s="41" t="s">
        <v>68</v>
      </c>
      <c r="C140" s="42"/>
      <c r="D140" s="43"/>
      <c r="E140" s="43"/>
      <c r="F140" s="24" t="s">
        <v>19</v>
      </c>
      <c r="G140" s="20" t="str">
        <f t="shared" si="14"/>
        <v/>
      </c>
      <c r="H140" s="51"/>
      <c r="I140" s="25" t="str">
        <f t="shared" si="13"/>
        <v/>
      </c>
      <c r="J140" s="20" t="str">
        <f t="shared" si="15"/>
        <v/>
      </c>
      <c r="K140" s="22"/>
      <c r="L140" s="21" t="str">
        <f t="shared" si="17"/>
        <v/>
      </c>
      <c r="M140" s="59" t="str">
        <f t="shared" ref="M140:M199" si="19">IF(L140="","",(L140/1000*$M$5))</f>
        <v/>
      </c>
      <c r="N140" s="23"/>
      <c r="O140" s="25" t="s">
        <v>19</v>
      </c>
      <c r="P140" s="20" t="s">
        <v>19</v>
      </c>
      <c r="Q140" s="22"/>
      <c r="R140" s="25" t="s">
        <v>19</v>
      </c>
      <c r="S140" s="98"/>
    </row>
    <row r="141" spans="1:25" ht="12" x14ac:dyDescent="0.2">
      <c r="A141" s="40">
        <v>46</v>
      </c>
      <c r="B141" s="97" t="s">
        <v>240</v>
      </c>
      <c r="C141" s="42" t="s">
        <v>82</v>
      </c>
      <c r="D141" s="43" t="s">
        <v>1</v>
      </c>
      <c r="E141" s="43" t="s">
        <v>1</v>
      </c>
      <c r="F141" s="24">
        <v>404001</v>
      </c>
      <c r="G141" s="20">
        <f t="shared" si="14"/>
        <v>202.00049999999999</v>
      </c>
      <c r="H141" s="51"/>
      <c r="I141" s="25">
        <f t="shared" si="13"/>
        <v>404001</v>
      </c>
      <c r="J141" s="20">
        <f t="shared" si="15"/>
        <v>202.00049999999999</v>
      </c>
      <c r="K141" s="22" t="s">
        <v>28</v>
      </c>
      <c r="L141" s="21">
        <f t="shared" si="17"/>
        <v>452991</v>
      </c>
      <c r="M141" s="59">
        <f t="shared" si="19"/>
        <v>226.49549999999999</v>
      </c>
      <c r="N141" s="23"/>
      <c r="O141" s="25">
        <v>478000</v>
      </c>
      <c r="P141" s="20">
        <v>202.00049999999999</v>
      </c>
      <c r="Q141" s="22" t="s">
        <v>28</v>
      </c>
      <c r="R141" s="25">
        <f>ROUNDUP(O141*108/105,-3)</f>
        <v>492000</v>
      </c>
      <c r="S141" s="98">
        <f t="shared" si="18"/>
        <v>246</v>
      </c>
      <c r="T141" s="1" t="s">
        <v>167</v>
      </c>
      <c r="U141" s="1" t="s">
        <v>167</v>
      </c>
      <c r="V141" s="1" t="s">
        <v>167</v>
      </c>
      <c r="W141" s="1" t="s">
        <v>167</v>
      </c>
      <c r="X141" s="1" t="s">
        <v>270</v>
      </c>
      <c r="Y141" s="1" t="s">
        <v>167</v>
      </c>
    </row>
    <row r="142" spans="1:25" ht="12" x14ac:dyDescent="0.2">
      <c r="A142" s="40"/>
      <c r="B142" s="44" t="s">
        <v>21</v>
      </c>
      <c r="C142" s="42" t="s">
        <v>83</v>
      </c>
      <c r="D142" s="43"/>
      <c r="E142" s="43"/>
      <c r="F142" s="24" t="s">
        <v>19</v>
      </c>
      <c r="G142" s="20" t="str">
        <f t="shared" si="14"/>
        <v/>
      </c>
      <c r="H142" s="51"/>
      <c r="I142" s="25" t="str">
        <f t="shared" si="13"/>
        <v/>
      </c>
      <c r="J142" s="20" t="str">
        <f t="shared" si="15"/>
        <v/>
      </c>
      <c r="K142" s="22"/>
      <c r="L142" s="21" t="str">
        <f t="shared" si="17"/>
        <v/>
      </c>
      <c r="M142" s="59" t="str">
        <f t="shared" si="19"/>
        <v/>
      </c>
      <c r="N142" s="23"/>
      <c r="O142" s="25" t="s">
        <v>19</v>
      </c>
      <c r="P142" s="20" t="s">
        <v>19</v>
      </c>
      <c r="Q142" s="22"/>
      <c r="R142" s="25" t="s">
        <v>19</v>
      </c>
      <c r="S142" s="98"/>
    </row>
    <row r="143" spans="1:25" ht="12" x14ac:dyDescent="0.2">
      <c r="A143" s="40"/>
      <c r="B143" s="44" t="s">
        <v>23</v>
      </c>
      <c r="C143" s="42"/>
      <c r="D143" s="43"/>
      <c r="E143" s="43"/>
      <c r="F143" s="24" t="s">
        <v>19</v>
      </c>
      <c r="G143" s="20" t="str">
        <f t="shared" si="14"/>
        <v/>
      </c>
      <c r="H143" s="51"/>
      <c r="I143" s="25" t="str">
        <f t="shared" ref="I143:I202" si="20">IF(F143="","",F143+H143)</f>
        <v/>
      </c>
      <c r="J143" s="20" t="str">
        <f t="shared" si="15"/>
        <v/>
      </c>
      <c r="K143" s="22"/>
      <c r="L143" s="21" t="str">
        <f t="shared" si="17"/>
        <v/>
      </c>
      <c r="M143" s="59" t="str">
        <f t="shared" si="19"/>
        <v/>
      </c>
      <c r="N143" s="23"/>
      <c r="O143" s="25" t="s">
        <v>19</v>
      </c>
      <c r="P143" s="20" t="s">
        <v>19</v>
      </c>
      <c r="Q143" s="22"/>
      <c r="R143" s="25" t="s">
        <v>19</v>
      </c>
      <c r="S143" s="98"/>
    </row>
    <row r="144" spans="1:25" ht="12" x14ac:dyDescent="0.2">
      <c r="A144" s="40"/>
      <c r="B144" s="41" t="s">
        <v>68</v>
      </c>
      <c r="C144" s="42"/>
      <c r="D144" s="43"/>
      <c r="E144" s="43"/>
      <c r="F144" s="24" t="s">
        <v>19</v>
      </c>
      <c r="G144" s="20" t="str">
        <f t="shared" si="14"/>
        <v/>
      </c>
      <c r="H144" s="51"/>
      <c r="I144" s="25" t="str">
        <f t="shared" si="20"/>
        <v/>
      </c>
      <c r="J144" s="20" t="str">
        <f t="shared" si="15"/>
        <v/>
      </c>
      <c r="K144" s="22"/>
      <c r="L144" s="21" t="str">
        <f t="shared" si="17"/>
        <v/>
      </c>
      <c r="M144" s="59" t="str">
        <f t="shared" si="19"/>
        <v/>
      </c>
      <c r="N144" s="23"/>
      <c r="O144" s="25" t="s">
        <v>19</v>
      </c>
      <c r="P144" s="20" t="s">
        <v>19</v>
      </c>
      <c r="Q144" s="22"/>
      <c r="R144" s="25" t="s">
        <v>19</v>
      </c>
      <c r="S144" s="98"/>
    </row>
    <row r="145" spans="1:25" ht="12" x14ac:dyDescent="0.2">
      <c r="A145" s="40">
        <v>47</v>
      </c>
      <c r="B145" s="49" t="s">
        <v>266</v>
      </c>
      <c r="C145" s="42" t="s">
        <v>84</v>
      </c>
      <c r="D145" s="43" t="s">
        <v>2</v>
      </c>
      <c r="E145" s="43" t="s">
        <v>1</v>
      </c>
      <c r="F145" s="24">
        <v>138963</v>
      </c>
      <c r="G145" s="20">
        <f t="shared" ref="G145:G204" si="21">IF(F145="","",(F145/1000*$G$6))</f>
        <v>69.481499999999997</v>
      </c>
      <c r="H145" s="51"/>
      <c r="I145" s="25">
        <f t="shared" si="20"/>
        <v>138963</v>
      </c>
      <c r="J145" s="20">
        <f t="shared" ref="J145:J204" si="22">IF(I145="","",(I145/1000*$J$6))</f>
        <v>69.481499999999997</v>
      </c>
      <c r="K145" s="22" t="s">
        <v>28</v>
      </c>
      <c r="L145" s="21">
        <f t="shared" si="17"/>
        <v>155814</v>
      </c>
      <c r="M145" s="59">
        <f t="shared" si="19"/>
        <v>77.906999999999996</v>
      </c>
      <c r="N145" s="23"/>
      <c r="O145" s="25">
        <v>165000</v>
      </c>
      <c r="P145" s="20">
        <v>69.481499999999997</v>
      </c>
      <c r="Q145" s="22" t="s">
        <v>28</v>
      </c>
      <c r="R145" s="25">
        <f>ROUNDUP(O145*108/105,-3)</f>
        <v>170000</v>
      </c>
      <c r="S145" s="98">
        <f t="shared" si="18"/>
        <v>85</v>
      </c>
      <c r="T145" s="1" t="s">
        <v>141</v>
      </c>
      <c r="U145" s="1" t="s">
        <v>167</v>
      </c>
      <c r="V145" s="1" t="s">
        <v>167</v>
      </c>
      <c r="W145" s="1" t="s">
        <v>167</v>
      </c>
      <c r="X145" s="1" t="s">
        <v>270</v>
      </c>
      <c r="Y145" s="1" t="s">
        <v>141</v>
      </c>
    </row>
    <row r="146" spans="1:25" ht="12" x14ac:dyDescent="0.2">
      <c r="A146" s="40"/>
      <c r="B146" s="44" t="s">
        <v>89</v>
      </c>
      <c r="C146" s="42" t="s">
        <v>85</v>
      </c>
      <c r="D146" s="43"/>
      <c r="E146" s="43"/>
      <c r="F146" s="24" t="s">
        <v>19</v>
      </c>
      <c r="G146" s="20" t="str">
        <f t="shared" si="21"/>
        <v/>
      </c>
      <c r="H146" s="51"/>
      <c r="I146" s="25" t="str">
        <f t="shared" si="20"/>
        <v/>
      </c>
      <c r="J146" s="20" t="str">
        <f t="shared" si="22"/>
        <v/>
      </c>
      <c r="K146" s="22"/>
      <c r="L146" s="21" t="str">
        <f t="shared" si="17"/>
        <v/>
      </c>
      <c r="M146" s="59" t="str">
        <f t="shared" si="19"/>
        <v/>
      </c>
      <c r="N146" s="23"/>
      <c r="O146" s="25" t="s">
        <v>19</v>
      </c>
      <c r="P146" s="20" t="s">
        <v>19</v>
      </c>
      <c r="Q146" s="22"/>
      <c r="R146" s="25" t="s">
        <v>19</v>
      </c>
      <c r="S146" s="98"/>
    </row>
    <row r="147" spans="1:25" ht="12" x14ac:dyDescent="0.2">
      <c r="A147" s="40"/>
      <c r="B147" s="44" t="s">
        <v>23</v>
      </c>
      <c r="C147" s="42"/>
      <c r="D147" s="43"/>
      <c r="E147" s="43"/>
      <c r="F147" s="24" t="s">
        <v>19</v>
      </c>
      <c r="G147" s="20" t="str">
        <f t="shared" si="21"/>
        <v/>
      </c>
      <c r="H147" s="51"/>
      <c r="I147" s="25" t="str">
        <f t="shared" si="20"/>
        <v/>
      </c>
      <c r="J147" s="20" t="str">
        <f t="shared" si="22"/>
        <v/>
      </c>
      <c r="K147" s="22"/>
      <c r="L147" s="21" t="str">
        <f t="shared" si="17"/>
        <v/>
      </c>
      <c r="M147" s="59" t="str">
        <f t="shared" si="19"/>
        <v/>
      </c>
      <c r="N147" s="23"/>
      <c r="O147" s="25" t="s">
        <v>19</v>
      </c>
      <c r="P147" s="20" t="s">
        <v>19</v>
      </c>
      <c r="Q147" s="22"/>
      <c r="R147" s="25" t="s">
        <v>19</v>
      </c>
      <c r="S147" s="98"/>
    </row>
    <row r="148" spans="1:25" ht="12" x14ac:dyDescent="0.2">
      <c r="A148" s="40"/>
      <c r="B148" s="41" t="s">
        <v>68</v>
      </c>
      <c r="C148" s="42"/>
      <c r="D148" s="43"/>
      <c r="E148" s="43"/>
      <c r="F148" s="24" t="s">
        <v>19</v>
      </c>
      <c r="G148" s="20" t="str">
        <f t="shared" si="21"/>
        <v/>
      </c>
      <c r="H148" s="51"/>
      <c r="I148" s="25" t="str">
        <f t="shared" si="20"/>
        <v/>
      </c>
      <c r="J148" s="20" t="str">
        <f t="shared" si="22"/>
        <v/>
      </c>
      <c r="K148" s="22"/>
      <c r="L148" s="21" t="str">
        <f t="shared" si="17"/>
        <v/>
      </c>
      <c r="M148" s="59" t="str">
        <f t="shared" si="19"/>
        <v/>
      </c>
      <c r="N148" s="23"/>
      <c r="O148" s="25" t="s">
        <v>19</v>
      </c>
      <c r="P148" s="20" t="s">
        <v>19</v>
      </c>
      <c r="Q148" s="22"/>
      <c r="R148" s="25" t="s">
        <v>19</v>
      </c>
      <c r="S148" s="98"/>
    </row>
    <row r="149" spans="1:25" ht="12" x14ac:dyDescent="0.2">
      <c r="A149" s="40">
        <v>48</v>
      </c>
      <c r="B149" s="49" t="s">
        <v>267</v>
      </c>
      <c r="C149" s="42" t="s">
        <v>84</v>
      </c>
      <c r="D149" s="43" t="s">
        <v>2</v>
      </c>
      <c r="E149" s="43" t="s">
        <v>2</v>
      </c>
      <c r="F149" s="24">
        <v>7354</v>
      </c>
      <c r="G149" s="20">
        <f t="shared" si="21"/>
        <v>3.677</v>
      </c>
      <c r="H149" s="51"/>
      <c r="I149" s="25">
        <f t="shared" si="20"/>
        <v>7354</v>
      </c>
      <c r="J149" s="20">
        <f t="shared" si="22"/>
        <v>3.677</v>
      </c>
      <c r="K149" s="22" t="s">
        <v>28</v>
      </c>
      <c r="L149" s="21">
        <f t="shared" si="17"/>
        <v>7690</v>
      </c>
      <c r="M149" s="59">
        <f t="shared" si="19"/>
        <v>3.8450000000000002</v>
      </c>
      <c r="N149" s="23"/>
      <c r="O149" s="25">
        <v>8000</v>
      </c>
      <c r="P149" s="20">
        <v>3.677</v>
      </c>
      <c r="Q149" s="22" t="s">
        <v>28</v>
      </c>
      <c r="R149" s="25">
        <f>ROUNDUP(O149*103.5/101.6,-3)</f>
        <v>9000</v>
      </c>
      <c r="S149" s="98">
        <f t="shared" si="18"/>
        <v>4.5</v>
      </c>
      <c r="T149" s="1" t="s">
        <v>141</v>
      </c>
      <c r="U149" s="1" t="s">
        <v>167</v>
      </c>
      <c r="V149" s="1" t="s">
        <v>167</v>
      </c>
      <c r="W149" s="1" t="s">
        <v>167</v>
      </c>
      <c r="X149" s="1" t="s">
        <v>270</v>
      </c>
      <c r="Y149" s="1" t="s">
        <v>141</v>
      </c>
    </row>
    <row r="150" spans="1:25" ht="12" x14ac:dyDescent="0.2">
      <c r="A150" s="40"/>
      <c r="B150" s="44" t="s">
        <v>89</v>
      </c>
      <c r="C150" s="42" t="s">
        <v>85</v>
      </c>
      <c r="D150" s="43"/>
      <c r="E150" s="43"/>
      <c r="F150" s="24" t="s">
        <v>19</v>
      </c>
      <c r="G150" s="20" t="str">
        <f t="shared" si="21"/>
        <v/>
      </c>
      <c r="H150" s="51"/>
      <c r="I150" s="25" t="str">
        <f t="shared" si="20"/>
        <v/>
      </c>
      <c r="J150" s="20" t="str">
        <f t="shared" si="22"/>
        <v/>
      </c>
      <c r="K150" s="22"/>
      <c r="L150" s="21" t="str">
        <f t="shared" si="17"/>
        <v/>
      </c>
      <c r="M150" s="59" t="str">
        <f t="shared" si="19"/>
        <v/>
      </c>
      <c r="N150" s="23"/>
      <c r="O150" s="25" t="s">
        <v>19</v>
      </c>
      <c r="P150" s="20" t="s">
        <v>19</v>
      </c>
      <c r="Q150" s="22"/>
      <c r="R150" s="25" t="s">
        <v>19</v>
      </c>
      <c r="S150" s="98"/>
    </row>
    <row r="151" spans="1:25" ht="12" x14ac:dyDescent="0.2">
      <c r="A151" s="40"/>
      <c r="B151" s="44" t="s">
        <v>23</v>
      </c>
      <c r="C151" s="42"/>
      <c r="D151" s="43"/>
      <c r="E151" s="43"/>
      <c r="F151" s="24" t="s">
        <v>19</v>
      </c>
      <c r="G151" s="20" t="str">
        <f t="shared" si="21"/>
        <v/>
      </c>
      <c r="H151" s="51"/>
      <c r="I151" s="25" t="str">
        <f t="shared" si="20"/>
        <v/>
      </c>
      <c r="J151" s="20" t="str">
        <f t="shared" si="22"/>
        <v/>
      </c>
      <c r="K151" s="22"/>
      <c r="L151" s="21" t="str">
        <f t="shared" si="17"/>
        <v/>
      </c>
      <c r="M151" s="59" t="str">
        <f t="shared" si="19"/>
        <v/>
      </c>
      <c r="N151" s="23"/>
      <c r="O151" s="25" t="s">
        <v>19</v>
      </c>
      <c r="P151" s="20" t="s">
        <v>19</v>
      </c>
      <c r="Q151" s="22"/>
      <c r="R151" s="25" t="s">
        <v>19</v>
      </c>
      <c r="S151" s="98"/>
    </row>
    <row r="152" spans="1:25" ht="12" x14ac:dyDescent="0.2">
      <c r="A152" s="40"/>
      <c r="B152" s="41" t="s">
        <v>68</v>
      </c>
      <c r="C152" s="42"/>
      <c r="D152" s="43"/>
      <c r="E152" s="43"/>
      <c r="F152" s="24" t="s">
        <v>19</v>
      </c>
      <c r="G152" s="20" t="str">
        <f t="shared" si="21"/>
        <v/>
      </c>
      <c r="H152" s="51"/>
      <c r="I152" s="25" t="str">
        <f t="shared" si="20"/>
        <v/>
      </c>
      <c r="J152" s="20" t="str">
        <f t="shared" si="22"/>
        <v/>
      </c>
      <c r="K152" s="22"/>
      <c r="L152" s="21" t="str">
        <f t="shared" si="17"/>
        <v/>
      </c>
      <c r="M152" s="59" t="str">
        <f t="shared" si="19"/>
        <v/>
      </c>
      <c r="N152" s="23"/>
      <c r="O152" s="25" t="s">
        <v>19</v>
      </c>
      <c r="P152" s="20" t="s">
        <v>19</v>
      </c>
      <c r="Q152" s="22"/>
      <c r="R152" s="25" t="s">
        <v>19</v>
      </c>
      <c r="S152" s="98"/>
    </row>
    <row r="153" spans="1:25" ht="12" x14ac:dyDescent="0.2">
      <c r="A153" s="40">
        <v>49</v>
      </c>
      <c r="B153" s="49" t="s">
        <v>86</v>
      </c>
      <c r="C153" s="42" t="s">
        <v>87</v>
      </c>
      <c r="D153" s="43" t="s">
        <v>25</v>
      </c>
      <c r="E153" s="43" t="s">
        <v>1</v>
      </c>
      <c r="F153" s="24">
        <v>2012060</v>
      </c>
      <c r="G153" s="20">
        <f t="shared" si="21"/>
        <v>1006.03</v>
      </c>
      <c r="H153" s="51"/>
      <c r="I153" s="25">
        <f t="shared" si="20"/>
        <v>2012060</v>
      </c>
      <c r="J153" s="20">
        <f t="shared" si="22"/>
        <v>1006.03</v>
      </c>
      <c r="K153" s="22" t="s">
        <v>28</v>
      </c>
      <c r="L153" s="21">
        <f t="shared" si="17"/>
        <v>2256045</v>
      </c>
      <c r="M153" s="59">
        <f t="shared" si="19"/>
        <v>1128.0225</v>
      </c>
      <c r="N153" s="23"/>
      <c r="O153" s="25">
        <v>2377000</v>
      </c>
      <c r="P153" s="20">
        <v>1006.03</v>
      </c>
      <c r="Q153" s="22" t="s">
        <v>28</v>
      </c>
      <c r="R153" s="25">
        <f>ROUNDUP(O153*108/105,-3)</f>
        <v>2445000</v>
      </c>
      <c r="S153" s="98">
        <f t="shared" si="18"/>
        <v>1222.5</v>
      </c>
      <c r="T153" s="1" t="s">
        <v>141</v>
      </c>
      <c r="U153" s="1" t="s">
        <v>141</v>
      </c>
      <c r="V153" s="1" t="s">
        <v>167</v>
      </c>
      <c r="W153" s="1" t="s">
        <v>167</v>
      </c>
      <c r="X153" s="1" t="s">
        <v>270</v>
      </c>
      <c r="Y153" s="1" t="s">
        <v>141</v>
      </c>
    </row>
    <row r="154" spans="1:25" ht="12" x14ac:dyDescent="0.2">
      <c r="A154" s="40"/>
      <c r="B154" s="44" t="s">
        <v>21</v>
      </c>
      <c r="C154" s="42" t="s">
        <v>88</v>
      </c>
      <c r="D154" s="43"/>
      <c r="E154" s="43"/>
      <c r="F154" s="24" t="s">
        <v>19</v>
      </c>
      <c r="G154" s="20" t="str">
        <f t="shared" si="21"/>
        <v/>
      </c>
      <c r="H154" s="51"/>
      <c r="I154" s="25" t="str">
        <f t="shared" si="20"/>
        <v/>
      </c>
      <c r="J154" s="20" t="str">
        <f t="shared" si="22"/>
        <v/>
      </c>
      <c r="K154" s="22"/>
      <c r="L154" s="21" t="str">
        <f t="shared" si="17"/>
        <v/>
      </c>
      <c r="M154" s="59" t="str">
        <f t="shared" si="19"/>
        <v/>
      </c>
      <c r="N154" s="23"/>
      <c r="O154" s="25" t="s">
        <v>19</v>
      </c>
      <c r="P154" s="20" t="s">
        <v>19</v>
      </c>
      <c r="Q154" s="22"/>
      <c r="R154" s="25" t="s">
        <v>19</v>
      </c>
      <c r="S154" s="98"/>
    </row>
    <row r="155" spans="1:25" ht="12" x14ac:dyDescent="0.2">
      <c r="A155" s="40"/>
      <c r="B155" s="44" t="s">
        <v>23</v>
      </c>
      <c r="C155" s="42"/>
      <c r="D155" s="43"/>
      <c r="E155" s="43"/>
      <c r="F155" s="24" t="s">
        <v>19</v>
      </c>
      <c r="G155" s="20" t="str">
        <f t="shared" si="21"/>
        <v/>
      </c>
      <c r="H155" s="51"/>
      <c r="I155" s="25" t="str">
        <f t="shared" si="20"/>
        <v/>
      </c>
      <c r="J155" s="20" t="str">
        <f t="shared" si="22"/>
        <v/>
      </c>
      <c r="K155" s="22"/>
      <c r="L155" s="21" t="str">
        <f t="shared" si="17"/>
        <v/>
      </c>
      <c r="M155" s="59" t="str">
        <f t="shared" si="19"/>
        <v/>
      </c>
      <c r="N155" s="23"/>
      <c r="O155" s="25" t="s">
        <v>19</v>
      </c>
      <c r="P155" s="20" t="s">
        <v>19</v>
      </c>
      <c r="Q155" s="22"/>
      <c r="R155" s="25" t="s">
        <v>19</v>
      </c>
      <c r="S155" s="98"/>
    </row>
    <row r="156" spans="1:25" ht="12" x14ac:dyDescent="0.2">
      <c r="A156" s="40"/>
      <c r="B156" s="41" t="s">
        <v>92</v>
      </c>
      <c r="C156" s="42"/>
      <c r="D156" s="43"/>
      <c r="E156" s="43"/>
      <c r="F156" s="24" t="s">
        <v>19</v>
      </c>
      <c r="G156" s="20" t="str">
        <f t="shared" si="21"/>
        <v/>
      </c>
      <c r="H156" s="51"/>
      <c r="I156" s="25" t="str">
        <f t="shared" si="20"/>
        <v/>
      </c>
      <c r="J156" s="20" t="str">
        <f t="shared" si="22"/>
        <v/>
      </c>
      <c r="K156" s="22"/>
      <c r="L156" s="21" t="str">
        <f t="shared" si="17"/>
        <v/>
      </c>
      <c r="M156" s="59" t="str">
        <f t="shared" si="19"/>
        <v/>
      </c>
      <c r="N156" s="23"/>
      <c r="O156" s="25" t="s">
        <v>19</v>
      </c>
      <c r="P156" s="20" t="s">
        <v>19</v>
      </c>
      <c r="Q156" s="22"/>
      <c r="R156" s="25" t="s">
        <v>19</v>
      </c>
      <c r="S156" s="98"/>
    </row>
    <row r="157" spans="1:25" ht="12" x14ac:dyDescent="0.2">
      <c r="A157" s="40">
        <v>50</v>
      </c>
      <c r="B157" s="49" t="s">
        <v>86</v>
      </c>
      <c r="C157" s="42" t="s">
        <v>87</v>
      </c>
      <c r="D157" s="43" t="s">
        <v>25</v>
      </c>
      <c r="E157" s="43" t="s">
        <v>2</v>
      </c>
      <c r="F157" s="24">
        <v>1838493</v>
      </c>
      <c r="G157" s="20">
        <f t="shared" si="21"/>
        <v>919.24649999999997</v>
      </c>
      <c r="H157" s="51"/>
      <c r="I157" s="25">
        <f t="shared" si="20"/>
        <v>1838493</v>
      </c>
      <c r="J157" s="20">
        <f t="shared" si="22"/>
        <v>919.24649999999997</v>
      </c>
      <c r="K157" s="22" t="s">
        <v>28</v>
      </c>
      <c r="L157" s="21">
        <f t="shared" si="17"/>
        <v>1922485</v>
      </c>
      <c r="M157" s="59">
        <f t="shared" si="19"/>
        <v>961.24249999999995</v>
      </c>
      <c r="N157" s="23"/>
      <c r="O157" s="25">
        <v>1954000</v>
      </c>
      <c r="P157" s="20">
        <v>919.24649999999997</v>
      </c>
      <c r="Q157" s="22" t="s">
        <v>28</v>
      </c>
      <c r="R157" s="25">
        <f>ROUNDUP(O157*103.5/101.6,-3)</f>
        <v>1991000</v>
      </c>
      <c r="S157" s="98">
        <f t="shared" si="18"/>
        <v>995.5</v>
      </c>
      <c r="T157" s="1" t="s">
        <v>141</v>
      </c>
      <c r="U157" s="1" t="s">
        <v>141</v>
      </c>
      <c r="V157" s="1" t="s">
        <v>167</v>
      </c>
      <c r="W157" s="1" t="s">
        <v>167</v>
      </c>
      <c r="X157" s="1" t="s">
        <v>270</v>
      </c>
      <c r="Y157" s="1" t="s">
        <v>141</v>
      </c>
    </row>
    <row r="158" spans="1:25" ht="12" x14ac:dyDescent="0.2">
      <c r="A158" s="40"/>
      <c r="B158" s="44" t="s">
        <v>21</v>
      </c>
      <c r="C158" s="42" t="s">
        <v>88</v>
      </c>
      <c r="D158" s="43"/>
      <c r="E158" s="43"/>
      <c r="F158" s="24" t="s">
        <v>19</v>
      </c>
      <c r="G158" s="20" t="str">
        <f t="shared" si="21"/>
        <v/>
      </c>
      <c r="H158" s="51"/>
      <c r="I158" s="25" t="str">
        <f t="shared" si="20"/>
        <v/>
      </c>
      <c r="J158" s="20" t="str">
        <f t="shared" si="22"/>
        <v/>
      </c>
      <c r="K158" s="22"/>
      <c r="L158" s="21" t="str">
        <f t="shared" si="17"/>
        <v/>
      </c>
      <c r="M158" s="59" t="str">
        <f t="shared" si="19"/>
        <v/>
      </c>
      <c r="N158" s="23"/>
      <c r="O158" s="25" t="s">
        <v>19</v>
      </c>
      <c r="P158" s="20" t="s">
        <v>19</v>
      </c>
      <c r="Q158" s="22"/>
      <c r="R158" s="25" t="s">
        <v>19</v>
      </c>
      <c r="S158" s="98"/>
    </row>
    <row r="159" spans="1:25" ht="12" x14ac:dyDescent="0.2">
      <c r="A159" s="40"/>
      <c r="B159" s="44" t="s">
        <v>23</v>
      </c>
      <c r="C159" s="42"/>
      <c r="D159" s="43"/>
      <c r="E159" s="43"/>
      <c r="F159" s="24" t="s">
        <v>19</v>
      </c>
      <c r="G159" s="20" t="str">
        <f t="shared" si="21"/>
        <v/>
      </c>
      <c r="H159" s="51"/>
      <c r="I159" s="25" t="str">
        <f t="shared" si="20"/>
        <v/>
      </c>
      <c r="J159" s="20" t="str">
        <f t="shared" si="22"/>
        <v/>
      </c>
      <c r="K159" s="22"/>
      <c r="L159" s="21" t="str">
        <f t="shared" si="17"/>
        <v/>
      </c>
      <c r="M159" s="59" t="str">
        <f t="shared" si="19"/>
        <v/>
      </c>
      <c r="N159" s="23"/>
      <c r="O159" s="25" t="s">
        <v>19</v>
      </c>
      <c r="P159" s="20" t="s">
        <v>19</v>
      </c>
      <c r="Q159" s="22"/>
      <c r="R159" s="25" t="s">
        <v>19</v>
      </c>
      <c r="S159" s="98"/>
    </row>
    <row r="160" spans="1:25" ht="12" x14ac:dyDescent="0.2">
      <c r="A160" s="40"/>
      <c r="B160" s="41" t="s">
        <v>92</v>
      </c>
      <c r="C160" s="42"/>
      <c r="D160" s="43"/>
      <c r="E160" s="43"/>
      <c r="F160" s="24" t="s">
        <v>19</v>
      </c>
      <c r="G160" s="20" t="str">
        <f t="shared" si="21"/>
        <v/>
      </c>
      <c r="H160" s="51"/>
      <c r="I160" s="25" t="str">
        <f t="shared" si="20"/>
        <v/>
      </c>
      <c r="J160" s="20" t="str">
        <f t="shared" si="22"/>
        <v/>
      </c>
      <c r="K160" s="22"/>
      <c r="L160" s="21" t="str">
        <f t="shared" si="17"/>
        <v/>
      </c>
      <c r="M160" s="59" t="str">
        <f t="shared" si="19"/>
        <v/>
      </c>
      <c r="N160" s="23"/>
      <c r="O160" s="25" t="s">
        <v>19</v>
      </c>
      <c r="P160" s="20" t="s">
        <v>19</v>
      </c>
      <c r="Q160" s="22"/>
      <c r="R160" s="25" t="s">
        <v>19</v>
      </c>
      <c r="S160" s="98"/>
    </row>
    <row r="161" spans="1:25" ht="12" x14ac:dyDescent="0.2">
      <c r="A161" s="40">
        <v>51</v>
      </c>
      <c r="B161" s="49" t="s">
        <v>60</v>
      </c>
      <c r="C161" s="42" t="s">
        <v>90</v>
      </c>
      <c r="D161" s="43" t="s">
        <v>1</v>
      </c>
      <c r="E161" s="43" t="s">
        <v>1</v>
      </c>
      <c r="F161" s="24">
        <v>544423</v>
      </c>
      <c r="G161" s="20">
        <f t="shared" si="21"/>
        <v>272.2115</v>
      </c>
      <c r="H161" s="51"/>
      <c r="I161" s="25">
        <f t="shared" si="20"/>
        <v>544423</v>
      </c>
      <c r="J161" s="20">
        <f t="shared" si="22"/>
        <v>272.2115</v>
      </c>
      <c r="K161" s="22" t="s">
        <v>28</v>
      </c>
      <c r="L161" s="21">
        <f t="shared" si="17"/>
        <v>610440</v>
      </c>
      <c r="M161" s="59">
        <f t="shared" si="19"/>
        <v>305.22000000000003</v>
      </c>
      <c r="N161" s="23"/>
      <c r="O161" s="25">
        <v>644000</v>
      </c>
      <c r="P161" s="20">
        <v>272.2115</v>
      </c>
      <c r="Q161" s="22" t="s">
        <v>28</v>
      </c>
      <c r="R161" s="25">
        <f>ROUNDUP(O161*108/105,-3)</f>
        <v>663000</v>
      </c>
      <c r="S161" s="98">
        <f t="shared" si="18"/>
        <v>331.5</v>
      </c>
      <c r="T161" s="1" t="s">
        <v>167</v>
      </c>
      <c r="U161" s="1" t="s">
        <v>167</v>
      </c>
      <c r="V161" s="1" t="s">
        <v>167</v>
      </c>
      <c r="W161" s="1" t="s">
        <v>167</v>
      </c>
      <c r="X161" s="1" t="s">
        <v>270</v>
      </c>
      <c r="Y161" s="1" t="s">
        <v>167</v>
      </c>
    </row>
    <row r="162" spans="1:25" ht="12" x14ac:dyDescent="0.2">
      <c r="A162" s="40"/>
      <c r="B162" s="44" t="s">
        <v>21</v>
      </c>
      <c r="C162" s="42" t="s">
        <v>91</v>
      </c>
      <c r="D162" s="43"/>
      <c r="E162" s="43"/>
      <c r="F162" s="24" t="s">
        <v>19</v>
      </c>
      <c r="G162" s="20" t="str">
        <f t="shared" si="21"/>
        <v/>
      </c>
      <c r="H162" s="51"/>
      <c r="I162" s="25" t="str">
        <f t="shared" si="20"/>
        <v/>
      </c>
      <c r="J162" s="20" t="str">
        <f t="shared" si="22"/>
        <v/>
      </c>
      <c r="K162" s="22"/>
      <c r="L162" s="21" t="str">
        <f t="shared" si="17"/>
        <v/>
      </c>
      <c r="M162" s="59" t="str">
        <f t="shared" si="19"/>
        <v/>
      </c>
      <c r="N162" s="23"/>
      <c r="O162" s="25" t="s">
        <v>19</v>
      </c>
      <c r="P162" s="20" t="s">
        <v>19</v>
      </c>
      <c r="Q162" s="22"/>
      <c r="R162" s="25" t="s">
        <v>19</v>
      </c>
      <c r="S162" s="98"/>
    </row>
    <row r="163" spans="1:25" ht="12" x14ac:dyDescent="0.2">
      <c r="A163" s="40"/>
      <c r="B163" s="44" t="s">
        <v>23</v>
      </c>
      <c r="C163" s="42"/>
      <c r="D163" s="43"/>
      <c r="E163" s="43"/>
      <c r="F163" s="24" t="s">
        <v>19</v>
      </c>
      <c r="G163" s="20" t="str">
        <f t="shared" si="21"/>
        <v/>
      </c>
      <c r="H163" s="51"/>
      <c r="I163" s="25" t="str">
        <f t="shared" si="20"/>
        <v/>
      </c>
      <c r="J163" s="20" t="str">
        <f t="shared" si="22"/>
        <v/>
      </c>
      <c r="K163" s="22"/>
      <c r="L163" s="21" t="str">
        <f t="shared" si="17"/>
        <v/>
      </c>
      <c r="M163" s="59" t="str">
        <f t="shared" si="19"/>
        <v/>
      </c>
      <c r="N163" s="23"/>
      <c r="O163" s="25" t="s">
        <v>19</v>
      </c>
      <c r="P163" s="20" t="s">
        <v>19</v>
      </c>
      <c r="Q163" s="22"/>
      <c r="R163" s="25" t="s">
        <v>19</v>
      </c>
      <c r="S163" s="98"/>
    </row>
    <row r="164" spans="1:25" ht="12" x14ac:dyDescent="0.2">
      <c r="A164" s="40"/>
      <c r="B164" s="41" t="s">
        <v>68</v>
      </c>
      <c r="C164" s="42"/>
      <c r="D164" s="43"/>
      <c r="E164" s="43"/>
      <c r="F164" s="24" t="s">
        <v>19</v>
      </c>
      <c r="G164" s="20" t="str">
        <f t="shared" si="21"/>
        <v/>
      </c>
      <c r="H164" s="51"/>
      <c r="I164" s="25" t="str">
        <f t="shared" si="20"/>
        <v/>
      </c>
      <c r="J164" s="20" t="str">
        <f t="shared" si="22"/>
        <v/>
      </c>
      <c r="K164" s="22"/>
      <c r="L164" s="21" t="str">
        <f t="shared" si="17"/>
        <v/>
      </c>
      <c r="M164" s="59" t="str">
        <f t="shared" si="19"/>
        <v/>
      </c>
      <c r="N164" s="23"/>
      <c r="O164" s="25" t="s">
        <v>19</v>
      </c>
      <c r="P164" s="20" t="s">
        <v>19</v>
      </c>
      <c r="Q164" s="22"/>
      <c r="R164" s="25" t="s">
        <v>19</v>
      </c>
      <c r="S164" s="98"/>
    </row>
    <row r="165" spans="1:25" ht="12" x14ac:dyDescent="0.2">
      <c r="A165" s="40">
        <v>52</v>
      </c>
      <c r="B165" s="49" t="s">
        <v>60</v>
      </c>
      <c r="C165" s="42" t="s">
        <v>90</v>
      </c>
      <c r="D165" s="43" t="s">
        <v>1</v>
      </c>
      <c r="E165" s="43" t="s">
        <v>2</v>
      </c>
      <c r="F165" s="24">
        <v>40792</v>
      </c>
      <c r="G165" s="20">
        <f t="shared" si="21"/>
        <v>20.396000000000001</v>
      </c>
      <c r="H165" s="51"/>
      <c r="I165" s="25">
        <f t="shared" si="20"/>
        <v>40792</v>
      </c>
      <c r="J165" s="20">
        <f t="shared" si="22"/>
        <v>20.396000000000001</v>
      </c>
      <c r="K165" s="22" t="s">
        <v>28</v>
      </c>
      <c r="L165" s="21">
        <f t="shared" ref="L165:L172" si="23">IF(I165="","",IF(K165="Ja",IF(E165="Opstal",ROUND(I165*(1+$L$2),0),IF(E165="Inventaris",ROUND(I165*(1+$L$3),0),I165)),I165))</f>
        <v>42656</v>
      </c>
      <c r="M165" s="59">
        <f t="shared" si="19"/>
        <v>21.327999999999999</v>
      </c>
      <c r="N165" s="23"/>
      <c r="O165" s="25">
        <v>44000</v>
      </c>
      <c r="P165" s="20">
        <v>20.396000000000001</v>
      </c>
      <c r="Q165" s="22" t="s">
        <v>28</v>
      </c>
      <c r="R165" s="25">
        <f>ROUNDUP(O165*103.5/101.6,-3)</f>
        <v>45000</v>
      </c>
      <c r="S165" s="98">
        <f t="shared" si="18"/>
        <v>22.5</v>
      </c>
      <c r="T165" s="1" t="s">
        <v>167</v>
      </c>
      <c r="U165" s="1" t="s">
        <v>167</v>
      </c>
      <c r="V165" s="1" t="s">
        <v>167</v>
      </c>
      <c r="W165" s="1" t="s">
        <v>167</v>
      </c>
      <c r="X165" s="1" t="s">
        <v>270</v>
      </c>
      <c r="Y165" s="1" t="s">
        <v>167</v>
      </c>
    </row>
    <row r="166" spans="1:25" ht="12" x14ac:dyDescent="0.2">
      <c r="A166" s="40"/>
      <c r="B166" s="44" t="s">
        <v>21</v>
      </c>
      <c r="C166" s="42" t="s">
        <v>91</v>
      </c>
      <c r="D166" s="43"/>
      <c r="E166" s="43"/>
      <c r="F166" s="24" t="s">
        <v>19</v>
      </c>
      <c r="G166" s="20" t="str">
        <f t="shared" si="21"/>
        <v/>
      </c>
      <c r="H166" s="51"/>
      <c r="I166" s="25" t="str">
        <f t="shared" si="20"/>
        <v/>
      </c>
      <c r="J166" s="20" t="str">
        <f t="shared" si="22"/>
        <v/>
      </c>
      <c r="K166" s="22"/>
      <c r="L166" s="21" t="str">
        <f t="shared" si="23"/>
        <v/>
      </c>
      <c r="M166" s="59" t="str">
        <f t="shared" si="19"/>
        <v/>
      </c>
      <c r="N166" s="23"/>
      <c r="O166" s="25" t="s">
        <v>19</v>
      </c>
      <c r="P166" s="20" t="s">
        <v>19</v>
      </c>
      <c r="Q166" s="22"/>
      <c r="R166" s="25" t="s">
        <v>19</v>
      </c>
      <c r="S166" s="98"/>
    </row>
    <row r="167" spans="1:25" ht="12" x14ac:dyDescent="0.2">
      <c r="A167" s="40"/>
      <c r="B167" s="44" t="s">
        <v>23</v>
      </c>
      <c r="C167" s="42"/>
      <c r="D167" s="43"/>
      <c r="E167" s="43"/>
      <c r="F167" s="24" t="s">
        <v>19</v>
      </c>
      <c r="G167" s="20" t="str">
        <f t="shared" si="21"/>
        <v/>
      </c>
      <c r="H167" s="51"/>
      <c r="I167" s="25" t="str">
        <f t="shared" si="20"/>
        <v/>
      </c>
      <c r="J167" s="20" t="str">
        <f t="shared" si="22"/>
        <v/>
      </c>
      <c r="K167" s="22"/>
      <c r="L167" s="21" t="str">
        <f t="shared" si="23"/>
        <v/>
      </c>
      <c r="M167" s="59" t="str">
        <f t="shared" si="19"/>
        <v/>
      </c>
      <c r="N167" s="23"/>
      <c r="O167" s="25" t="s">
        <v>19</v>
      </c>
      <c r="P167" s="20" t="s">
        <v>19</v>
      </c>
      <c r="Q167" s="22"/>
      <c r="R167" s="25" t="s">
        <v>19</v>
      </c>
      <c r="S167" s="98"/>
    </row>
    <row r="168" spans="1:25" ht="12" x14ac:dyDescent="0.2">
      <c r="A168" s="40"/>
      <c r="B168" s="41" t="s">
        <v>68</v>
      </c>
      <c r="C168" s="42"/>
      <c r="D168" s="43"/>
      <c r="E168" s="43"/>
      <c r="F168" s="24" t="s">
        <v>19</v>
      </c>
      <c r="G168" s="20" t="str">
        <f t="shared" si="21"/>
        <v/>
      </c>
      <c r="H168" s="51"/>
      <c r="I168" s="25" t="str">
        <f t="shared" si="20"/>
        <v/>
      </c>
      <c r="J168" s="20" t="str">
        <f t="shared" si="22"/>
        <v/>
      </c>
      <c r="K168" s="22"/>
      <c r="L168" s="21" t="str">
        <f t="shared" si="23"/>
        <v/>
      </c>
      <c r="M168" s="59" t="str">
        <f t="shared" si="19"/>
        <v/>
      </c>
      <c r="N168" s="23"/>
      <c r="O168" s="25" t="s">
        <v>19</v>
      </c>
      <c r="P168" s="20" t="s">
        <v>19</v>
      </c>
      <c r="Q168" s="22"/>
      <c r="R168" s="25" t="s">
        <v>19</v>
      </c>
      <c r="S168" s="98"/>
    </row>
    <row r="169" spans="1:25" ht="12" x14ac:dyDescent="0.2">
      <c r="A169" s="40">
        <v>53</v>
      </c>
      <c r="B169" s="49" t="s">
        <v>60</v>
      </c>
      <c r="C169" s="42" t="s">
        <v>93</v>
      </c>
      <c r="D169" s="43" t="s">
        <v>1</v>
      </c>
      <c r="E169" s="43" t="s">
        <v>2</v>
      </c>
      <c r="F169" s="24">
        <v>47878</v>
      </c>
      <c r="G169" s="20">
        <f t="shared" si="21"/>
        <v>23.939</v>
      </c>
      <c r="H169" s="51">
        <f>-F169</f>
        <v>-47878</v>
      </c>
      <c r="I169" s="25">
        <f t="shared" si="20"/>
        <v>0</v>
      </c>
      <c r="J169" s="20">
        <f t="shared" si="22"/>
        <v>0</v>
      </c>
      <c r="K169" s="22" t="s">
        <v>28</v>
      </c>
      <c r="L169" s="21">
        <f t="shared" si="23"/>
        <v>0</v>
      </c>
      <c r="M169" s="59">
        <f t="shared" si="19"/>
        <v>0</v>
      </c>
      <c r="N169" s="53" t="s">
        <v>242</v>
      </c>
      <c r="O169" s="25">
        <v>0</v>
      </c>
      <c r="P169" s="20">
        <v>0</v>
      </c>
      <c r="Q169" s="22" t="s">
        <v>28</v>
      </c>
      <c r="R169" s="25">
        <v>0</v>
      </c>
      <c r="S169" s="98"/>
      <c r="T169" s="104" t="s">
        <v>285</v>
      </c>
    </row>
    <row r="170" spans="1:25" ht="12" x14ac:dyDescent="0.2">
      <c r="A170" s="40"/>
      <c r="B170" s="44" t="s">
        <v>21</v>
      </c>
      <c r="C170" s="42" t="s">
        <v>88</v>
      </c>
      <c r="D170" s="43"/>
      <c r="E170" s="43" t="s">
        <v>189</v>
      </c>
      <c r="F170" s="24" t="s">
        <v>19</v>
      </c>
      <c r="G170" s="20" t="str">
        <f t="shared" si="21"/>
        <v/>
      </c>
      <c r="H170" s="51"/>
      <c r="I170" s="25" t="str">
        <f t="shared" si="20"/>
        <v/>
      </c>
      <c r="J170" s="20" t="str">
        <f t="shared" si="22"/>
        <v/>
      </c>
      <c r="K170" s="22"/>
      <c r="L170" s="21" t="str">
        <f t="shared" si="23"/>
        <v/>
      </c>
      <c r="M170" s="59" t="str">
        <f t="shared" si="19"/>
        <v/>
      </c>
      <c r="N170" s="23"/>
      <c r="O170" s="25" t="s">
        <v>19</v>
      </c>
      <c r="P170" s="20" t="s">
        <v>19</v>
      </c>
      <c r="Q170" s="22"/>
      <c r="R170" s="25" t="s">
        <v>19</v>
      </c>
      <c r="S170" s="98"/>
    </row>
    <row r="171" spans="1:25" ht="12" x14ac:dyDescent="0.2">
      <c r="A171" s="40"/>
      <c r="B171" s="44" t="s">
        <v>23</v>
      </c>
      <c r="C171" s="42"/>
      <c r="D171" s="43"/>
      <c r="E171" s="43"/>
      <c r="F171" s="24" t="s">
        <v>19</v>
      </c>
      <c r="G171" s="20" t="str">
        <f t="shared" si="21"/>
        <v/>
      </c>
      <c r="H171" s="51"/>
      <c r="I171" s="25" t="str">
        <f t="shared" si="20"/>
        <v/>
      </c>
      <c r="J171" s="20" t="str">
        <f t="shared" si="22"/>
        <v/>
      </c>
      <c r="K171" s="22"/>
      <c r="L171" s="21" t="str">
        <f t="shared" si="23"/>
        <v/>
      </c>
      <c r="M171" s="59" t="str">
        <f t="shared" si="19"/>
        <v/>
      </c>
      <c r="N171" s="23"/>
      <c r="O171" s="25" t="s">
        <v>19</v>
      </c>
      <c r="P171" s="20" t="s">
        <v>19</v>
      </c>
      <c r="Q171" s="22"/>
      <c r="R171" s="25" t="s">
        <v>19</v>
      </c>
      <c r="S171" s="98"/>
    </row>
    <row r="172" spans="1:25" ht="12" x14ac:dyDescent="0.2">
      <c r="A172" s="40"/>
      <c r="B172" s="41" t="s">
        <v>68</v>
      </c>
      <c r="C172" s="42"/>
      <c r="D172" s="43"/>
      <c r="E172" s="43"/>
      <c r="F172" s="24" t="s">
        <v>19</v>
      </c>
      <c r="G172" s="20" t="str">
        <f t="shared" si="21"/>
        <v/>
      </c>
      <c r="H172" s="51"/>
      <c r="I172" s="25" t="str">
        <f t="shared" si="20"/>
        <v/>
      </c>
      <c r="J172" s="20" t="str">
        <f t="shared" si="22"/>
        <v/>
      </c>
      <c r="K172" s="22"/>
      <c r="L172" s="21" t="str">
        <f t="shared" si="23"/>
        <v/>
      </c>
      <c r="M172" s="59" t="str">
        <f t="shared" si="19"/>
        <v/>
      </c>
      <c r="N172" s="23"/>
      <c r="O172" s="25" t="s">
        <v>19</v>
      </c>
      <c r="P172" s="20" t="s">
        <v>19</v>
      </c>
      <c r="Q172" s="22"/>
      <c r="R172" s="25" t="s">
        <v>19</v>
      </c>
      <c r="S172" s="98"/>
    </row>
    <row r="173" spans="1:25" ht="12" x14ac:dyDescent="0.2">
      <c r="A173" s="40">
        <v>54</v>
      </c>
      <c r="B173" s="49" t="s">
        <v>60</v>
      </c>
      <c r="C173" s="42" t="s">
        <v>94</v>
      </c>
      <c r="D173" s="43" t="s">
        <v>1</v>
      </c>
      <c r="E173" s="43" t="s">
        <v>1</v>
      </c>
      <c r="F173" s="24">
        <v>518889</v>
      </c>
      <c r="G173" s="20">
        <f t="shared" si="21"/>
        <v>259.44450000000001</v>
      </c>
      <c r="H173" s="51"/>
      <c r="I173" s="25">
        <f t="shared" si="20"/>
        <v>518889</v>
      </c>
      <c r="J173" s="20">
        <f t="shared" si="22"/>
        <v>259.44450000000001</v>
      </c>
      <c r="K173" s="22" t="s">
        <v>28</v>
      </c>
      <c r="L173" s="21">
        <f t="shared" ref="L173:L200" si="24">IF(I173="","",IF(K173="Ja",IF(E173="Opstal",ROUND(I173*(1+$L$2),0),IF(E173="Inventaris",ROUND(I173*(1+$L$3),0),I173)),I173))</f>
        <v>581810</v>
      </c>
      <c r="M173" s="59">
        <f t="shared" si="19"/>
        <v>290.90499999999997</v>
      </c>
      <c r="N173" s="23"/>
      <c r="O173" s="25">
        <v>613000</v>
      </c>
      <c r="P173" s="20">
        <v>259.44450000000001</v>
      </c>
      <c r="Q173" s="22" t="s">
        <v>28</v>
      </c>
      <c r="R173" s="25">
        <f>ROUNDUP(O173*108/105,-3)</f>
        <v>631000</v>
      </c>
      <c r="S173" s="98">
        <f t="shared" si="18"/>
        <v>315.5</v>
      </c>
      <c r="T173" s="1" t="s">
        <v>167</v>
      </c>
      <c r="U173" s="1" t="s">
        <v>167</v>
      </c>
      <c r="V173" s="1" t="s">
        <v>167</v>
      </c>
      <c r="W173" s="1" t="s">
        <v>167</v>
      </c>
      <c r="X173" s="1" t="s">
        <v>270</v>
      </c>
      <c r="Y173" s="1" t="s">
        <v>167</v>
      </c>
    </row>
    <row r="174" spans="1:25" ht="12" x14ac:dyDescent="0.2">
      <c r="A174" s="40"/>
      <c r="B174" s="44" t="s">
        <v>21</v>
      </c>
      <c r="C174" s="42" t="s">
        <v>52</v>
      </c>
      <c r="D174" s="43"/>
      <c r="E174" s="43"/>
      <c r="F174" s="24" t="s">
        <v>19</v>
      </c>
      <c r="G174" s="20" t="str">
        <f t="shared" si="21"/>
        <v/>
      </c>
      <c r="H174" s="51"/>
      <c r="I174" s="25" t="str">
        <f t="shared" si="20"/>
        <v/>
      </c>
      <c r="J174" s="20" t="str">
        <f t="shared" si="22"/>
        <v/>
      </c>
      <c r="K174" s="22"/>
      <c r="L174" s="21" t="str">
        <f t="shared" si="24"/>
        <v/>
      </c>
      <c r="M174" s="59" t="str">
        <f t="shared" si="19"/>
        <v/>
      </c>
      <c r="N174" s="23"/>
      <c r="O174" s="25" t="s">
        <v>19</v>
      </c>
      <c r="P174" s="20" t="s">
        <v>19</v>
      </c>
      <c r="Q174" s="22"/>
      <c r="R174" s="25" t="s">
        <v>19</v>
      </c>
      <c r="S174" s="98"/>
    </row>
    <row r="175" spans="1:25" ht="12" x14ac:dyDescent="0.2">
      <c r="A175" s="40"/>
      <c r="B175" s="44" t="s">
        <v>23</v>
      </c>
      <c r="C175" s="42"/>
      <c r="D175" s="43"/>
      <c r="E175" s="43"/>
      <c r="F175" s="24" t="s">
        <v>19</v>
      </c>
      <c r="G175" s="20" t="str">
        <f t="shared" si="21"/>
        <v/>
      </c>
      <c r="H175" s="51"/>
      <c r="I175" s="25" t="str">
        <f t="shared" si="20"/>
        <v/>
      </c>
      <c r="J175" s="20" t="str">
        <f t="shared" si="22"/>
        <v/>
      </c>
      <c r="K175" s="22"/>
      <c r="L175" s="21" t="str">
        <f t="shared" si="24"/>
        <v/>
      </c>
      <c r="M175" s="59" t="str">
        <f t="shared" si="19"/>
        <v/>
      </c>
      <c r="N175" s="23"/>
      <c r="O175" s="25" t="s">
        <v>19</v>
      </c>
      <c r="P175" s="20" t="s">
        <v>19</v>
      </c>
      <c r="Q175" s="22"/>
      <c r="R175" s="25" t="s">
        <v>19</v>
      </c>
      <c r="S175" s="98"/>
    </row>
    <row r="176" spans="1:25" ht="12" x14ac:dyDescent="0.2">
      <c r="A176" s="40"/>
      <c r="B176" s="41" t="s">
        <v>68</v>
      </c>
      <c r="C176" s="42"/>
      <c r="D176" s="43"/>
      <c r="E176" s="43"/>
      <c r="F176" s="24" t="s">
        <v>19</v>
      </c>
      <c r="G176" s="20" t="str">
        <f t="shared" si="21"/>
        <v/>
      </c>
      <c r="H176" s="51"/>
      <c r="I176" s="25" t="str">
        <f t="shared" si="20"/>
        <v/>
      </c>
      <c r="J176" s="20" t="str">
        <f t="shared" si="22"/>
        <v/>
      </c>
      <c r="K176" s="22"/>
      <c r="L176" s="21" t="str">
        <f t="shared" si="24"/>
        <v/>
      </c>
      <c r="M176" s="59" t="str">
        <f t="shared" si="19"/>
        <v/>
      </c>
      <c r="N176" s="23"/>
      <c r="O176" s="25" t="s">
        <v>19</v>
      </c>
      <c r="P176" s="20" t="s">
        <v>19</v>
      </c>
      <c r="Q176" s="22"/>
      <c r="R176" s="25" t="s">
        <v>19</v>
      </c>
      <c r="S176" s="98"/>
    </row>
    <row r="177" spans="1:25" ht="12" x14ac:dyDescent="0.2">
      <c r="A177" s="40">
        <v>55</v>
      </c>
      <c r="B177" s="49" t="s">
        <v>60</v>
      </c>
      <c r="C177" s="42" t="s">
        <v>94</v>
      </c>
      <c r="D177" s="43" t="s">
        <v>1</v>
      </c>
      <c r="E177" s="43" t="s">
        <v>2</v>
      </c>
      <c r="F177" s="24">
        <v>61016</v>
      </c>
      <c r="G177" s="20">
        <f t="shared" si="21"/>
        <v>30.507999999999999</v>
      </c>
      <c r="H177" s="51"/>
      <c r="I177" s="25">
        <f t="shared" si="20"/>
        <v>61016</v>
      </c>
      <c r="J177" s="20">
        <f t="shared" si="22"/>
        <v>30.507999999999999</v>
      </c>
      <c r="K177" s="22" t="s">
        <v>28</v>
      </c>
      <c r="L177" s="21">
        <f t="shared" si="24"/>
        <v>63804</v>
      </c>
      <c r="M177" s="59">
        <f t="shared" si="19"/>
        <v>31.902000000000001</v>
      </c>
      <c r="N177" s="23"/>
      <c r="O177" s="25">
        <v>65000</v>
      </c>
      <c r="P177" s="20">
        <v>30.507999999999999</v>
      </c>
      <c r="Q177" s="22" t="s">
        <v>28</v>
      </c>
      <c r="R177" s="25">
        <f>ROUNDUP(O177*103.5/101.6,-3)</f>
        <v>67000</v>
      </c>
      <c r="S177" s="98">
        <f t="shared" si="18"/>
        <v>33.5</v>
      </c>
      <c r="T177" s="1" t="s">
        <v>167</v>
      </c>
      <c r="U177" s="1" t="s">
        <v>167</v>
      </c>
      <c r="V177" s="1" t="s">
        <v>167</v>
      </c>
      <c r="W177" s="1" t="s">
        <v>167</v>
      </c>
      <c r="X177" s="1" t="s">
        <v>270</v>
      </c>
      <c r="Y177" s="1" t="s">
        <v>167</v>
      </c>
    </row>
    <row r="178" spans="1:25" ht="12" x14ac:dyDescent="0.2">
      <c r="A178" s="40"/>
      <c r="B178" s="44" t="s">
        <v>21</v>
      </c>
      <c r="C178" s="42" t="s">
        <v>52</v>
      </c>
      <c r="D178" s="43"/>
      <c r="E178" s="43"/>
      <c r="F178" s="24" t="s">
        <v>19</v>
      </c>
      <c r="G178" s="20" t="str">
        <f t="shared" si="21"/>
        <v/>
      </c>
      <c r="H178" s="51"/>
      <c r="I178" s="25" t="str">
        <f t="shared" si="20"/>
        <v/>
      </c>
      <c r="J178" s="20" t="str">
        <f t="shared" si="22"/>
        <v/>
      </c>
      <c r="K178" s="22"/>
      <c r="L178" s="21" t="str">
        <f t="shared" si="24"/>
        <v/>
      </c>
      <c r="M178" s="59" t="str">
        <f t="shared" si="19"/>
        <v/>
      </c>
      <c r="N178" s="23"/>
      <c r="O178" s="25" t="s">
        <v>19</v>
      </c>
      <c r="P178" s="20" t="s">
        <v>19</v>
      </c>
      <c r="Q178" s="22"/>
      <c r="R178" s="25" t="s">
        <v>19</v>
      </c>
      <c r="S178" s="98"/>
    </row>
    <row r="179" spans="1:25" ht="12" x14ac:dyDescent="0.2">
      <c r="A179" s="40"/>
      <c r="B179" s="44" t="s">
        <v>23</v>
      </c>
      <c r="C179" s="42"/>
      <c r="D179" s="43"/>
      <c r="E179" s="43"/>
      <c r="F179" s="24" t="s">
        <v>19</v>
      </c>
      <c r="G179" s="20" t="str">
        <f t="shared" si="21"/>
        <v/>
      </c>
      <c r="H179" s="51"/>
      <c r="I179" s="25" t="str">
        <f t="shared" si="20"/>
        <v/>
      </c>
      <c r="J179" s="20" t="str">
        <f t="shared" si="22"/>
        <v/>
      </c>
      <c r="K179" s="22"/>
      <c r="L179" s="21" t="str">
        <f t="shared" si="24"/>
        <v/>
      </c>
      <c r="M179" s="59" t="str">
        <f t="shared" si="19"/>
        <v/>
      </c>
      <c r="N179" s="23"/>
      <c r="O179" s="25" t="s">
        <v>19</v>
      </c>
      <c r="P179" s="20" t="s">
        <v>19</v>
      </c>
      <c r="Q179" s="22"/>
      <c r="R179" s="25" t="s">
        <v>19</v>
      </c>
      <c r="S179" s="98"/>
    </row>
    <row r="180" spans="1:25" ht="12" x14ac:dyDescent="0.2">
      <c r="A180" s="40"/>
      <c r="B180" s="41" t="s">
        <v>68</v>
      </c>
      <c r="C180" s="42"/>
      <c r="D180" s="43"/>
      <c r="E180" s="43"/>
      <c r="F180" s="24" t="s">
        <v>19</v>
      </c>
      <c r="G180" s="20" t="str">
        <f t="shared" si="21"/>
        <v/>
      </c>
      <c r="H180" s="51"/>
      <c r="I180" s="25" t="str">
        <f t="shared" si="20"/>
        <v/>
      </c>
      <c r="J180" s="20" t="str">
        <f t="shared" si="22"/>
        <v/>
      </c>
      <c r="K180" s="22"/>
      <c r="L180" s="21" t="str">
        <f t="shared" si="24"/>
        <v/>
      </c>
      <c r="M180" s="59" t="str">
        <f t="shared" si="19"/>
        <v/>
      </c>
      <c r="N180" s="23"/>
      <c r="O180" s="25" t="s">
        <v>19</v>
      </c>
      <c r="P180" s="20" t="s">
        <v>19</v>
      </c>
      <c r="Q180" s="22"/>
      <c r="R180" s="25" t="s">
        <v>19</v>
      </c>
      <c r="S180" s="98"/>
    </row>
    <row r="181" spans="1:25" ht="12" x14ac:dyDescent="0.2">
      <c r="A181" s="40">
        <v>56</v>
      </c>
      <c r="B181" s="49" t="s">
        <v>60</v>
      </c>
      <c r="C181" s="42" t="s">
        <v>95</v>
      </c>
      <c r="D181" s="43" t="s">
        <v>2</v>
      </c>
      <c r="E181" s="43" t="s">
        <v>1</v>
      </c>
      <c r="F181" s="24">
        <v>268928</v>
      </c>
      <c r="G181" s="20">
        <f t="shared" si="21"/>
        <v>134.464</v>
      </c>
      <c r="H181" s="51">
        <f>-F181</f>
        <v>-268928</v>
      </c>
      <c r="I181" s="25">
        <f t="shared" si="20"/>
        <v>0</v>
      </c>
      <c r="J181" s="20">
        <f t="shared" si="22"/>
        <v>0</v>
      </c>
      <c r="K181" s="22" t="s">
        <v>28</v>
      </c>
      <c r="L181" s="21">
        <f t="shared" si="24"/>
        <v>0</v>
      </c>
      <c r="M181" s="59">
        <f t="shared" si="19"/>
        <v>0</v>
      </c>
      <c r="N181" s="53" t="s">
        <v>243</v>
      </c>
      <c r="O181" s="25">
        <v>0</v>
      </c>
      <c r="P181" s="20">
        <v>0</v>
      </c>
      <c r="Q181" s="22" t="s">
        <v>28</v>
      </c>
      <c r="R181" s="25">
        <f t="shared" ref="R181:R197" si="25">ROUNDUP(O181*146.1/123.7,-3)</f>
        <v>0</v>
      </c>
      <c r="S181" s="98"/>
      <c r="T181" s="1" t="s">
        <v>141</v>
      </c>
      <c r="U181" s="1" t="s">
        <v>141</v>
      </c>
      <c r="V181" s="1" t="s">
        <v>167</v>
      </c>
      <c r="W181" s="1" t="s">
        <v>167</v>
      </c>
      <c r="X181" s="1" t="s">
        <v>270</v>
      </c>
      <c r="Y181" s="1" t="s">
        <v>167</v>
      </c>
    </row>
    <row r="182" spans="1:25" ht="12" x14ac:dyDescent="0.2">
      <c r="A182" s="40"/>
      <c r="B182" s="44" t="s">
        <v>21</v>
      </c>
      <c r="C182" s="42" t="s">
        <v>53</v>
      </c>
      <c r="D182" s="43"/>
      <c r="E182" s="43"/>
      <c r="F182" s="24" t="s">
        <v>19</v>
      </c>
      <c r="G182" s="20" t="str">
        <f t="shared" si="21"/>
        <v/>
      </c>
      <c r="H182" s="51"/>
      <c r="I182" s="25" t="str">
        <f t="shared" si="20"/>
        <v/>
      </c>
      <c r="J182" s="20" t="str">
        <f t="shared" si="22"/>
        <v/>
      </c>
      <c r="K182" s="22"/>
      <c r="L182" s="21" t="str">
        <f t="shared" si="24"/>
        <v/>
      </c>
      <c r="M182" s="59" t="str">
        <f t="shared" si="19"/>
        <v/>
      </c>
      <c r="N182" s="23"/>
      <c r="O182" s="25"/>
      <c r="P182" s="20" t="s">
        <v>19</v>
      </c>
      <c r="Q182" s="22"/>
      <c r="R182" s="25"/>
      <c r="S182" s="98"/>
    </row>
    <row r="183" spans="1:25" ht="12" x14ac:dyDescent="0.2">
      <c r="A183" s="40"/>
      <c r="B183" s="44" t="s">
        <v>23</v>
      </c>
      <c r="C183" s="42"/>
      <c r="D183" s="43"/>
      <c r="E183" s="43"/>
      <c r="F183" s="24" t="s">
        <v>19</v>
      </c>
      <c r="G183" s="20" t="str">
        <f t="shared" si="21"/>
        <v/>
      </c>
      <c r="H183" s="51"/>
      <c r="I183" s="25" t="str">
        <f t="shared" si="20"/>
        <v/>
      </c>
      <c r="J183" s="20" t="str">
        <f t="shared" si="22"/>
        <v/>
      </c>
      <c r="K183" s="22"/>
      <c r="L183" s="21" t="str">
        <f t="shared" si="24"/>
        <v/>
      </c>
      <c r="M183" s="59" t="str">
        <f t="shared" si="19"/>
        <v/>
      </c>
      <c r="N183" s="23"/>
      <c r="O183" s="25"/>
      <c r="P183" s="20" t="s">
        <v>19</v>
      </c>
      <c r="Q183" s="22"/>
      <c r="R183" s="25"/>
      <c r="S183" s="98"/>
    </row>
    <row r="184" spans="1:25" ht="12" x14ac:dyDescent="0.2">
      <c r="A184" s="40"/>
      <c r="B184" s="41" t="s">
        <v>68</v>
      </c>
      <c r="C184" s="42"/>
      <c r="D184" s="43"/>
      <c r="E184" s="43"/>
      <c r="F184" s="24" t="s">
        <v>19</v>
      </c>
      <c r="G184" s="20" t="str">
        <f t="shared" si="21"/>
        <v/>
      </c>
      <c r="H184" s="51"/>
      <c r="I184" s="25" t="str">
        <f t="shared" si="20"/>
        <v/>
      </c>
      <c r="J184" s="20" t="str">
        <f t="shared" si="22"/>
        <v/>
      </c>
      <c r="K184" s="22"/>
      <c r="L184" s="21" t="str">
        <f t="shared" si="24"/>
        <v/>
      </c>
      <c r="M184" s="59" t="str">
        <f t="shared" si="19"/>
        <v/>
      </c>
      <c r="N184" s="23"/>
      <c r="O184" s="25"/>
      <c r="P184" s="20" t="s">
        <v>19</v>
      </c>
      <c r="Q184" s="22"/>
      <c r="R184" s="25"/>
      <c r="S184" s="98"/>
    </row>
    <row r="185" spans="1:25" ht="12" x14ac:dyDescent="0.2">
      <c r="A185" s="40">
        <v>57</v>
      </c>
      <c r="B185" s="97" t="s">
        <v>244</v>
      </c>
      <c r="C185" s="42" t="s">
        <v>29</v>
      </c>
      <c r="D185" s="43" t="s">
        <v>26</v>
      </c>
      <c r="E185" s="43" t="s">
        <v>1</v>
      </c>
      <c r="F185" s="24">
        <v>61151</v>
      </c>
      <c r="G185" s="20">
        <f t="shared" si="21"/>
        <v>30.575500000000002</v>
      </c>
      <c r="H185" s="51"/>
      <c r="I185" s="25">
        <f t="shared" si="20"/>
        <v>61151</v>
      </c>
      <c r="J185" s="20">
        <f t="shared" si="22"/>
        <v>30.575500000000002</v>
      </c>
      <c r="K185" s="22" t="s">
        <v>28</v>
      </c>
      <c r="L185" s="21">
        <f t="shared" si="24"/>
        <v>68566</v>
      </c>
      <c r="M185" s="59">
        <f t="shared" si="19"/>
        <v>34.283000000000001</v>
      </c>
      <c r="N185" s="23"/>
      <c r="O185" s="25">
        <v>73000</v>
      </c>
      <c r="P185" s="20">
        <v>30.575500000000002</v>
      </c>
      <c r="Q185" s="22" t="s">
        <v>28</v>
      </c>
      <c r="R185" s="25">
        <f>ROUNDUP(O185*108/105,-3)</f>
        <v>76000</v>
      </c>
      <c r="S185" s="98">
        <f t="shared" si="18"/>
        <v>38</v>
      </c>
      <c r="T185" s="1" t="s">
        <v>141</v>
      </c>
      <c r="U185" s="1" t="s">
        <v>167</v>
      </c>
      <c r="V185" s="1" t="s">
        <v>167</v>
      </c>
      <c r="W185" s="1" t="s">
        <v>167</v>
      </c>
      <c r="X185" s="1" t="s">
        <v>270</v>
      </c>
      <c r="Y185" s="1" t="s">
        <v>167</v>
      </c>
    </row>
    <row r="186" spans="1:25" ht="12" x14ac:dyDescent="0.2">
      <c r="A186" s="40"/>
      <c r="B186" s="44" t="s">
        <v>21</v>
      </c>
      <c r="C186" s="42" t="s">
        <v>96</v>
      </c>
      <c r="D186" s="43"/>
      <c r="E186" s="43"/>
      <c r="F186" s="24" t="s">
        <v>19</v>
      </c>
      <c r="G186" s="20" t="str">
        <f t="shared" si="21"/>
        <v/>
      </c>
      <c r="H186" s="51"/>
      <c r="I186" s="25" t="str">
        <f t="shared" si="20"/>
        <v/>
      </c>
      <c r="J186" s="20" t="str">
        <f t="shared" si="22"/>
        <v/>
      </c>
      <c r="K186" s="22"/>
      <c r="L186" s="21" t="str">
        <f t="shared" si="24"/>
        <v/>
      </c>
      <c r="M186" s="59" t="str">
        <f t="shared" si="19"/>
        <v/>
      </c>
      <c r="N186" s="23"/>
      <c r="O186" s="25"/>
      <c r="P186" s="20" t="s">
        <v>19</v>
      </c>
      <c r="Q186" s="22"/>
      <c r="R186" s="25"/>
      <c r="S186" s="98"/>
    </row>
    <row r="187" spans="1:25" ht="12" x14ac:dyDescent="0.2">
      <c r="A187" s="40"/>
      <c r="B187" s="44" t="s">
        <v>23</v>
      </c>
      <c r="C187" s="42"/>
      <c r="D187" s="43"/>
      <c r="E187" s="43"/>
      <c r="F187" s="24" t="s">
        <v>19</v>
      </c>
      <c r="G187" s="20" t="str">
        <f t="shared" si="21"/>
        <v/>
      </c>
      <c r="H187" s="51"/>
      <c r="I187" s="25" t="str">
        <f t="shared" si="20"/>
        <v/>
      </c>
      <c r="J187" s="20" t="str">
        <f t="shared" si="22"/>
        <v/>
      </c>
      <c r="K187" s="22"/>
      <c r="L187" s="21" t="str">
        <f t="shared" si="24"/>
        <v/>
      </c>
      <c r="M187" s="59" t="str">
        <f t="shared" si="19"/>
        <v/>
      </c>
      <c r="N187" s="23"/>
      <c r="O187" s="25"/>
      <c r="P187" s="20" t="s">
        <v>19</v>
      </c>
      <c r="Q187" s="22"/>
      <c r="R187" s="25"/>
      <c r="S187" s="98"/>
    </row>
    <row r="188" spans="1:25" ht="12" x14ac:dyDescent="0.2">
      <c r="A188" s="40"/>
      <c r="B188" s="41" t="s">
        <v>68</v>
      </c>
      <c r="C188" s="42"/>
      <c r="D188" s="43"/>
      <c r="E188" s="43"/>
      <c r="F188" s="24" t="s">
        <v>19</v>
      </c>
      <c r="G188" s="20" t="str">
        <f t="shared" si="21"/>
        <v/>
      </c>
      <c r="H188" s="51"/>
      <c r="I188" s="25" t="str">
        <f t="shared" si="20"/>
        <v/>
      </c>
      <c r="J188" s="20" t="str">
        <f t="shared" si="22"/>
        <v/>
      </c>
      <c r="K188" s="22"/>
      <c r="L188" s="21" t="str">
        <f t="shared" si="24"/>
        <v/>
      </c>
      <c r="M188" s="59" t="str">
        <f t="shared" si="19"/>
        <v/>
      </c>
      <c r="N188" s="23"/>
      <c r="O188" s="25"/>
      <c r="P188" s="20" t="s">
        <v>19</v>
      </c>
      <c r="Q188" s="22"/>
      <c r="R188" s="25"/>
      <c r="S188" s="98"/>
    </row>
    <row r="189" spans="1:25" ht="12" x14ac:dyDescent="0.2">
      <c r="A189" s="40">
        <v>58</v>
      </c>
      <c r="B189" s="97" t="s">
        <v>244</v>
      </c>
      <c r="C189" s="42" t="s">
        <v>29</v>
      </c>
      <c r="D189" s="43" t="s">
        <v>26</v>
      </c>
      <c r="E189" s="43" t="s">
        <v>2</v>
      </c>
      <c r="F189" s="24">
        <v>8273</v>
      </c>
      <c r="G189" s="20">
        <f t="shared" si="21"/>
        <v>4.1364999999999998</v>
      </c>
      <c r="H189" s="51"/>
      <c r="I189" s="25">
        <f t="shared" si="20"/>
        <v>8273</v>
      </c>
      <c r="J189" s="20">
        <f t="shared" si="22"/>
        <v>4.1364999999999998</v>
      </c>
      <c r="K189" s="22" t="s">
        <v>28</v>
      </c>
      <c r="L189" s="21">
        <f t="shared" si="24"/>
        <v>8651</v>
      </c>
      <c r="M189" s="59">
        <f t="shared" si="19"/>
        <v>4.3254999999999999</v>
      </c>
      <c r="N189" s="23"/>
      <c r="O189" s="25">
        <v>9000</v>
      </c>
      <c r="P189" s="20">
        <v>4.1364999999999998</v>
      </c>
      <c r="Q189" s="22" t="s">
        <v>28</v>
      </c>
      <c r="R189" s="25">
        <f>ROUNDUP(O189*103.5/101.6,-3)</f>
        <v>10000</v>
      </c>
      <c r="S189" s="98">
        <f t="shared" si="18"/>
        <v>5</v>
      </c>
      <c r="T189" s="1" t="s">
        <v>141</v>
      </c>
      <c r="U189" s="1" t="s">
        <v>167</v>
      </c>
      <c r="V189" s="1" t="s">
        <v>167</v>
      </c>
      <c r="W189" s="1" t="s">
        <v>167</v>
      </c>
      <c r="X189" s="1" t="s">
        <v>270</v>
      </c>
      <c r="Y189" s="1" t="s">
        <v>167</v>
      </c>
    </row>
    <row r="190" spans="1:25" ht="12" x14ac:dyDescent="0.2">
      <c r="A190" s="40"/>
      <c r="B190" s="44" t="s">
        <v>21</v>
      </c>
      <c r="C190" s="42" t="s">
        <v>96</v>
      </c>
      <c r="D190" s="43"/>
      <c r="E190" s="43"/>
      <c r="F190" s="24" t="s">
        <v>19</v>
      </c>
      <c r="G190" s="20" t="str">
        <f t="shared" si="21"/>
        <v/>
      </c>
      <c r="H190" s="51"/>
      <c r="I190" s="25" t="str">
        <f t="shared" si="20"/>
        <v/>
      </c>
      <c r="J190" s="20" t="str">
        <f t="shared" si="22"/>
        <v/>
      </c>
      <c r="K190" s="22"/>
      <c r="L190" s="21" t="str">
        <f t="shared" si="24"/>
        <v/>
      </c>
      <c r="M190" s="59" t="str">
        <f t="shared" si="19"/>
        <v/>
      </c>
      <c r="N190" s="23"/>
      <c r="O190" s="25"/>
      <c r="P190" s="20" t="s">
        <v>19</v>
      </c>
      <c r="Q190" s="22"/>
      <c r="R190" s="25"/>
      <c r="S190" s="98"/>
    </row>
    <row r="191" spans="1:25" ht="12" x14ac:dyDescent="0.2">
      <c r="A191" s="40"/>
      <c r="B191" s="44" t="s">
        <v>23</v>
      </c>
      <c r="C191" s="42"/>
      <c r="D191" s="43"/>
      <c r="E191" s="43"/>
      <c r="F191" s="24" t="s">
        <v>19</v>
      </c>
      <c r="G191" s="20" t="str">
        <f t="shared" si="21"/>
        <v/>
      </c>
      <c r="H191" s="51"/>
      <c r="I191" s="25" t="str">
        <f t="shared" si="20"/>
        <v/>
      </c>
      <c r="J191" s="20" t="str">
        <f t="shared" si="22"/>
        <v/>
      </c>
      <c r="K191" s="22"/>
      <c r="L191" s="21" t="str">
        <f t="shared" si="24"/>
        <v/>
      </c>
      <c r="M191" s="59" t="str">
        <f t="shared" si="19"/>
        <v/>
      </c>
      <c r="N191" s="23"/>
      <c r="O191" s="25"/>
      <c r="P191" s="20" t="s">
        <v>19</v>
      </c>
      <c r="Q191" s="22"/>
      <c r="R191" s="25"/>
      <c r="S191" s="98"/>
    </row>
    <row r="192" spans="1:25" ht="12" x14ac:dyDescent="0.2">
      <c r="A192" s="40"/>
      <c r="B192" s="41" t="s">
        <v>68</v>
      </c>
      <c r="C192" s="42"/>
      <c r="D192" s="43"/>
      <c r="E192" s="43"/>
      <c r="F192" s="24" t="s">
        <v>19</v>
      </c>
      <c r="G192" s="20" t="str">
        <f t="shared" si="21"/>
        <v/>
      </c>
      <c r="H192" s="51"/>
      <c r="I192" s="25" t="str">
        <f t="shared" si="20"/>
        <v/>
      </c>
      <c r="J192" s="20" t="str">
        <f t="shared" si="22"/>
        <v/>
      </c>
      <c r="K192" s="22"/>
      <c r="L192" s="21" t="str">
        <f t="shared" si="24"/>
        <v/>
      </c>
      <c r="M192" s="59" t="str">
        <f t="shared" si="19"/>
        <v/>
      </c>
      <c r="N192" s="23"/>
      <c r="O192" s="25"/>
      <c r="P192" s="20" t="s">
        <v>19</v>
      </c>
      <c r="Q192" s="22"/>
      <c r="R192" s="25"/>
      <c r="S192" s="98"/>
    </row>
    <row r="193" spans="1:25" ht="12" x14ac:dyDescent="0.2">
      <c r="A193" s="40">
        <v>60</v>
      </c>
      <c r="B193" s="49" t="s">
        <v>97</v>
      </c>
      <c r="C193" s="42" t="s">
        <v>98</v>
      </c>
      <c r="D193" s="43" t="s">
        <v>2</v>
      </c>
      <c r="E193" s="43" t="s">
        <v>1</v>
      </c>
      <c r="F193" s="24">
        <v>31244</v>
      </c>
      <c r="G193" s="20">
        <f t="shared" si="21"/>
        <v>15.622</v>
      </c>
      <c r="H193" s="51"/>
      <c r="I193" s="25">
        <f t="shared" si="20"/>
        <v>31244</v>
      </c>
      <c r="J193" s="20">
        <f t="shared" si="22"/>
        <v>15.622</v>
      </c>
      <c r="K193" s="22" t="s">
        <v>28</v>
      </c>
      <c r="L193" s="21">
        <f t="shared" si="24"/>
        <v>35033</v>
      </c>
      <c r="M193" s="59">
        <f t="shared" si="19"/>
        <v>17.516500000000001</v>
      </c>
      <c r="N193" s="23"/>
      <c r="O193" s="25">
        <v>37000</v>
      </c>
      <c r="P193" s="20">
        <v>15.622</v>
      </c>
      <c r="Q193" s="22" t="s">
        <v>28</v>
      </c>
      <c r="R193" s="25">
        <f>ROUNDUP(O193*108/105,-3)</f>
        <v>39000</v>
      </c>
      <c r="S193" s="98">
        <f t="shared" si="18"/>
        <v>19.5</v>
      </c>
      <c r="T193" s="1" t="s">
        <v>167</v>
      </c>
      <c r="U193" s="1" t="s">
        <v>167</v>
      </c>
      <c r="V193" s="1" t="s">
        <v>167</v>
      </c>
      <c r="W193" s="1" t="s">
        <v>167</v>
      </c>
      <c r="X193" s="1" t="s">
        <v>270</v>
      </c>
      <c r="Y193" s="1" t="s">
        <v>167</v>
      </c>
    </row>
    <row r="194" spans="1:25" ht="12" x14ac:dyDescent="0.2">
      <c r="A194" s="40"/>
      <c r="B194" s="44" t="s">
        <v>100</v>
      </c>
      <c r="C194" s="42" t="s">
        <v>99</v>
      </c>
      <c r="D194" s="43"/>
      <c r="E194" s="43"/>
      <c r="F194" s="24" t="s">
        <v>19</v>
      </c>
      <c r="G194" s="20" t="str">
        <f t="shared" si="21"/>
        <v/>
      </c>
      <c r="H194" s="51"/>
      <c r="I194" s="25" t="str">
        <f t="shared" si="20"/>
        <v/>
      </c>
      <c r="J194" s="20" t="str">
        <f t="shared" si="22"/>
        <v/>
      </c>
      <c r="K194" s="22"/>
      <c r="L194" s="21" t="str">
        <f t="shared" si="24"/>
        <v/>
      </c>
      <c r="M194" s="59" t="str">
        <f t="shared" si="19"/>
        <v/>
      </c>
      <c r="N194" s="23"/>
      <c r="O194" s="25"/>
      <c r="P194" s="20" t="s">
        <v>19</v>
      </c>
      <c r="Q194" s="22"/>
      <c r="R194" s="25"/>
      <c r="S194" s="98"/>
    </row>
    <row r="195" spans="1:25" ht="12" x14ac:dyDescent="0.2">
      <c r="A195" s="40"/>
      <c r="B195" s="44" t="s">
        <v>23</v>
      </c>
      <c r="C195" s="42"/>
      <c r="D195" s="43"/>
      <c r="E195" s="43"/>
      <c r="F195" s="24" t="s">
        <v>19</v>
      </c>
      <c r="G195" s="20" t="str">
        <f t="shared" si="21"/>
        <v/>
      </c>
      <c r="H195" s="51"/>
      <c r="I195" s="25" t="str">
        <f t="shared" si="20"/>
        <v/>
      </c>
      <c r="J195" s="20" t="str">
        <f t="shared" si="22"/>
        <v/>
      </c>
      <c r="K195" s="22"/>
      <c r="L195" s="21" t="str">
        <f t="shared" si="24"/>
        <v/>
      </c>
      <c r="M195" s="59" t="str">
        <f t="shared" si="19"/>
        <v/>
      </c>
      <c r="N195" s="23"/>
      <c r="O195" s="25"/>
      <c r="P195" s="20" t="s">
        <v>19</v>
      </c>
      <c r="Q195" s="22"/>
      <c r="R195" s="25"/>
      <c r="S195" s="98"/>
    </row>
    <row r="196" spans="1:25" ht="12" x14ac:dyDescent="0.2">
      <c r="A196" s="40"/>
      <c r="B196" s="41" t="s">
        <v>68</v>
      </c>
      <c r="C196" s="42"/>
      <c r="D196" s="43"/>
      <c r="E196" s="43"/>
      <c r="F196" s="24" t="s">
        <v>19</v>
      </c>
      <c r="G196" s="20" t="str">
        <f t="shared" si="21"/>
        <v/>
      </c>
      <c r="H196" s="51"/>
      <c r="I196" s="25" t="str">
        <f t="shared" si="20"/>
        <v/>
      </c>
      <c r="J196" s="20" t="str">
        <f t="shared" si="22"/>
        <v/>
      </c>
      <c r="K196" s="22"/>
      <c r="L196" s="21" t="str">
        <f t="shared" si="24"/>
        <v/>
      </c>
      <c r="M196" s="59" t="str">
        <f t="shared" si="19"/>
        <v/>
      </c>
      <c r="N196" s="23"/>
      <c r="O196" s="25"/>
      <c r="P196" s="20" t="s">
        <v>19</v>
      </c>
      <c r="Q196" s="22"/>
      <c r="R196" s="25"/>
      <c r="S196" s="98"/>
    </row>
    <row r="197" spans="1:25" ht="12" x14ac:dyDescent="0.2">
      <c r="A197" s="40">
        <v>61</v>
      </c>
      <c r="B197" s="49" t="s">
        <v>97</v>
      </c>
      <c r="C197" s="42" t="s">
        <v>101</v>
      </c>
      <c r="D197" s="43" t="s">
        <v>2</v>
      </c>
      <c r="E197" s="43" t="s">
        <v>1</v>
      </c>
      <c r="F197" s="24">
        <v>31244</v>
      </c>
      <c r="G197" s="20">
        <f t="shared" si="21"/>
        <v>15.622</v>
      </c>
      <c r="H197" s="51">
        <f>-F197</f>
        <v>-31244</v>
      </c>
      <c r="I197" s="25">
        <f t="shared" si="20"/>
        <v>0</v>
      </c>
      <c r="J197" s="20">
        <f t="shared" si="22"/>
        <v>0</v>
      </c>
      <c r="K197" s="22" t="s">
        <v>28</v>
      </c>
      <c r="L197" s="21">
        <f t="shared" si="24"/>
        <v>0</v>
      </c>
      <c r="M197" s="59">
        <f t="shared" si="19"/>
        <v>0</v>
      </c>
      <c r="N197" s="53" t="s">
        <v>224</v>
      </c>
      <c r="O197" s="25">
        <v>0</v>
      </c>
      <c r="P197" s="20">
        <v>0</v>
      </c>
      <c r="Q197" s="22" t="s">
        <v>28</v>
      </c>
      <c r="R197" s="25">
        <f t="shared" si="25"/>
        <v>0</v>
      </c>
      <c r="S197" s="98"/>
      <c r="T197" s="1" t="s">
        <v>167</v>
      </c>
      <c r="U197" s="1" t="s">
        <v>167</v>
      </c>
      <c r="V197" s="1" t="s">
        <v>167</v>
      </c>
      <c r="W197" s="1" t="s">
        <v>167</v>
      </c>
      <c r="X197" s="1" t="s">
        <v>270</v>
      </c>
      <c r="Y197" s="1" t="s">
        <v>167</v>
      </c>
    </row>
    <row r="198" spans="1:25" ht="12" x14ac:dyDescent="0.2">
      <c r="A198" s="40"/>
      <c r="B198" s="44" t="s">
        <v>100</v>
      </c>
      <c r="C198" s="42" t="s">
        <v>99</v>
      </c>
      <c r="D198" s="43"/>
      <c r="E198" s="43"/>
      <c r="F198" s="24" t="s">
        <v>19</v>
      </c>
      <c r="G198" s="20" t="str">
        <f t="shared" si="21"/>
        <v/>
      </c>
      <c r="H198" s="51"/>
      <c r="I198" s="25" t="str">
        <f t="shared" si="20"/>
        <v/>
      </c>
      <c r="J198" s="20" t="str">
        <f t="shared" si="22"/>
        <v/>
      </c>
      <c r="K198" s="22"/>
      <c r="L198" s="21" t="str">
        <f t="shared" si="24"/>
        <v/>
      </c>
      <c r="M198" s="59" t="str">
        <f t="shared" si="19"/>
        <v/>
      </c>
      <c r="N198" s="23"/>
      <c r="O198" s="25"/>
      <c r="P198" s="20" t="s">
        <v>19</v>
      </c>
      <c r="Q198" s="22"/>
      <c r="R198" s="25"/>
      <c r="S198" s="98"/>
    </row>
    <row r="199" spans="1:25" ht="12" x14ac:dyDescent="0.2">
      <c r="A199" s="40"/>
      <c r="B199" s="44" t="s">
        <v>23</v>
      </c>
      <c r="C199" s="42"/>
      <c r="D199" s="43"/>
      <c r="E199" s="43"/>
      <c r="F199" s="24" t="s">
        <v>19</v>
      </c>
      <c r="G199" s="20" t="str">
        <f t="shared" si="21"/>
        <v/>
      </c>
      <c r="H199" s="51"/>
      <c r="I199" s="25" t="str">
        <f t="shared" si="20"/>
        <v/>
      </c>
      <c r="J199" s="20" t="str">
        <f t="shared" si="22"/>
        <v/>
      </c>
      <c r="K199" s="22"/>
      <c r="L199" s="21" t="str">
        <f t="shared" si="24"/>
        <v/>
      </c>
      <c r="M199" s="59" t="str">
        <f t="shared" si="19"/>
        <v/>
      </c>
      <c r="N199" s="23"/>
      <c r="O199" s="25"/>
      <c r="P199" s="20" t="s">
        <v>19</v>
      </c>
      <c r="Q199" s="22"/>
      <c r="R199" s="25"/>
      <c r="S199" s="98"/>
    </row>
    <row r="200" spans="1:25" ht="12" x14ac:dyDescent="0.2">
      <c r="A200" s="40"/>
      <c r="B200" s="41" t="s">
        <v>68</v>
      </c>
      <c r="C200" s="42"/>
      <c r="D200" s="43"/>
      <c r="E200" s="43"/>
      <c r="F200" s="24" t="s">
        <v>19</v>
      </c>
      <c r="G200" s="20" t="str">
        <f t="shared" si="21"/>
        <v/>
      </c>
      <c r="H200" s="51"/>
      <c r="I200" s="25" t="str">
        <f t="shared" si="20"/>
        <v/>
      </c>
      <c r="J200" s="20" t="str">
        <f t="shared" si="22"/>
        <v/>
      </c>
      <c r="K200" s="22"/>
      <c r="L200" s="21" t="str">
        <f t="shared" si="24"/>
        <v/>
      </c>
      <c r="M200" s="59" t="str">
        <f t="shared" ref="M200:M263" si="26">IF(L200="","",(L200/1000*$M$5))</f>
        <v/>
      </c>
      <c r="N200" s="23"/>
      <c r="O200" s="25"/>
      <c r="P200" s="20" t="s">
        <v>19</v>
      </c>
      <c r="Q200" s="22"/>
      <c r="R200" s="25"/>
      <c r="S200" s="98"/>
    </row>
    <row r="201" spans="1:25" ht="12" x14ac:dyDescent="0.2">
      <c r="A201" s="40">
        <v>62</v>
      </c>
      <c r="B201" s="49" t="s">
        <v>97</v>
      </c>
      <c r="C201" s="42" t="s">
        <v>102</v>
      </c>
      <c r="D201" s="43" t="s">
        <v>2</v>
      </c>
      <c r="E201" s="43" t="s">
        <v>1</v>
      </c>
      <c r="F201" s="24">
        <v>26624</v>
      </c>
      <c r="G201" s="20">
        <f t="shared" si="21"/>
        <v>13.311999999999999</v>
      </c>
      <c r="H201" s="51"/>
      <c r="I201" s="25">
        <f t="shared" si="20"/>
        <v>26624</v>
      </c>
      <c r="J201" s="20">
        <f t="shared" si="22"/>
        <v>13.311999999999999</v>
      </c>
      <c r="K201" s="22" t="s">
        <v>28</v>
      </c>
      <c r="L201" s="21">
        <f t="shared" ref="L201:L228" si="27">IF(I201="","",IF(K201="Ja",IF(E201="Opstal",ROUND(I201*(1+$L$2),0),IF(E201="Inventaris",ROUND(I201*(1+$L$3),0),I201)),I201))</f>
        <v>29852</v>
      </c>
      <c r="M201" s="59">
        <f t="shared" si="26"/>
        <v>14.926</v>
      </c>
      <c r="N201" s="23"/>
      <c r="O201" s="25">
        <v>32000</v>
      </c>
      <c r="P201" s="20">
        <v>13.311999999999999</v>
      </c>
      <c r="Q201" s="22" t="s">
        <v>28</v>
      </c>
      <c r="R201" s="25">
        <f>ROUNDUP(O201*108/105,-3)</f>
        <v>33000</v>
      </c>
      <c r="S201" s="98">
        <f t="shared" ref="S201:S261" si="28">R201*0.5/1000</f>
        <v>16.5</v>
      </c>
      <c r="T201" s="1" t="s">
        <v>167</v>
      </c>
      <c r="U201" s="1" t="s">
        <v>167</v>
      </c>
      <c r="V201" s="1" t="s">
        <v>167</v>
      </c>
      <c r="W201" s="1" t="s">
        <v>167</v>
      </c>
      <c r="X201" s="1" t="s">
        <v>270</v>
      </c>
      <c r="Y201" s="1" t="s">
        <v>167</v>
      </c>
    </row>
    <row r="202" spans="1:25" ht="12" x14ac:dyDescent="0.2">
      <c r="A202" s="40"/>
      <c r="B202" s="44" t="s">
        <v>100</v>
      </c>
      <c r="C202" s="42" t="s">
        <v>99</v>
      </c>
      <c r="D202" s="43"/>
      <c r="E202" s="43"/>
      <c r="F202" s="24" t="s">
        <v>19</v>
      </c>
      <c r="G202" s="20" t="str">
        <f t="shared" si="21"/>
        <v/>
      </c>
      <c r="H202" s="51"/>
      <c r="I202" s="25" t="str">
        <f t="shared" si="20"/>
        <v/>
      </c>
      <c r="J202" s="20" t="str">
        <f t="shared" si="22"/>
        <v/>
      </c>
      <c r="K202" s="22"/>
      <c r="L202" s="21" t="str">
        <f t="shared" si="27"/>
        <v/>
      </c>
      <c r="M202" s="59" t="str">
        <f t="shared" si="26"/>
        <v/>
      </c>
      <c r="N202" s="23"/>
      <c r="O202" s="25"/>
      <c r="P202" s="20" t="s">
        <v>19</v>
      </c>
      <c r="Q202" s="22"/>
      <c r="R202" s="25"/>
      <c r="S202" s="98"/>
    </row>
    <row r="203" spans="1:25" ht="12" x14ac:dyDescent="0.2">
      <c r="A203" s="40"/>
      <c r="B203" s="44" t="s">
        <v>23</v>
      </c>
      <c r="C203" s="42"/>
      <c r="D203" s="43"/>
      <c r="E203" s="43"/>
      <c r="F203" s="24" t="s">
        <v>19</v>
      </c>
      <c r="G203" s="20" t="str">
        <f t="shared" si="21"/>
        <v/>
      </c>
      <c r="H203" s="51"/>
      <c r="I203" s="25" t="str">
        <f t="shared" ref="I203:I266" si="29">IF(F203="","",F203+H203)</f>
        <v/>
      </c>
      <c r="J203" s="20" t="str">
        <f t="shared" si="22"/>
        <v/>
      </c>
      <c r="K203" s="22"/>
      <c r="L203" s="21" t="str">
        <f t="shared" si="27"/>
        <v/>
      </c>
      <c r="M203" s="59" t="str">
        <f t="shared" si="26"/>
        <v/>
      </c>
      <c r="N203" s="23"/>
      <c r="O203" s="25"/>
      <c r="P203" s="20" t="s">
        <v>19</v>
      </c>
      <c r="Q203" s="22"/>
      <c r="R203" s="25"/>
      <c r="S203" s="98"/>
    </row>
    <row r="204" spans="1:25" ht="12" x14ac:dyDescent="0.2">
      <c r="A204" s="40"/>
      <c r="B204" s="41" t="s">
        <v>68</v>
      </c>
      <c r="C204" s="42"/>
      <c r="D204" s="43"/>
      <c r="E204" s="43"/>
      <c r="F204" s="24" t="s">
        <v>19</v>
      </c>
      <c r="G204" s="20" t="str">
        <f t="shared" si="21"/>
        <v/>
      </c>
      <c r="H204" s="51"/>
      <c r="I204" s="25" t="str">
        <f t="shared" si="29"/>
        <v/>
      </c>
      <c r="J204" s="20" t="str">
        <f t="shared" si="22"/>
        <v/>
      </c>
      <c r="K204" s="22"/>
      <c r="L204" s="21" t="str">
        <f t="shared" si="27"/>
        <v/>
      </c>
      <c r="M204" s="59" t="str">
        <f t="shared" si="26"/>
        <v/>
      </c>
      <c r="N204" s="23"/>
      <c r="O204" s="25"/>
      <c r="P204" s="20" t="s">
        <v>19</v>
      </c>
      <c r="Q204" s="22"/>
      <c r="R204" s="25"/>
      <c r="S204" s="98"/>
    </row>
    <row r="205" spans="1:25" ht="12" x14ac:dyDescent="0.2">
      <c r="A205" s="40">
        <v>63</v>
      </c>
      <c r="B205" s="49" t="s">
        <v>97</v>
      </c>
      <c r="C205" s="42" t="s">
        <v>103</v>
      </c>
      <c r="D205" s="43" t="s">
        <v>2</v>
      </c>
      <c r="E205" s="43" t="s">
        <v>1</v>
      </c>
      <c r="F205" s="24">
        <v>31244</v>
      </c>
      <c r="G205" s="20">
        <f t="shared" ref="G205:G268" si="30">IF(F205="","",(F205/1000*$G$6))</f>
        <v>15.622</v>
      </c>
      <c r="H205" s="51"/>
      <c r="I205" s="25">
        <f t="shared" si="29"/>
        <v>31244</v>
      </c>
      <c r="J205" s="20">
        <f t="shared" ref="J205:J268" si="31">IF(I205="","",(I205/1000*$J$6))</f>
        <v>15.622</v>
      </c>
      <c r="K205" s="22" t="s">
        <v>28</v>
      </c>
      <c r="L205" s="21">
        <f t="shared" si="27"/>
        <v>35033</v>
      </c>
      <c r="M205" s="59">
        <f t="shared" si="26"/>
        <v>17.516500000000001</v>
      </c>
      <c r="N205" s="23"/>
      <c r="O205" s="25">
        <v>37000</v>
      </c>
      <c r="P205" s="20">
        <v>15.622</v>
      </c>
      <c r="Q205" s="22" t="s">
        <v>28</v>
      </c>
      <c r="R205" s="25">
        <f>ROUNDUP(O205*108/105,-3)</f>
        <v>39000</v>
      </c>
      <c r="S205" s="98">
        <f t="shared" si="28"/>
        <v>19.5</v>
      </c>
      <c r="T205" s="1" t="s">
        <v>167</v>
      </c>
      <c r="U205" s="1" t="s">
        <v>167</v>
      </c>
      <c r="V205" s="1" t="s">
        <v>167</v>
      </c>
      <c r="W205" s="1" t="s">
        <v>167</v>
      </c>
      <c r="X205" s="1" t="s">
        <v>270</v>
      </c>
      <c r="Y205" s="1" t="s">
        <v>167</v>
      </c>
    </row>
    <row r="206" spans="1:25" ht="12" x14ac:dyDescent="0.2">
      <c r="A206" s="40"/>
      <c r="B206" s="44" t="s">
        <v>100</v>
      </c>
      <c r="C206" s="42" t="s">
        <v>99</v>
      </c>
      <c r="D206" s="43"/>
      <c r="E206" s="43"/>
      <c r="F206" s="24" t="s">
        <v>19</v>
      </c>
      <c r="G206" s="20" t="str">
        <f t="shared" si="30"/>
        <v/>
      </c>
      <c r="H206" s="51"/>
      <c r="I206" s="25" t="str">
        <f t="shared" si="29"/>
        <v/>
      </c>
      <c r="J206" s="20" t="str">
        <f t="shared" si="31"/>
        <v/>
      </c>
      <c r="K206" s="22"/>
      <c r="L206" s="21" t="str">
        <f t="shared" si="27"/>
        <v/>
      </c>
      <c r="M206" s="59" t="str">
        <f t="shared" si="26"/>
        <v/>
      </c>
      <c r="N206" s="23"/>
      <c r="O206" s="25"/>
      <c r="P206" s="20" t="s">
        <v>19</v>
      </c>
      <c r="Q206" s="22"/>
      <c r="R206" s="25"/>
      <c r="S206" s="98"/>
    </row>
    <row r="207" spans="1:25" ht="12" x14ac:dyDescent="0.2">
      <c r="A207" s="40"/>
      <c r="B207" s="44" t="s">
        <v>23</v>
      </c>
      <c r="C207" s="42"/>
      <c r="D207" s="43"/>
      <c r="E207" s="43"/>
      <c r="F207" s="24" t="s">
        <v>19</v>
      </c>
      <c r="G207" s="20" t="str">
        <f t="shared" si="30"/>
        <v/>
      </c>
      <c r="H207" s="51"/>
      <c r="I207" s="25" t="str">
        <f t="shared" si="29"/>
        <v/>
      </c>
      <c r="J207" s="20" t="str">
        <f t="shared" si="31"/>
        <v/>
      </c>
      <c r="K207" s="22"/>
      <c r="L207" s="21" t="str">
        <f t="shared" si="27"/>
        <v/>
      </c>
      <c r="M207" s="59" t="str">
        <f t="shared" si="26"/>
        <v/>
      </c>
      <c r="N207" s="23"/>
      <c r="O207" s="25"/>
      <c r="P207" s="20" t="s">
        <v>19</v>
      </c>
      <c r="Q207" s="22"/>
      <c r="R207" s="25"/>
      <c r="S207" s="98"/>
    </row>
    <row r="208" spans="1:25" ht="12" x14ac:dyDescent="0.2">
      <c r="A208" s="40"/>
      <c r="B208" s="41" t="s">
        <v>68</v>
      </c>
      <c r="C208" s="42"/>
      <c r="D208" s="43"/>
      <c r="E208" s="43"/>
      <c r="F208" s="24" t="s">
        <v>19</v>
      </c>
      <c r="G208" s="20" t="str">
        <f t="shared" si="30"/>
        <v/>
      </c>
      <c r="H208" s="51"/>
      <c r="I208" s="25" t="str">
        <f t="shared" si="29"/>
        <v/>
      </c>
      <c r="J208" s="20" t="str">
        <f t="shared" si="31"/>
        <v/>
      </c>
      <c r="K208" s="22"/>
      <c r="L208" s="21" t="str">
        <f t="shared" si="27"/>
        <v/>
      </c>
      <c r="M208" s="59" t="str">
        <f t="shared" si="26"/>
        <v/>
      </c>
      <c r="N208" s="23"/>
      <c r="O208" s="25"/>
      <c r="P208" s="20" t="s">
        <v>19</v>
      </c>
      <c r="Q208" s="22"/>
      <c r="R208" s="25"/>
      <c r="S208" s="98"/>
    </row>
    <row r="209" spans="1:25" ht="12" x14ac:dyDescent="0.2">
      <c r="A209" s="40">
        <v>64</v>
      </c>
      <c r="B209" s="49" t="s">
        <v>97</v>
      </c>
      <c r="C209" s="42" t="s">
        <v>104</v>
      </c>
      <c r="D209" s="43" t="s">
        <v>26</v>
      </c>
      <c r="E209" s="43" t="s">
        <v>1</v>
      </c>
      <c r="F209" s="24">
        <v>30151</v>
      </c>
      <c r="G209" s="20">
        <f t="shared" si="30"/>
        <v>15.0755</v>
      </c>
      <c r="H209" s="51"/>
      <c r="I209" s="25">
        <f t="shared" si="29"/>
        <v>30151</v>
      </c>
      <c r="J209" s="20">
        <f t="shared" si="31"/>
        <v>15.0755</v>
      </c>
      <c r="K209" s="22" t="s">
        <v>28</v>
      </c>
      <c r="L209" s="21">
        <f t="shared" si="27"/>
        <v>33807</v>
      </c>
      <c r="M209" s="59">
        <f t="shared" si="26"/>
        <v>16.903500000000001</v>
      </c>
      <c r="N209" s="23"/>
      <c r="O209" s="25">
        <v>36000</v>
      </c>
      <c r="P209" s="20">
        <v>15.0755</v>
      </c>
      <c r="Q209" s="22" t="s">
        <v>28</v>
      </c>
      <c r="R209" s="25">
        <f>ROUNDUP(O209*108/105,-3)</f>
        <v>38000</v>
      </c>
      <c r="S209" s="98">
        <f t="shared" si="28"/>
        <v>19</v>
      </c>
      <c r="T209" s="1" t="s">
        <v>167</v>
      </c>
      <c r="U209" s="1" t="s">
        <v>167</v>
      </c>
      <c r="V209" s="1" t="s">
        <v>167</v>
      </c>
      <c r="W209" s="1" t="s">
        <v>167</v>
      </c>
      <c r="X209" s="1" t="s">
        <v>270</v>
      </c>
      <c r="Y209" s="1" t="s">
        <v>167</v>
      </c>
    </row>
    <row r="210" spans="1:25" ht="12" x14ac:dyDescent="0.2">
      <c r="A210" s="40"/>
      <c r="B210" s="44" t="s">
        <v>100</v>
      </c>
      <c r="C210" s="42" t="s">
        <v>99</v>
      </c>
      <c r="D210" s="43"/>
      <c r="E210" s="43"/>
      <c r="F210" s="24" t="s">
        <v>19</v>
      </c>
      <c r="G210" s="20" t="str">
        <f t="shared" si="30"/>
        <v/>
      </c>
      <c r="H210" s="51"/>
      <c r="I210" s="25" t="str">
        <f t="shared" si="29"/>
        <v/>
      </c>
      <c r="J210" s="20" t="str">
        <f t="shared" si="31"/>
        <v/>
      </c>
      <c r="K210" s="22"/>
      <c r="L210" s="21" t="str">
        <f t="shared" si="27"/>
        <v/>
      </c>
      <c r="M210" s="59" t="str">
        <f t="shared" si="26"/>
        <v/>
      </c>
      <c r="N210" s="23"/>
      <c r="O210" s="25"/>
      <c r="P210" s="20" t="s">
        <v>19</v>
      </c>
      <c r="Q210" s="22"/>
      <c r="R210" s="25"/>
      <c r="S210" s="98"/>
    </row>
    <row r="211" spans="1:25" ht="12" x14ac:dyDescent="0.2">
      <c r="A211" s="40"/>
      <c r="B211" s="44" t="s">
        <v>23</v>
      </c>
      <c r="C211" s="42"/>
      <c r="D211" s="43"/>
      <c r="E211" s="43"/>
      <c r="F211" s="24" t="s">
        <v>19</v>
      </c>
      <c r="G211" s="20" t="str">
        <f t="shared" si="30"/>
        <v/>
      </c>
      <c r="H211" s="51"/>
      <c r="I211" s="25" t="str">
        <f t="shared" si="29"/>
        <v/>
      </c>
      <c r="J211" s="20" t="str">
        <f t="shared" si="31"/>
        <v/>
      </c>
      <c r="K211" s="22"/>
      <c r="L211" s="21" t="str">
        <f t="shared" si="27"/>
        <v/>
      </c>
      <c r="M211" s="59" t="str">
        <f t="shared" si="26"/>
        <v/>
      </c>
      <c r="N211" s="23"/>
      <c r="O211" s="25"/>
      <c r="P211" s="20" t="s">
        <v>19</v>
      </c>
      <c r="Q211" s="22"/>
      <c r="R211" s="25"/>
      <c r="S211" s="98"/>
    </row>
    <row r="212" spans="1:25" ht="12" x14ac:dyDescent="0.2">
      <c r="A212" s="40"/>
      <c r="B212" s="41" t="s">
        <v>68</v>
      </c>
      <c r="C212" s="42"/>
      <c r="D212" s="43"/>
      <c r="E212" s="43"/>
      <c r="F212" s="24" t="s">
        <v>19</v>
      </c>
      <c r="G212" s="20" t="str">
        <f t="shared" si="30"/>
        <v/>
      </c>
      <c r="H212" s="51"/>
      <c r="I212" s="25" t="str">
        <f t="shared" si="29"/>
        <v/>
      </c>
      <c r="J212" s="20" t="str">
        <f t="shared" si="31"/>
        <v/>
      </c>
      <c r="K212" s="22"/>
      <c r="L212" s="21" t="str">
        <f t="shared" si="27"/>
        <v/>
      </c>
      <c r="M212" s="59" t="str">
        <f t="shared" si="26"/>
        <v/>
      </c>
      <c r="N212" s="23"/>
      <c r="O212" s="25"/>
      <c r="P212" s="20" t="s">
        <v>19</v>
      </c>
      <c r="Q212" s="22"/>
      <c r="R212" s="25"/>
      <c r="S212" s="98"/>
    </row>
    <row r="213" spans="1:25" ht="12" x14ac:dyDescent="0.2">
      <c r="A213" s="40">
        <v>65</v>
      </c>
      <c r="B213" s="49" t="s">
        <v>97</v>
      </c>
      <c r="C213" s="42" t="s">
        <v>105</v>
      </c>
      <c r="D213" s="43" t="s">
        <v>26</v>
      </c>
      <c r="E213" s="43" t="s">
        <v>1</v>
      </c>
      <c r="F213" s="24">
        <v>26624</v>
      </c>
      <c r="G213" s="20">
        <f t="shared" si="30"/>
        <v>13.311999999999999</v>
      </c>
      <c r="H213" s="51"/>
      <c r="I213" s="25">
        <f t="shared" si="29"/>
        <v>26624</v>
      </c>
      <c r="J213" s="20">
        <f t="shared" si="31"/>
        <v>13.311999999999999</v>
      </c>
      <c r="K213" s="22" t="s">
        <v>28</v>
      </c>
      <c r="L213" s="21">
        <f t="shared" si="27"/>
        <v>29852</v>
      </c>
      <c r="M213" s="59">
        <f t="shared" si="26"/>
        <v>14.926</v>
      </c>
      <c r="N213" s="23"/>
      <c r="O213" s="25">
        <v>32000</v>
      </c>
      <c r="P213" s="20">
        <v>13.311999999999999</v>
      </c>
      <c r="Q213" s="22" t="s">
        <v>28</v>
      </c>
      <c r="R213" s="25">
        <f>ROUNDUP(O213*108/105,-3)</f>
        <v>33000</v>
      </c>
      <c r="S213" s="98">
        <f t="shared" si="28"/>
        <v>16.5</v>
      </c>
      <c r="T213" s="1" t="s">
        <v>167</v>
      </c>
      <c r="U213" s="1" t="s">
        <v>167</v>
      </c>
      <c r="V213" s="1" t="s">
        <v>167</v>
      </c>
      <c r="W213" s="1" t="s">
        <v>167</v>
      </c>
      <c r="X213" s="1" t="s">
        <v>270</v>
      </c>
      <c r="Y213" s="1" t="s">
        <v>167</v>
      </c>
    </row>
    <row r="214" spans="1:25" ht="12" x14ac:dyDescent="0.2">
      <c r="A214" s="40"/>
      <c r="B214" s="44" t="s">
        <v>100</v>
      </c>
      <c r="C214" s="42" t="s">
        <v>99</v>
      </c>
      <c r="D214" s="43"/>
      <c r="E214" s="43"/>
      <c r="F214" s="24" t="s">
        <v>19</v>
      </c>
      <c r="G214" s="20" t="str">
        <f t="shared" si="30"/>
        <v/>
      </c>
      <c r="H214" s="51"/>
      <c r="I214" s="25" t="str">
        <f t="shared" si="29"/>
        <v/>
      </c>
      <c r="J214" s="20" t="str">
        <f t="shared" si="31"/>
        <v/>
      </c>
      <c r="K214" s="22"/>
      <c r="L214" s="21" t="str">
        <f t="shared" si="27"/>
        <v/>
      </c>
      <c r="M214" s="59" t="str">
        <f t="shared" si="26"/>
        <v/>
      </c>
      <c r="N214" s="23"/>
      <c r="O214" s="25"/>
      <c r="P214" s="20" t="s">
        <v>19</v>
      </c>
      <c r="Q214" s="22"/>
      <c r="R214" s="25"/>
      <c r="S214" s="98"/>
    </row>
    <row r="215" spans="1:25" ht="12" x14ac:dyDescent="0.2">
      <c r="A215" s="40"/>
      <c r="B215" s="44" t="s">
        <v>23</v>
      </c>
      <c r="C215" s="42"/>
      <c r="D215" s="43"/>
      <c r="E215" s="43"/>
      <c r="F215" s="24" t="s">
        <v>19</v>
      </c>
      <c r="G215" s="20" t="str">
        <f t="shared" si="30"/>
        <v/>
      </c>
      <c r="H215" s="51"/>
      <c r="I215" s="25" t="str">
        <f t="shared" si="29"/>
        <v/>
      </c>
      <c r="J215" s="20" t="str">
        <f t="shared" si="31"/>
        <v/>
      </c>
      <c r="K215" s="22"/>
      <c r="L215" s="21" t="str">
        <f t="shared" si="27"/>
        <v/>
      </c>
      <c r="M215" s="59" t="str">
        <f t="shared" si="26"/>
        <v/>
      </c>
      <c r="N215" s="23"/>
      <c r="O215" s="25"/>
      <c r="P215" s="20" t="s">
        <v>19</v>
      </c>
      <c r="Q215" s="22"/>
      <c r="R215" s="25"/>
      <c r="S215" s="98"/>
    </row>
    <row r="216" spans="1:25" ht="12" x14ac:dyDescent="0.2">
      <c r="A216" s="40"/>
      <c r="B216" s="41" t="s">
        <v>68</v>
      </c>
      <c r="C216" s="42"/>
      <c r="D216" s="43"/>
      <c r="E216" s="43"/>
      <c r="F216" s="24" t="s">
        <v>19</v>
      </c>
      <c r="G216" s="20" t="str">
        <f t="shared" si="30"/>
        <v/>
      </c>
      <c r="H216" s="51"/>
      <c r="I216" s="25" t="str">
        <f t="shared" si="29"/>
        <v/>
      </c>
      <c r="J216" s="20" t="str">
        <f t="shared" si="31"/>
        <v/>
      </c>
      <c r="K216" s="22"/>
      <c r="L216" s="21" t="str">
        <f t="shared" si="27"/>
        <v/>
      </c>
      <c r="M216" s="59" t="str">
        <f t="shared" si="26"/>
        <v/>
      </c>
      <c r="N216" s="23"/>
      <c r="O216" s="25"/>
      <c r="P216" s="20" t="s">
        <v>19</v>
      </c>
      <c r="Q216" s="22"/>
      <c r="R216" s="25"/>
      <c r="S216" s="98"/>
    </row>
    <row r="217" spans="1:25" ht="12" x14ac:dyDescent="0.2">
      <c r="A217" s="40">
        <v>66</v>
      </c>
      <c r="B217" s="49" t="s">
        <v>106</v>
      </c>
      <c r="C217" s="42" t="s">
        <v>107</v>
      </c>
      <c r="D217" s="43" t="s">
        <v>26</v>
      </c>
      <c r="E217" s="43" t="s">
        <v>1</v>
      </c>
      <c r="F217" s="24">
        <v>164736</v>
      </c>
      <c r="G217" s="20">
        <f t="shared" si="30"/>
        <v>82.367999999999995</v>
      </c>
      <c r="H217" s="51"/>
      <c r="I217" s="25">
        <f t="shared" si="29"/>
        <v>164736</v>
      </c>
      <c r="J217" s="20">
        <f t="shared" si="31"/>
        <v>82.367999999999995</v>
      </c>
      <c r="K217" s="22" t="s">
        <v>28</v>
      </c>
      <c r="L217" s="21">
        <f t="shared" si="27"/>
        <v>184712</v>
      </c>
      <c r="M217" s="59">
        <f t="shared" si="26"/>
        <v>92.355999999999995</v>
      </c>
      <c r="N217" s="23"/>
      <c r="O217" s="25">
        <v>195000</v>
      </c>
      <c r="P217" s="20">
        <v>82.367999999999995</v>
      </c>
      <c r="Q217" s="22" t="s">
        <v>28</v>
      </c>
      <c r="R217" s="25">
        <f>ROUNDUP(O217*108/105,-3)</f>
        <v>201000</v>
      </c>
      <c r="S217" s="98">
        <f t="shared" si="28"/>
        <v>100.5</v>
      </c>
      <c r="T217" s="1" t="s">
        <v>167</v>
      </c>
      <c r="U217" s="1" t="s">
        <v>167</v>
      </c>
      <c r="V217" s="1" t="s">
        <v>167</v>
      </c>
      <c r="W217" s="1" t="s">
        <v>167</v>
      </c>
      <c r="X217" s="1" t="s">
        <v>270</v>
      </c>
      <c r="Y217" s="1" t="s">
        <v>167</v>
      </c>
    </row>
    <row r="218" spans="1:25" ht="12" x14ac:dyDescent="0.2">
      <c r="A218" s="40"/>
      <c r="B218" s="44" t="s">
        <v>108</v>
      </c>
      <c r="C218" s="42" t="s">
        <v>88</v>
      </c>
      <c r="D218" s="43"/>
      <c r="E218" s="43"/>
      <c r="F218" s="24" t="s">
        <v>19</v>
      </c>
      <c r="G218" s="20" t="str">
        <f t="shared" si="30"/>
        <v/>
      </c>
      <c r="H218" s="51"/>
      <c r="I218" s="25" t="str">
        <f t="shared" si="29"/>
        <v/>
      </c>
      <c r="J218" s="20" t="str">
        <f t="shared" si="31"/>
        <v/>
      </c>
      <c r="K218" s="22"/>
      <c r="L218" s="21" t="str">
        <f t="shared" si="27"/>
        <v/>
      </c>
      <c r="M218" s="59" t="str">
        <f t="shared" si="26"/>
        <v/>
      </c>
      <c r="N218" s="23"/>
      <c r="O218" s="25"/>
      <c r="P218" s="20" t="s">
        <v>19</v>
      </c>
      <c r="Q218" s="22"/>
      <c r="R218" s="25"/>
      <c r="S218" s="98"/>
      <c r="T218" s="52" t="s">
        <v>291</v>
      </c>
    </row>
    <row r="219" spans="1:25" ht="12" x14ac:dyDescent="0.2">
      <c r="A219" s="40"/>
      <c r="B219" s="44" t="s">
        <v>23</v>
      </c>
      <c r="C219" s="42"/>
      <c r="D219" s="43"/>
      <c r="E219" s="43"/>
      <c r="F219" s="24" t="s">
        <v>19</v>
      </c>
      <c r="G219" s="20" t="str">
        <f t="shared" si="30"/>
        <v/>
      </c>
      <c r="H219" s="51"/>
      <c r="I219" s="25" t="str">
        <f t="shared" si="29"/>
        <v/>
      </c>
      <c r="J219" s="20" t="str">
        <f t="shared" si="31"/>
        <v/>
      </c>
      <c r="K219" s="22"/>
      <c r="L219" s="21" t="str">
        <f t="shared" si="27"/>
        <v/>
      </c>
      <c r="M219" s="59" t="str">
        <f t="shared" si="26"/>
        <v/>
      </c>
      <c r="N219" s="23"/>
      <c r="O219" s="25"/>
      <c r="P219" s="20" t="s">
        <v>19</v>
      </c>
      <c r="Q219" s="22"/>
      <c r="R219" s="25"/>
      <c r="S219" s="98"/>
    </row>
    <row r="220" spans="1:25" ht="12" x14ac:dyDescent="0.2">
      <c r="A220" s="40"/>
      <c r="B220" s="41" t="s">
        <v>68</v>
      </c>
      <c r="C220" s="42"/>
      <c r="D220" s="43"/>
      <c r="E220" s="43"/>
      <c r="F220" s="24" t="s">
        <v>19</v>
      </c>
      <c r="G220" s="20" t="str">
        <f t="shared" si="30"/>
        <v/>
      </c>
      <c r="H220" s="51"/>
      <c r="I220" s="25" t="str">
        <f t="shared" si="29"/>
        <v/>
      </c>
      <c r="J220" s="20" t="str">
        <f t="shared" si="31"/>
        <v/>
      </c>
      <c r="K220" s="22"/>
      <c r="L220" s="21" t="str">
        <f t="shared" si="27"/>
        <v/>
      </c>
      <c r="M220" s="59" t="str">
        <f t="shared" si="26"/>
        <v/>
      </c>
      <c r="N220" s="23"/>
      <c r="O220" s="25"/>
      <c r="P220" s="20" t="s">
        <v>19</v>
      </c>
      <c r="Q220" s="22"/>
      <c r="R220" s="25"/>
      <c r="S220" s="98"/>
    </row>
    <row r="221" spans="1:25" ht="12" x14ac:dyDescent="0.2">
      <c r="A221" s="40">
        <v>67</v>
      </c>
      <c r="B221" s="49" t="s">
        <v>109</v>
      </c>
      <c r="C221" s="42" t="s">
        <v>110</v>
      </c>
      <c r="D221" s="43" t="s">
        <v>2</v>
      </c>
      <c r="E221" s="43" t="s">
        <v>1</v>
      </c>
      <c r="F221" s="24">
        <v>208382</v>
      </c>
      <c r="G221" s="20">
        <f t="shared" si="30"/>
        <v>104.191</v>
      </c>
      <c r="H221" s="51"/>
      <c r="I221" s="25">
        <f t="shared" si="29"/>
        <v>208382</v>
      </c>
      <c r="J221" s="20">
        <f t="shared" si="31"/>
        <v>104.191</v>
      </c>
      <c r="K221" s="22" t="s">
        <v>28</v>
      </c>
      <c r="L221" s="21">
        <f t="shared" si="27"/>
        <v>233651</v>
      </c>
      <c r="M221" s="59">
        <f t="shared" si="26"/>
        <v>116.82550000000001</v>
      </c>
      <c r="N221" s="23"/>
      <c r="O221" s="25">
        <v>247000</v>
      </c>
      <c r="P221" s="20">
        <v>104.191</v>
      </c>
      <c r="Q221" s="22" t="s">
        <v>28</v>
      </c>
      <c r="R221" s="25">
        <f>ROUNDUP(O221*108/105,-3)</f>
        <v>255000</v>
      </c>
      <c r="S221" s="98">
        <f t="shared" si="28"/>
        <v>127.5</v>
      </c>
      <c r="T221" s="1" t="s">
        <v>167</v>
      </c>
      <c r="U221" s="1" t="s">
        <v>167</v>
      </c>
      <c r="V221" s="1" t="s">
        <v>167</v>
      </c>
      <c r="W221" s="1" t="s">
        <v>167</v>
      </c>
      <c r="X221" s="1" t="s">
        <v>270</v>
      </c>
      <c r="Y221" s="1" t="s">
        <v>167</v>
      </c>
    </row>
    <row r="222" spans="1:25" ht="12" x14ac:dyDescent="0.2">
      <c r="A222" s="40"/>
      <c r="B222" s="44" t="s">
        <v>21</v>
      </c>
      <c r="C222" s="42" t="s">
        <v>88</v>
      </c>
      <c r="D222" s="43"/>
      <c r="E222" s="43"/>
      <c r="F222" s="24" t="s">
        <v>19</v>
      </c>
      <c r="G222" s="20" t="str">
        <f t="shared" si="30"/>
        <v/>
      </c>
      <c r="H222" s="51"/>
      <c r="I222" s="25" t="str">
        <f t="shared" si="29"/>
        <v/>
      </c>
      <c r="J222" s="20" t="str">
        <f t="shared" si="31"/>
        <v/>
      </c>
      <c r="K222" s="22"/>
      <c r="L222" s="21" t="str">
        <f t="shared" si="27"/>
        <v/>
      </c>
      <c r="M222" s="59" t="str">
        <f t="shared" si="26"/>
        <v/>
      </c>
      <c r="N222" s="23"/>
      <c r="O222" s="25"/>
      <c r="P222" s="20" t="s">
        <v>19</v>
      </c>
      <c r="Q222" s="22"/>
      <c r="R222" s="25"/>
      <c r="S222" s="98"/>
    </row>
    <row r="223" spans="1:25" ht="12" x14ac:dyDescent="0.2">
      <c r="A223" s="40"/>
      <c r="B223" s="44" t="s">
        <v>23</v>
      </c>
      <c r="C223" s="42"/>
      <c r="D223" s="43"/>
      <c r="E223" s="43"/>
      <c r="F223" s="24" t="s">
        <v>19</v>
      </c>
      <c r="G223" s="20" t="str">
        <f t="shared" si="30"/>
        <v/>
      </c>
      <c r="H223" s="51"/>
      <c r="I223" s="25" t="str">
        <f t="shared" si="29"/>
        <v/>
      </c>
      <c r="J223" s="20" t="str">
        <f t="shared" si="31"/>
        <v/>
      </c>
      <c r="K223" s="22"/>
      <c r="L223" s="21" t="str">
        <f t="shared" si="27"/>
        <v/>
      </c>
      <c r="M223" s="59" t="str">
        <f t="shared" si="26"/>
        <v/>
      </c>
      <c r="N223" s="23"/>
      <c r="O223" s="25"/>
      <c r="P223" s="20" t="s">
        <v>19</v>
      </c>
      <c r="Q223" s="22"/>
      <c r="R223" s="25"/>
      <c r="S223" s="98"/>
    </row>
    <row r="224" spans="1:25" ht="12" x14ac:dyDescent="0.2">
      <c r="A224" s="40"/>
      <c r="B224" s="41" t="s">
        <v>68</v>
      </c>
      <c r="C224" s="42"/>
      <c r="D224" s="43"/>
      <c r="E224" s="43"/>
      <c r="F224" s="24" t="s">
        <v>19</v>
      </c>
      <c r="G224" s="20" t="str">
        <f t="shared" si="30"/>
        <v/>
      </c>
      <c r="H224" s="51"/>
      <c r="I224" s="25" t="str">
        <f t="shared" si="29"/>
        <v/>
      </c>
      <c r="J224" s="20" t="str">
        <f t="shared" si="31"/>
        <v/>
      </c>
      <c r="K224" s="22"/>
      <c r="L224" s="21" t="str">
        <f t="shared" si="27"/>
        <v/>
      </c>
      <c r="M224" s="59" t="str">
        <f t="shared" si="26"/>
        <v/>
      </c>
      <c r="N224" s="23"/>
      <c r="O224" s="25"/>
      <c r="P224" s="20" t="s">
        <v>19</v>
      </c>
      <c r="Q224" s="22"/>
      <c r="R224" s="25"/>
      <c r="S224" s="98"/>
    </row>
    <row r="225" spans="1:25" ht="12" x14ac:dyDescent="0.2">
      <c r="A225" s="40">
        <v>68</v>
      </c>
      <c r="B225" s="49" t="s">
        <v>97</v>
      </c>
      <c r="C225" s="42" t="s">
        <v>111</v>
      </c>
      <c r="D225" s="43" t="s">
        <v>26</v>
      </c>
      <c r="E225" s="43" t="s">
        <v>1</v>
      </c>
      <c r="F225" s="24">
        <v>47294</v>
      </c>
      <c r="G225" s="20">
        <f t="shared" si="30"/>
        <v>23.646999999999998</v>
      </c>
      <c r="H225" s="51"/>
      <c r="I225" s="25">
        <f t="shared" si="29"/>
        <v>47294</v>
      </c>
      <c r="J225" s="20">
        <f t="shared" si="31"/>
        <v>23.646999999999998</v>
      </c>
      <c r="K225" s="22" t="s">
        <v>28</v>
      </c>
      <c r="L225" s="21">
        <f t="shared" si="27"/>
        <v>53029</v>
      </c>
      <c r="M225" s="59">
        <f t="shared" si="26"/>
        <v>26.514500000000002</v>
      </c>
      <c r="N225" s="23"/>
      <c r="O225" s="25">
        <v>56000</v>
      </c>
      <c r="P225" s="20">
        <v>23.646999999999998</v>
      </c>
      <c r="Q225" s="22" t="s">
        <v>28</v>
      </c>
      <c r="R225" s="25">
        <f>ROUNDUP(O225*108/105,-3)</f>
        <v>58000</v>
      </c>
      <c r="S225" s="98">
        <f t="shared" si="28"/>
        <v>29</v>
      </c>
      <c r="T225" s="1" t="s">
        <v>167</v>
      </c>
      <c r="U225" s="1" t="s">
        <v>167</v>
      </c>
      <c r="V225" s="1" t="s">
        <v>167</v>
      </c>
      <c r="W225" s="1" t="s">
        <v>167</v>
      </c>
      <c r="X225" s="1" t="s">
        <v>270</v>
      </c>
      <c r="Y225" s="1" t="s">
        <v>167</v>
      </c>
    </row>
    <row r="226" spans="1:25" ht="12" x14ac:dyDescent="0.2">
      <c r="A226" s="40"/>
      <c r="B226" s="44" t="s">
        <v>100</v>
      </c>
      <c r="C226" s="42" t="s">
        <v>112</v>
      </c>
      <c r="D226" s="43"/>
      <c r="E226" s="43"/>
      <c r="F226" s="24" t="s">
        <v>19</v>
      </c>
      <c r="G226" s="20" t="str">
        <f t="shared" si="30"/>
        <v/>
      </c>
      <c r="H226" s="51"/>
      <c r="I226" s="25" t="str">
        <f t="shared" si="29"/>
        <v/>
      </c>
      <c r="J226" s="20" t="str">
        <f t="shared" si="31"/>
        <v/>
      </c>
      <c r="K226" s="22"/>
      <c r="L226" s="21" t="str">
        <f t="shared" si="27"/>
        <v/>
      </c>
      <c r="M226" s="59" t="str">
        <f t="shared" si="26"/>
        <v/>
      </c>
      <c r="N226" s="23"/>
      <c r="O226" s="25"/>
      <c r="P226" s="20" t="s">
        <v>19</v>
      </c>
      <c r="Q226" s="22"/>
      <c r="R226" s="25"/>
      <c r="S226" s="98"/>
    </row>
    <row r="227" spans="1:25" ht="12" x14ac:dyDescent="0.2">
      <c r="A227" s="40"/>
      <c r="B227" s="44" t="s">
        <v>23</v>
      </c>
      <c r="C227" s="42"/>
      <c r="D227" s="43"/>
      <c r="E227" s="43"/>
      <c r="F227" s="24" t="s">
        <v>19</v>
      </c>
      <c r="G227" s="20" t="str">
        <f t="shared" si="30"/>
        <v/>
      </c>
      <c r="H227" s="51"/>
      <c r="I227" s="25" t="str">
        <f t="shared" si="29"/>
        <v/>
      </c>
      <c r="J227" s="20" t="str">
        <f t="shared" si="31"/>
        <v/>
      </c>
      <c r="K227" s="22"/>
      <c r="L227" s="21" t="str">
        <f t="shared" si="27"/>
        <v/>
      </c>
      <c r="M227" s="59" t="str">
        <f t="shared" si="26"/>
        <v/>
      </c>
      <c r="N227" s="23"/>
      <c r="O227" s="25"/>
      <c r="P227" s="20" t="s">
        <v>19</v>
      </c>
      <c r="Q227" s="22"/>
      <c r="R227" s="25"/>
      <c r="S227" s="98"/>
    </row>
    <row r="228" spans="1:25" ht="12" x14ac:dyDescent="0.2">
      <c r="A228" s="40"/>
      <c r="B228" s="41" t="s">
        <v>68</v>
      </c>
      <c r="C228" s="42"/>
      <c r="D228" s="43"/>
      <c r="E228" s="43"/>
      <c r="F228" s="24" t="s">
        <v>19</v>
      </c>
      <c r="G228" s="20" t="str">
        <f t="shared" si="30"/>
        <v/>
      </c>
      <c r="H228" s="51"/>
      <c r="I228" s="25" t="str">
        <f t="shared" si="29"/>
        <v/>
      </c>
      <c r="J228" s="20" t="str">
        <f t="shared" si="31"/>
        <v/>
      </c>
      <c r="K228" s="22"/>
      <c r="L228" s="21" t="str">
        <f t="shared" si="27"/>
        <v/>
      </c>
      <c r="M228" s="59" t="str">
        <f t="shared" si="26"/>
        <v/>
      </c>
      <c r="N228" s="23"/>
      <c r="O228" s="25"/>
      <c r="P228" s="20" t="s">
        <v>19</v>
      </c>
      <c r="Q228" s="22"/>
      <c r="R228" s="25"/>
      <c r="S228" s="98"/>
    </row>
    <row r="229" spans="1:25" ht="12" x14ac:dyDescent="0.2">
      <c r="A229" s="40">
        <v>69</v>
      </c>
      <c r="B229" s="49" t="s">
        <v>97</v>
      </c>
      <c r="C229" s="42" t="s">
        <v>113</v>
      </c>
      <c r="D229" s="43" t="s">
        <v>26</v>
      </c>
      <c r="E229" s="43" t="s">
        <v>1</v>
      </c>
      <c r="F229" s="24">
        <v>36106</v>
      </c>
      <c r="G229" s="20">
        <f t="shared" si="30"/>
        <v>18.053000000000001</v>
      </c>
      <c r="H229" s="51"/>
      <c r="I229" s="25">
        <f t="shared" si="29"/>
        <v>36106</v>
      </c>
      <c r="J229" s="20">
        <f t="shared" si="31"/>
        <v>18.053000000000001</v>
      </c>
      <c r="K229" s="22" t="s">
        <v>28</v>
      </c>
      <c r="L229" s="21">
        <f t="shared" ref="L229:L236" si="32">IF(I229="","",IF(K229="Ja",IF(E229="Opstal",ROUND(I229*(1+$L$2),0),IF(E229="Inventaris",ROUND(I229*(1+$L$3),0),I229)),I229))</f>
        <v>40484</v>
      </c>
      <c r="M229" s="59">
        <f t="shared" si="26"/>
        <v>20.242000000000001</v>
      </c>
      <c r="N229" s="23"/>
      <c r="O229" s="25">
        <v>43000</v>
      </c>
      <c r="P229" s="20">
        <v>18.053000000000001</v>
      </c>
      <c r="Q229" s="22" t="s">
        <v>28</v>
      </c>
      <c r="R229" s="25">
        <f>ROUNDUP(O229*108/105,-3)</f>
        <v>45000</v>
      </c>
      <c r="S229" s="98">
        <f t="shared" si="28"/>
        <v>22.5</v>
      </c>
      <c r="T229" s="1" t="s">
        <v>167</v>
      </c>
      <c r="U229" s="1" t="s">
        <v>167</v>
      </c>
      <c r="V229" s="1" t="s">
        <v>167</v>
      </c>
      <c r="W229" s="1" t="s">
        <v>167</v>
      </c>
      <c r="X229" s="1" t="s">
        <v>270</v>
      </c>
      <c r="Y229" s="1" t="s">
        <v>167</v>
      </c>
    </row>
    <row r="230" spans="1:25" ht="12" x14ac:dyDescent="0.2">
      <c r="A230" s="40"/>
      <c r="B230" s="44" t="s">
        <v>100</v>
      </c>
      <c r="C230" s="42" t="s">
        <v>112</v>
      </c>
      <c r="D230" s="43"/>
      <c r="E230" s="43"/>
      <c r="F230" s="24" t="s">
        <v>19</v>
      </c>
      <c r="G230" s="20" t="str">
        <f t="shared" si="30"/>
        <v/>
      </c>
      <c r="H230" s="51"/>
      <c r="I230" s="25" t="str">
        <f t="shared" si="29"/>
        <v/>
      </c>
      <c r="J230" s="20" t="str">
        <f t="shared" si="31"/>
        <v/>
      </c>
      <c r="K230" s="22"/>
      <c r="L230" s="21" t="str">
        <f t="shared" si="32"/>
        <v/>
      </c>
      <c r="M230" s="59" t="str">
        <f t="shared" si="26"/>
        <v/>
      </c>
      <c r="N230" s="23"/>
      <c r="O230" s="25"/>
      <c r="P230" s="20" t="s">
        <v>19</v>
      </c>
      <c r="Q230" s="22"/>
      <c r="R230" s="25"/>
      <c r="S230" s="98"/>
    </row>
    <row r="231" spans="1:25" ht="12" x14ac:dyDescent="0.2">
      <c r="A231" s="40"/>
      <c r="B231" s="44" t="s">
        <v>23</v>
      </c>
      <c r="C231" s="42"/>
      <c r="D231" s="43"/>
      <c r="E231" s="43"/>
      <c r="F231" s="24" t="s">
        <v>19</v>
      </c>
      <c r="G231" s="20" t="str">
        <f t="shared" si="30"/>
        <v/>
      </c>
      <c r="H231" s="51"/>
      <c r="I231" s="25" t="str">
        <f t="shared" si="29"/>
        <v/>
      </c>
      <c r="J231" s="20" t="str">
        <f t="shared" si="31"/>
        <v/>
      </c>
      <c r="K231" s="22"/>
      <c r="L231" s="21" t="str">
        <f t="shared" si="32"/>
        <v/>
      </c>
      <c r="M231" s="59" t="str">
        <f t="shared" si="26"/>
        <v/>
      </c>
      <c r="N231" s="23"/>
      <c r="O231" s="25"/>
      <c r="P231" s="20" t="s">
        <v>19</v>
      </c>
      <c r="Q231" s="22"/>
      <c r="R231" s="25"/>
      <c r="S231" s="98"/>
    </row>
    <row r="232" spans="1:25" ht="12" x14ac:dyDescent="0.2">
      <c r="A232" s="40"/>
      <c r="B232" s="41" t="s">
        <v>68</v>
      </c>
      <c r="C232" s="42"/>
      <c r="D232" s="43"/>
      <c r="E232" s="43"/>
      <c r="F232" s="24" t="s">
        <v>19</v>
      </c>
      <c r="G232" s="20" t="str">
        <f t="shared" si="30"/>
        <v/>
      </c>
      <c r="H232" s="51"/>
      <c r="I232" s="25" t="str">
        <f t="shared" si="29"/>
        <v/>
      </c>
      <c r="J232" s="20" t="str">
        <f t="shared" si="31"/>
        <v/>
      </c>
      <c r="K232" s="22"/>
      <c r="L232" s="21" t="str">
        <f t="shared" si="32"/>
        <v/>
      </c>
      <c r="M232" s="59" t="str">
        <f t="shared" si="26"/>
        <v/>
      </c>
      <c r="N232" s="23"/>
      <c r="O232" s="25"/>
      <c r="P232" s="20" t="s">
        <v>19</v>
      </c>
      <c r="Q232" s="22"/>
      <c r="R232" s="25"/>
      <c r="S232" s="98"/>
    </row>
    <row r="233" spans="1:25" ht="12" x14ac:dyDescent="0.2">
      <c r="A233" s="40">
        <v>70</v>
      </c>
      <c r="B233" s="49" t="s">
        <v>97</v>
      </c>
      <c r="C233" s="42" t="s">
        <v>114</v>
      </c>
      <c r="D233" s="43" t="s">
        <v>26</v>
      </c>
      <c r="E233" s="43" t="s">
        <v>1</v>
      </c>
      <c r="F233" s="24">
        <v>23100</v>
      </c>
      <c r="G233" s="20">
        <f t="shared" si="30"/>
        <v>11.55</v>
      </c>
      <c r="H233" s="51"/>
      <c r="I233" s="25">
        <f t="shared" si="29"/>
        <v>23100</v>
      </c>
      <c r="J233" s="20">
        <f t="shared" si="31"/>
        <v>11.55</v>
      </c>
      <c r="K233" s="22" t="s">
        <v>28</v>
      </c>
      <c r="L233" s="21">
        <f t="shared" si="32"/>
        <v>25901</v>
      </c>
      <c r="M233" s="59">
        <f t="shared" si="26"/>
        <v>12.9505</v>
      </c>
      <c r="N233" s="23"/>
      <c r="O233" s="25">
        <v>28000</v>
      </c>
      <c r="P233" s="20">
        <v>11.55</v>
      </c>
      <c r="Q233" s="22" t="s">
        <v>28</v>
      </c>
      <c r="R233" s="25">
        <f>ROUNDUP(O233*108/105,-3)</f>
        <v>29000</v>
      </c>
      <c r="S233" s="98">
        <f t="shared" si="28"/>
        <v>14.5</v>
      </c>
      <c r="T233" s="1" t="s">
        <v>167</v>
      </c>
      <c r="U233" s="1" t="s">
        <v>167</v>
      </c>
      <c r="V233" s="1" t="s">
        <v>167</v>
      </c>
      <c r="W233" s="1" t="s">
        <v>167</v>
      </c>
      <c r="X233" s="1" t="s">
        <v>270</v>
      </c>
      <c r="Y233" s="1" t="s">
        <v>167</v>
      </c>
    </row>
    <row r="234" spans="1:25" ht="12" x14ac:dyDescent="0.2">
      <c r="A234" s="40"/>
      <c r="B234" s="44" t="s">
        <v>100</v>
      </c>
      <c r="C234" s="42" t="s">
        <v>112</v>
      </c>
      <c r="D234" s="43"/>
      <c r="E234" s="43"/>
      <c r="F234" s="24" t="s">
        <v>19</v>
      </c>
      <c r="G234" s="20" t="str">
        <f t="shared" si="30"/>
        <v/>
      </c>
      <c r="H234" s="51"/>
      <c r="I234" s="25" t="str">
        <f t="shared" si="29"/>
        <v/>
      </c>
      <c r="J234" s="20" t="str">
        <f t="shared" si="31"/>
        <v/>
      </c>
      <c r="K234" s="22"/>
      <c r="L234" s="21" t="str">
        <f t="shared" si="32"/>
        <v/>
      </c>
      <c r="M234" s="59" t="str">
        <f t="shared" si="26"/>
        <v/>
      </c>
      <c r="N234" s="23"/>
      <c r="O234" s="25"/>
      <c r="P234" s="20" t="s">
        <v>19</v>
      </c>
      <c r="Q234" s="22"/>
      <c r="R234" s="25"/>
      <c r="S234" s="98"/>
    </row>
    <row r="235" spans="1:25" ht="12" x14ac:dyDescent="0.2">
      <c r="A235" s="40"/>
      <c r="B235" s="44" t="s">
        <v>23</v>
      </c>
      <c r="C235" s="42"/>
      <c r="D235" s="43"/>
      <c r="E235" s="43"/>
      <c r="F235" s="24" t="s">
        <v>19</v>
      </c>
      <c r="G235" s="20" t="str">
        <f t="shared" si="30"/>
        <v/>
      </c>
      <c r="H235" s="51"/>
      <c r="I235" s="25" t="str">
        <f t="shared" si="29"/>
        <v/>
      </c>
      <c r="J235" s="20" t="str">
        <f t="shared" si="31"/>
        <v/>
      </c>
      <c r="K235" s="22"/>
      <c r="L235" s="21" t="str">
        <f t="shared" si="32"/>
        <v/>
      </c>
      <c r="M235" s="59" t="str">
        <f t="shared" si="26"/>
        <v/>
      </c>
      <c r="N235" s="23"/>
      <c r="O235" s="25"/>
      <c r="P235" s="20" t="s">
        <v>19</v>
      </c>
      <c r="Q235" s="22"/>
      <c r="R235" s="25"/>
      <c r="S235" s="98"/>
    </row>
    <row r="236" spans="1:25" ht="12" x14ac:dyDescent="0.2">
      <c r="A236" s="40"/>
      <c r="B236" s="41" t="s">
        <v>68</v>
      </c>
      <c r="C236" s="42"/>
      <c r="D236" s="43"/>
      <c r="E236" s="43"/>
      <c r="F236" s="24" t="s">
        <v>19</v>
      </c>
      <c r="G236" s="20" t="str">
        <f t="shared" si="30"/>
        <v/>
      </c>
      <c r="H236" s="51"/>
      <c r="I236" s="25" t="str">
        <f t="shared" si="29"/>
        <v/>
      </c>
      <c r="J236" s="20" t="str">
        <f t="shared" si="31"/>
        <v/>
      </c>
      <c r="K236" s="22"/>
      <c r="L236" s="21" t="str">
        <f t="shared" si="32"/>
        <v/>
      </c>
      <c r="M236" s="59" t="str">
        <f t="shared" si="26"/>
        <v/>
      </c>
      <c r="N236" s="23"/>
      <c r="O236" s="25"/>
      <c r="P236" s="20" t="s">
        <v>19</v>
      </c>
      <c r="Q236" s="22"/>
      <c r="R236" s="25"/>
      <c r="S236" s="98"/>
    </row>
    <row r="237" spans="1:25" ht="12" x14ac:dyDescent="0.2">
      <c r="A237" s="40">
        <v>71</v>
      </c>
      <c r="B237" s="49" t="s">
        <v>97</v>
      </c>
      <c r="C237" s="42" t="s">
        <v>115</v>
      </c>
      <c r="D237" s="43" t="s">
        <v>26</v>
      </c>
      <c r="E237" s="43" t="s">
        <v>1</v>
      </c>
      <c r="F237" s="24">
        <v>26382</v>
      </c>
      <c r="G237" s="20">
        <f t="shared" si="30"/>
        <v>13.191000000000001</v>
      </c>
      <c r="H237" s="51"/>
      <c r="I237" s="25">
        <f t="shared" si="29"/>
        <v>26382</v>
      </c>
      <c r="J237" s="20">
        <f t="shared" si="31"/>
        <v>13.191000000000001</v>
      </c>
      <c r="K237" s="22" t="s">
        <v>28</v>
      </c>
      <c r="L237" s="21">
        <f>IF(I237="","",IF(K237="Ja",IF(E237="Opstal",ROUND(I237*(1+$L$2),0),IF(E237="Inventaris",ROUND(I237*(1+$L$3),0),I237)),I237))</f>
        <v>29581</v>
      </c>
      <c r="M237" s="59">
        <f t="shared" si="26"/>
        <v>14.7905</v>
      </c>
      <c r="N237" s="23"/>
      <c r="O237" s="25">
        <v>32000</v>
      </c>
      <c r="P237" s="20">
        <v>13.191000000000001</v>
      </c>
      <c r="Q237" s="22" t="s">
        <v>28</v>
      </c>
      <c r="R237" s="25">
        <f>ROUNDUP(O237*108/105,-3)</f>
        <v>33000</v>
      </c>
      <c r="S237" s="98">
        <f t="shared" si="28"/>
        <v>16.5</v>
      </c>
      <c r="T237" s="1" t="s">
        <v>167</v>
      </c>
      <c r="U237" s="1" t="s">
        <v>167</v>
      </c>
      <c r="V237" s="1" t="s">
        <v>167</v>
      </c>
      <c r="W237" s="1" t="s">
        <v>167</v>
      </c>
      <c r="X237" s="1" t="s">
        <v>270</v>
      </c>
      <c r="Y237" s="1" t="s">
        <v>167</v>
      </c>
    </row>
    <row r="238" spans="1:25" ht="12" x14ac:dyDescent="0.2">
      <c r="A238" s="40"/>
      <c r="B238" s="44" t="s">
        <v>100</v>
      </c>
      <c r="C238" s="42" t="s">
        <v>112</v>
      </c>
      <c r="D238" s="43"/>
      <c r="E238" s="43"/>
      <c r="F238" s="24" t="s">
        <v>19</v>
      </c>
      <c r="G238" s="20" t="str">
        <f t="shared" si="30"/>
        <v/>
      </c>
      <c r="H238" s="51"/>
      <c r="I238" s="25" t="str">
        <f t="shared" si="29"/>
        <v/>
      </c>
      <c r="J238" s="20" t="str">
        <f t="shared" si="31"/>
        <v/>
      </c>
      <c r="K238" s="22"/>
      <c r="L238" s="21" t="str">
        <f>IF(I238="","",IF(K238="Ja",IF(E238="Opstal",ROUND(I238*(1+$L$2),0),IF(E238="Inventaris",ROUND(I238*(1+$L$3),0),I238)),I238))</f>
        <v/>
      </c>
      <c r="M238" s="59" t="str">
        <f t="shared" si="26"/>
        <v/>
      </c>
      <c r="N238" s="23"/>
      <c r="O238" s="25"/>
      <c r="P238" s="20" t="s">
        <v>19</v>
      </c>
      <c r="Q238" s="22"/>
      <c r="R238" s="25"/>
      <c r="S238" s="98"/>
    </row>
    <row r="239" spans="1:25" ht="12" x14ac:dyDescent="0.2">
      <c r="A239" s="40"/>
      <c r="B239" s="44" t="s">
        <v>23</v>
      </c>
      <c r="C239" s="42"/>
      <c r="D239" s="43"/>
      <c r="E239" s="43"/>
      <c r="F239" s="24" t="s">
        <v>19</v>
      </c>
      <c r="G239" s="20" t="str">
        <f t="shared" si="30"/>
        <v/>
      </c>
      <c r="H239" s="51"/>
      <c r="I239" s="25" t="str">
        <f t="shared" si="29"/>
        <v/>
      </c>
      <c r="J239" s="20" t="str">
        <f t="shared" si="31"/>
        <v/>
      </c>
      <c r="K239" s="22"/>
      <c r="L239" s="21" t="str">
        <f>IF(I239="","",IF(K239="Ja",IF(E239="Opstal",ROUND(I239*(1+$L$2),0),IF(E239="Inventaris",ROUND(I239*(1+$L$3),0),I239)),I239))</f>
        <v/>
      </c>
      <c r="M239" s="59" t="str">
        <f t="shared" si="26"/>
        <v/>
      </c>
      <c r="N239" s="23"/>
      <c r="O239" s="25"/>
      <c r="P239" s="20" t="s">
        <v>19</v>
      </c>
      <c r="Q239" s="22"/>
      <c r="R239" s="25"/>
      <c r="S239" s="98"/>
    </row>
    <row r="240" spans="1:25" ht="12" x14ac:dyDescent="0.2">
      <c r="A240" s="40"/>
      <c r="B240" s="41" t="s">
        <v>68</v>
      </c>
      <c r="C240" s="42"/>
      <c r="D240" s="43"/>
      <c r="E240" s="43"/>
      <c r="F240" s="24" t="s">
        <v>19</v>
      </c>
      <c r="G240" s="20" t="str">
        <f t="shared" si="30"/>
        <v/>
      </c>
      <c r="H240" s="51"/>
      <c r="I240" s="25" t="str">
        <f t="shared" si="29"/>
        <v/>
      </c>
      <c r="J240" s="20" t="str">
        <f t="shared" si="31"/>
        <v/>
      </c>
      <c r="K240" s="22"/>
      <c r="L240" s="21" t="str">
        <f>IF(I240="","",IF(K240="Ja",IF(E240="Opstal",ROUND(I240*(1+$L$2),0),IF(E240="Inventaris",ROUND(I240*(1+$L$3),0),I240)),I240))</f>
        <v/>
      </c>
      <c r="M240" s="59" t="str">
        <f t="shared" si="26"/>
        <v/>
      </c>
      <c r="N240" s="23"/>
      <c r="O240" s="25"/>
      <c r="P240" s="20" t="s">
        <v>19</v>
      </c>
      <c r="Q240" s="22"/>
      <c r="R240" s="25"/>
      <c r="S240" s="98"/>
    </row>
    <row r="241" spans="1:25" ht="12" x14ac:dyDescent="0.2">
      <c r="A241" s="40">
        <v>72</v>
      </c>
      <c r="B241" s="49" t="s">
        <v>109</v>
      </c>
      <c r="C241" s="42" t="s">
        <v>116</v>
      </c>
      <c r="D241" s="43" t="s">
        <v>26</v>
      </c>
      <c r="E241" s="43" t="s">
        <v>1</v>
      </c>
      <c r="F241" s="24">
        <v>208382</v>
      </c>
      <c r="G241" s="20">
        <f t="shared" si="30"/>
        <v>104.191</v>
      </c>
      <c r="H241" s="51"/>
      <c r="I241" s="25">
        <f t="shared" si="29"/>
        <v>208382</v>
      </c>
      <c r="J241" s="20">
        <f t="shared" si="31"/>
        <v>104.191</v>
      </c>
      <c r="K241" s="22" t="s">
        <v>28</v>
      </c>
      <c r="L241" s="21">
        <f t="shared" ref="L241:L277" si="33">IF(I241="","",IF(K241="Ja",IF(E241="Opstal",ROUND(I241*(1+$L$2),0),IF(E241="Inventaris",ROUND(I241*(1+$L$3),0),I241)),I241))</f>
        <v>233651</v>
      </c>
      <c r="M241" s="59">
        <f t="shared" si="26"/>
        <v>116.82550000000001</v>
      </c>
      <c r="N241" s="23"/>
      <c r="O241" s="25">
        <v>247000</v>
      </c>
      <c r="P241" s="20">
        <v>104.191</v>
      </c>
      <c r="Q241" s="22" t="s">
        <v>28</v>
      </c>
      <c r="R241" s="25">
        <f>ROUNDUP(O241*108/105,-3)</f>
        <v>255000</v>
      </c>
      <c r="S241" s="98">
        <f t="shared" si="28"/>
        <v>127.5</v>
      </c>
      <c r="T241" s="1" t="s">
        <v>167</v>
      </c>
      <c r="U241" s="1" t="s">
        <v>167</v>
      </c>
      <c r="V241" s="1" t="s">
        <v>167</v>
      </c>
      <c r="W241" s="1" t="s">
        <v>167</v>
      </c>
      <c r="X241" s="1" t="s">
        <v>270</v>
      </c>
      <c r="Y241" s="1" t="s">
        <v>167</v>
      </c>
    </row>
    <row r="242" spans="1:25" ht="12" x14ac:dyDescent="0.2">
      <c r="A242" s="40"/>
      <c r="B242" s="44" t="s">
        <v>21</v>
      </c>
      <c r="C242" s="42" t="s">
        <v>88</v>
      </c>
      <c r="D242" s="43"/>
      <c r="E242" s="43"/>
      <c r="F242" s="24" t="s">
        <v>19</v>
      </c>
      <c r="G242" s="20" t="str">
        <f t="shared" si="30"/>
        <v/>
      </c>
      <c r="H242" s="51"/>
      <c r="I242" s="25" t="str">
        <f t="shared" si="29"/>
        <v/>
      </c>
      <c r="J242" s="20" t="str">
        <f t="shared" si="31"/>
        <v/>
      </c>
      <c r="K242" s="22"/>
      <c r="L242" s="21" t="str">
        <f t="shared" si="33"/>
        <v/>
      </c>
      <c r="M242" s="59" t="str">
        <f t="shared" si="26"/>
        <v/>
      </c>
      <c r="N242" s="23"/>
      <c r="O242" s="25"/>
      <c r="P242" s="20" t="s">
        <v>19</v>
      </c>
      <c r="Q242" s="22"/>
      <c r="R242" s="25"/>
      <c r="S242" s="98"/>
    </row>
    <row r="243" spans="1:25" ht="12" x14ac:dyDescent="0.2">
      <c r="A243" s="40"/>
      <c r="B243" s="44" t="s">
        <v>23</v>
      </c>
      <c r="C243" s="42"/>
      <c r="D243" s="43"/>
      <c r="E243" s="43"/>
      <c r="F243" s="24" t="s">
        <v>19</v>
      </c>
      <c r="G243" s="20" t="str">
        <f t="shared" si="30"/>
        <v/>
      </c>
      <c r="H243" s="51"/>
      <c r="I243" s="25" t="str">
        <f t="shared" si="29"/>
        <v/>
      </c>
      <c r="J243" s="20" t="str">
        <f t="shared" si="31"/>
        <v/>
      </c>
      <c r="K243" s="22"/>
      <c r="L243" s="21" t="str">
        <f t="shared" si="33"/>
        <v/>
      </c>
      <c r="M243" s="59" t="str">
        <f t="shared" si="26"/>
        <v/>
      </c>
      <c r="N243" s="23"/>
      <c r="O243" s="25"/>
      <c r="P243" s="20" t="s">
        <v>19</v>
      </c>
      <c r="Q243" s="22"/>
      <c r="R243" s="25"/>
      <c r="S243" s="98"/>
    </row>
    <row r="244" spans="1:25" ht="12" x14ac:dyDescent="0.2">
      <c r="A244" s="40"/>
      <c r="B244" s="41" t="s">
        <v>68</v>
      </c>
      <c r="C244" s="42"/>
      <c r="D244" s="43"/>
      <c r="E244" s="43"/>
      <c r="F244" s="24" t="s">
        <v>19</v>
      </c>
      <c r="G244" s="20" t="str">
        <f t="shared" si="30"/>
        <v/>
      </c>
      <c r="H244" s="51"/>
      <c r="I244" s="25" t="str">
        <f t="shared" si="29"/>
        <v/>
      </c>
      <c r="J244" s="20" t="str">
        <f t="shared" si="31"/>
        <v/>
      </c>
      <c r="K244" s="22"/>
      <c r="L244" s="21" t="str">
        <f t="shared" si="33"/>
        <v/>
      </c>
      <c r="M244" s="59" t="str">
        <f t="shared" si="26"/>
        <v/>
      </c>
      <c r="N244" s="23"/>
      <c r="O244" s="25"/>
      <c r="P244" s="20" t="s">
        <v>19</v>
      </c>
      <c r="Q244" s="22"/>
      <c r="R244" s="25"/>
      <c r="S244" s="98"/>
    </row>
    <row r="245" spans="1:25" ht="12" x14ac:dyDescent="0.2">
      <c r="A245" s="40">
        <v>73</v>
      </c>
      <c r="B245" s="49" t="s">
        <v>97</v>
      </c>
      <c r="C245" s="42" t="s">
        <v>117</v>
      </c>
      <c r="D245" s="43" t="s">
        <v>2</v>
      </c>
      <c r="E245" s="43" t="s">
        <v>160</v>
      </c>
      <c r="F245" s="24">
        <v>25578</v>
      </c>
      <c r="G245" s="20">
        <f t="shared" si="30"/>
        <v>12.789</v>
      </c>
      <c r="H245" s="51"/>
      <c r="I245" s="25">
        <f t="shared" si="29"/>
        <v>25578</v>
      </c>
      <c r="J245" s="20">
        <f t="shared" si="31"/>
        <v>12.789</v>
      </c>
      <c r="K245" s="22" t="s">
        <v>28</v>
      </c>
      <c r="L245" s="21">
        <f t="shared" si="33"/>
        <v>25578</v>
      </c>
      <c r="M245" s="59">
        <f t="shared" si="26"/>
        <v>12.789</v>
      </c>
      <c r="N245" s="23"/>
      <c r="O245" s="25">
        <v>31000</v>
      </c>
      <c r="P245" s="20">
        <v>12.789</v>
      </c>
      <c r="Q245" s="22" t="s">
        <v>28</v>
      </c>
      <c r="R245" s="25">
        <f>ROUNDUP(O245*108/105,-3)</f>
        <v>32000</v>
      </c>
      <c r="S245" s="98">
        <f t="shared" si="28"/>
        <v>16</v>
      </c>
      <c r="T245" s="1" t="s">
        <v>167</v>
      </c>
      <c r="U245" s="1" t="s">
        <v>167</v>
      </c>
      <c r="V245" s="1" t="s">
        <v>167</v>
      </c>
      <c r="W245" s="1" t="s">
        <v>167</v>
      </c>
      <c r="X245" s="1" t="s">
        <v>270</v>
      </c>
      <c r="Y245" s="1" t="s">
        <v>167</v>
      </c>
    </row>
    <row r="246" spans="1:25" ht="12" x14ac:dyDescent="0.2">
      <c r="A246" s="40"/>
      <c r="B246" s="44" t="s">
        <v>100</v>
      </c>
      <c r="C246" s="42" t="s">
        <v>99</v>
      </c>
      <c r="D246" s="43"/>
      <c r="E246" s="43"/>
      <c r="F246" s="24" t="s">
        <v>19</v>
      </c>
      <c r="G246" s="20" t="str">
        <f t="shared" si="30"/>
        <v/>
      </c>
      <c r="H246" s="51"/>
      <c r="I246" s="25" t="str">
        <f t="shared" si="29"/>
        <v/>
      </c>
      <c r="J246" s="20" t="str">
        <f t="shared" si="31"/>
        <v/>
      </c>
      <c r="K246" s="22"/>
      <c r="L246" s="21" t="str">
        <f t="shared" si="33"/>
        <v/>
      </c>
      <c r="M246" s="59" t="str">
        <f t="shared" si="26"/>
        <v/>
      </c>
      <c r="N246" s="23"/>
      <c r="O246" s="25"/>
      <c r="P246" s="20" t="s">
        <v>19</v>
      </c>
      <c r="Q246" s="22"/>
      <c r="R246" s="25"/>
      <c r="S246" s="98"/>
    </row>
    <row r="247" spans="1:25" ht="12" x14ac:dyDescent="0.2">
      <c r="A247" s="40"/>
      <c r="B247" s="44" t="s">
        <v>23</v>
      </c>
      <c r="C247" s="42"/>
      <c r="D247" s="43"/>
      <c r="E247" s="43"/>
      <c r="F247" s="24" t="s">
        <v>19</v>
      </c>
      <c r="G247" s="20" t="str">
        <f t="shared" si="30"/>
        <v/>
      </c>
      <c r="H247" s="51"/>
      <c r="I247" s="25" t="str">
        <f t="shared" si="29"/>
        <v/>
      </c>
      <c r="J247" s="20" t="str">
        <f t="shared" si="31"/>
        <v/>
      </c>
      <c r="K247" s="22"/>
      <c r="L247" s="21" t="str">
        <f t="shared" si="33"/>
        <v/>
      </c>
      <c r="M247" s="59" t="str">
        <f t="shared" si="26"/>
        <v/>
      </c>
      <c r="N247" s="23"/>
      <c r="O247" s="25"/>
      <c r="P247" s="20" t="s">
        <v>19</v>
      </c>
      <c r="Q247" s="22"/>
      <c r="R247" s="25"/>
      <c r="S247" s="98"/>
    </row>
    <row r="248" spans="1:25" ht="12" x14ac:dyDescent="0.2">
      <c r="A248" s="40"/>
      <c r="B248" s="41" t="s">
        <v>68</v>
      </c>
      <c r="C248" s="42"/>
      <c r="D248" s="43"/>
      <c r="E248" s="43"/>
      <c r="F248" s="24" t="s">
        <v>19</v>
      </c>
      <c r="G248" s="20" t="str">
        <f t="shared" si="30"/>
        <v/>
      </c>
      <c r="H248" s="51"/>
      <c r="I248" s="25" t="str">
        <f t="shared" si="29"/>
        <v/>
      </c>
      <c r="J248" s="20" t="str">
        <f t="shared" si="31"/>
        <v/>
      </c>
      <c r="K248" s="22"/>
      <c r="L248" s="21" t="str">
        <f t="shared" si="33"/>
        <v/>
      </c>
      <c r="M248" s="59" t="str">
        <f t="shared" si="26"/>
        <v/>
      </c>
      <c r="N248" s="23"/>
      <c r="O248" s="25"/>
      <c r="P248" s="20" t="s">
        <v>19</v>
      </c>
      <c r="Q248" s="22"/>
      <c r="R248" s="25"/>
      <c r="S248" s="98"/>
    </row>
    <row r="249" spans="1:25" ht="12" x14ac:dyDescent="0.2">
      <c r="A249" s="40">
        <v>74</v>
      </c>
      <c r="B249" s="49" t="s">
        <v>119</v>
      </c>
      <c r="C249" s="42" t="s">
        <v>118</v>
      </c>
      <c r="D249" s="43" t="s">
        <v>1</v>
      </c>
      <c r="E249" s="43" t="s">
        <v>1</v>
      </c>
      <c r="F249" s="24">
        <v>41702</v>
      </c>
      <c r="G249" s="20">
        <f t="shared" si="30"/>
        <v>20.850999999999999</v>
      </c>
      <c r="H249" s="51"/>
      <c r="I249" s="25">
        <f t="shared" si="29"/>
        <v>41702</v>
      </c>
      <c r="J249" s="20">
        <f t="shared" si="31"/>
        <v>20.850999999999999</v>
      </c>
      <c r="K249" s="22" t="s">
        <v>28</v>
      </c>
      <c r="L249" s="21">
        <f t="shared" si="33"/>
        <v>46759</v>
      </c>
      <c r="M249" s="59">
        <f t="shared" si="26"/>
        <v>23.3795</v>
      </c>
      <c r="N249" s="23"/>
      <c r="O249" s="25">
        <v>50000</v>
      </c>
      <c r="P249" s="20">
        <v>20.850999999999999</v>
      </c>
      <c r="Q249" s="22" t="s">
        <v>28</v>
      </c>
      <c r="R249" s="25">
        <f>ROUNDUP(O249*108/105,-3)</f>
        <v>52000</v>
      </c>
      <c r="S249" s="98">
        <f t="shared" si="28"/>
        <v>26</v>
      </c>
      <c r="T249" s="1" t="s">
        <v>167</v>
      </c>
      <c r="U249" s="1" t="s">
        <v>167</v>
      </c>
      <c r="V249" s="1" t="s">
        <v>167</v>
      </c>
      <c r="W249" s="1" t="s">
        <v>167</v>
      </c>
      <c r="X249" s="1" t="s">
        <v>270</v>
      </c>
      <c r="Y249" s="1" t="s">
        <v>167</v>
      </c>
    </row>
    <row r="250" spans="1:25" ht="12" x14ac:dyDescent="0.2">
      <c r="A250" s="40"/>
      <c r="B250" s="44" t="s">
        <v>21</v>
      </c>
      <c r="C250" s="42" t="s">
        <v>88</v>
      </c>
      <c r="D250" s="43"/>
      <c r="E250" s="43"/>
      <c r="F250" s="24" t="s">
        <v>19</v>
      </c>
      <c r="G250" s="20" t="str">
        <f t="shared" si="30"/>
        <v/>
      </c>
      <c r="H250" s="51"/>
      <c r="I250" s="25" t="str">
        <f t="shared" si="29"/>
        <v/>
      </c>
      <c r="J250" s="20" t="str">
        <f t="shared" si="31"/>
        <v/>
      </c>
      <c r="K250" s="22"/>
      <c r="L250" s="21" t="str">
        <f t="shared" si="33"/>
        <v/>
      </c>
      <c r="M250" s="59" t="str">
        <f t="shared" si="26"/>
        <v/>
      </c>
      <c r="N250" s="23"/>
      <c r="O250" s="25"/>
      <c r="P250" s="20" t="s">
        <v>19</v>
      </c>
      <c r="Q250" s="22"/>
      <c r="R250" s="25"/>
      <c r="S250" s="98"/>
    </row>
    <row r="251" spans="1:25" ht="12" x14ac:dyDescent="0.2">
      <c r="A251" s="40"/>
      <c r="B251" s="44" t="s">
        <v>23</v>
      </c>
      <c r="C251" s="42"/>
      <c r="D251" s="43"/>
      <c r="E251" s="43"/>
      <c r="F251" s="24" t="s">
        <v>19</v>
      </c>
      <c r="G251" s="20" t="str">
        <f t="shared" si="30"/>
        <v/>
      </c>
      <c r="H251" s="51"/>
      <c r="I251" s="25" t="str">
        <f t="shared" si="29"/>
        <v/>
      </c>
      <c r="J251" s="20" t="str">
        <f t="shared" si="31"/>
        <v/>
      </c>
      <c r="K251" s="22"/>
      <c r="L251" s="21" t="str">
        <f t="shared" si="33"/>
        <v/>
      </c>
      <c r="M251" s="59" t="str">
        <f t="shared" si="26"/>
        <v/>
      </c>
      <c r="N251" s="23"/>
      <c r="O251" s="25"/>
      <c r="P251" s="20" t="s">
        <v>19</v>
      </c>
      <c r="Q251" s="22"/>
      <c r="R251" s="25"/>
      <c r="S251" s="98"/>
    </row>
    <row r="252" spans="1:25" ht="12" x14ac:dyDescent="0.2">
      <c r="A252" s="40"/>
      <c r="B252" s="41" t="s">
        <v>68</v>
      </c>
      <c r="C252" s="42"/>
      <c r="D252" s="43"/>
      <c r="E252" s="43"/>
      <c r="F252" s="24" t="s">
        <v>19</v>
      </c>
      <c r="G252" s="20" t="str">
        <f t="shared" si="30"/>
        <v/>
      </c>
      <c r="H252" s="51"/>
      <c r="I252" s="25" t="str">
        <f t="shared" si="29"/>
        <v/>
      </c>
      <c r="J252" s="20" t="str">
        <f t="shared" si="31"/>
        <v/>
      </c>
      <c r="K252" s="22"/>
      <c r="L252" s="21" t="str">
        <f t="shared" si="33"/>
        <v/>
      </c>
      <c r="M252" s="59" t="str">
        <f t="shared" si="26"/>
        <v/>
      </c>
      <c r="N252" s="23"/>
      <c r="O252" s="25"/>
      <c r="P252" s="20" t="s">
        <v>19</v>
      </c>
      <c r="Q252" s="22"/>
      <c r="R252" s="25"/>
      <c r="S252" s="98"/>
    </row>
    <row r="253" spans="1:25" ht="12" x14ac:dyDescent="0.2">
      <c r="A253" s="40">
        <v>75</v>
      </c>
      <c r="B253" s="49" t="s">
        <v>97</v>
      </c>
      <c r="C253" s="42" t="s">
        <v>120</v>
      </c>
      <c r="D253" s="43" t="s">
        <v>26</v>
      </c>
      <c r="E253" s="43" t="s">
        <v>1</v>
      </c>
      <c r="F253" s="24">
        <v>42187</v>
      </c>
      <c r="G253" s="20">
        <f t="shared" si="30"/>
        <v>21.093499999999999</v>
      </c>
      <c r="H253" s="51"/>
      <c r="I253" s="25">
        <f t="shared" si="29"/>
        <v>42187</v>
      </c>
      <c r="J253" s="20">
        <f t="shared" si="31"/>
        <v>21.093499999999999</v>
      </c>
      <c r="K253" s="22" t="s">
        <v>28</v>
      </c>
      <c r="L253" s="21">
        <f t="shared" si="33"/>
        <v>47303</v>
      </c>
      <c r="M253" s="59">
        <f t="shared" si="26"/>
        <v>23.651499999999999</v>
      </c>
      <c r="N253" s="23"/>
      <c r="O253" s="25">
        <v>50000</v>
      </c>
      <c r="P253" s="20">
        <v>21.093499999999999</v>
      </c>
      <c r="Q253" s="22" t="s">
        <v>28</v>
      </c>
      <c r="R253" s="25">
        <f>ROUNDUP(O253*108/105,-3)</f>
        <v>52000</v>
      </c>
      <c r="S253" s="98">
        <f t="shared" si="28"/>
        <v>26</v>
      </c>
      <c r="T253" s="1" t="s">
        <v>167</v>
      </c>
      <c r="U253" s="1" t="s">
        <v>167</v>
      </c>
      <c r="V253" s="1" t="s">
        <v>167</v>
      </c>
      <c r="W253" s="1" t="s">
        <v>167</v>
      </c>
      <c r="X253" s="1" t="s">
        <v>270</v>
      </c>
      <c r="Y253" s="1" t="s">
        <v>167</v>
      </c>
    </row>
    <row r="254" spans="1:25" ht="12" x14ac:dyDescent="0.2">
      <c r="A254" s="40"/>
      <c r="B254" s="44" t="s">
        <v>21</v>
      </c>
      <c r="C254" s="42" t="s">
        <v>99</v>
      </c>
      <c r="D254" s="43"/>
      <c r="E254" s="43"/>
      <c r="F254" s="24" t="s">
        <v>19</v>
      </c>
      <c r="G254" s="20" t="str">
        <f t="shared" si="30"/>
        <v/>
      </c>
      <c r="H254" s="51"/>
      <c r="I254" s="25" t="str">
        <f t="shared" si="29"/>
        <v/>
      </c>
      <c r="J254" s="20" t="str">
        <f t="shared" si="31"/>
        <v/>
      </c>
      <c r="K254" s="22"/>
      <c r="L254" s="21" t="str">
        <f t="shared" si="33"/>
        <v/>
      </c>
      <c r="M254" s="59" t="str">
        <f t="shared" si="26"/>
        <v/>
      </c>
      <c r="N254" s="23"/>
      <c r="O254" s="25"/>
      <c r="P254" s="20" t="s">
        <v>19</v>
      </c>
      <c r="Q254" s="22"/>
      <c r="R254" s="25"/>
      <c r="S254" s="98"/>
    </row>
    <row r="255" spans="1:25" ht="12" x14ac:dyDescent="0.2">
      <c r="A255" s="40"/>
      <c r="B255" s="44" t="s">
        <v>23</v>
      </c>
      <c r="C255" s="42"/>
      <c r="D255" s="43"/>
      <c r="E255" s="43"/>
      <c r="F255" s="24" t="s">
        <v>19</v>
      </c>
      <c r="G255" s="20" t="str">
        <f t="shared" si="30"/>
        <v/>
      </c>
      <c r="H255" s="51"/>
      <c r="I255" s="25" t="str">
        <f t="shared" si="29"/>
        <v/>
      </c>
      <c r="J255" s="20" t="str">
        <f t="shared" si="31"/>
        <v/>
      </c>
      <c r="K255" s="22"/>
      <c r="L255" s="21" t="str">
        <f t="shared" si="33"/>
        <v/>
      </c>
      <c r="M255" s="59" t="str">
        <f t="shared" si="26"/>
        <v/>
      </c>
      <c r="N255" s="23"/>
      <c r="O255" s="25"/>
      <c r="P255" s="20" t="s">
        <v>19</v>
      </c>
      <c r="Q255" s="22"/>
      <c r="R255" s="25"/>
      <c r="S255" s="98"/>
    </row>
    <row r="256" spans="1:25" ht="12" x14ac:dyDescent="0.2">
      <c r="A256" s="40"/>
      <c r="B256" s="41" t="s">
        <v>68</v>
      </c>
      <c r="C256" s="42"/>
      <c r="D256" s="43"/>
      <c r="E256" s="43"/>
      <c r="F256" s="24" t="s">
        <v>19</v>
      </c>
      <c r="G256" s="20" t="str">
        <f t="shared" si="30"/>
        <v/>
      </c>
      <c r="H256" s="51"/>
      <c r="I256" s="25" t="str">
        <f t="shared" si="29"/>
        <v/>
      </c>
      <c r="J256" s="20" t="str">
        <f t="shared" si="31"/>
        <v/>
      </c>
      <c r="K256" s="22"/>
      <c r="L256" s="21" t="str">
        <f t="shared" si="33"/>
        <v/>
      </c>
      <c r="M256" s="59" t="str">
        <f t="shared" si="26"/>
        <v/>
      </c>
      <c r="N256" s="23"/>
      <c r="O256" s="25"/>
      <c r="P256" s="20" t="s">
        <v>19</v>
      </c>
      <c r="Q256" s="22"/>
      <c r="R256" s="25"/>
      <c r="S256" s="98"/>
    </row>
    <row r="257" spans="1:25" ht="12" x14ac:dyDescent="0.2">
      <c r="A257" s="40">
        <v>71</v>
      </c>
      <c r="B257" s="49" t="s">
        <v>97</v>
      </c>
      <c r="C257" s="42" t="s">
        <v>121</v>
      </c>
      <c r="D257" s="43" t="s">
        <v>26</v>
      </c>
      <c r="E257" s="43" t="s">
        <v>1</v>
      </c>
      <c r="F257" s="24">
        <v>38905</v>
      </c>
      <c r="G257" s="20">
        <f t="shared" si="30"/>
        <v>19.452500000000001</v>
      </c>
      <c r="H257" s="51">
        <f>-F257</f>
        <v>-38905</v>
      </c>
      <c r="I257" s="25">
        <f t="shared" si="29"/>
        <v>0</v>
      </c>
      <c r="J257" s="20">
        <f t="shared" si="31"/>
        <v>0</v>
      </c>
      <c r="K257" s="22" t="s">
        <v>28</v>
      </c>
      <c r="L257" s="21">
        <f t="shared" si="33"/>
        <v>0</v>
      </c>
      <c r="M257" s="59">
        <f t="shared" si="26"/>
        <v>0</v>
      </c>
      <c r="N257" s="53" t="s">
        <v>224</v>
      </c>
      <c r="O257" s="25">
        <v>0</v>
      </c>
      <c r="P257" s="20">
        <v>0</v>
      </c>
      <c r="Q257" s="22" t="s">
        <v>28</v>
      </c>
      <c r="R257" s="25">
        <f t="shared" ref="R257:R281" si="34">ROUNDUP(O257*146.1/123.7,-3)</f>
        <v>0</v>
      </c>
      <c r="S257" s="98"/>
      <c r="T257" s="1" t="s">
        <v>167</v>
      </c>
      <c r="U257" s="1" t="s">
        <v>167</v>
      </c>
      <c r="V257" s="1" t="s">
        <v>167</v>
      </c>
      <c r="W257" s="1" t="s">
        <v>167</v>
      </c>
      <c r="X257" s="1" t="s">
        <v>270</v>
      </c>
      <c r="Y257" s="1" t="s">
        <v>167</v>
      </c>
    </row>
    <row r="258" spans="1:25" ht="12" x14ac:dyDescent="0.2">
      <c r="A258" s="40"/>
      <c r="B258" s="44" t="s">
        <v>100</v>
      </c>
      <c r="C258" s="42" t="s">
        <v>112</v>
      </c>
      <c r="D258" s="43"/>
      <c r="E258" s="43"/>
      <c r="F258" s="24" t="s">
        <v>19</v>
      </c>
      <c r="G258" s="20" t="str">
        <f t="shared" si="30"/>
        <v/>
      </c>
      <c r="H258" s="51"/>
      <c r="I258" s="25" t="str">
        <f t="shared" si="29"/>
        <v/>
      </c>
      <c r="J258" s="20" t="str">
        <f t="shared" si="31"/>
        <v/>
      </c>
      <c r="K258" s="22"/>
      <c r="L258" s="21" t="str">
        <f t="shared" si="33"/>
        <v/>
      </c>
      <c r="M258" s="59" t="str">
        <f t="shared" si="26"/>
        <v/>
      </c>
      <c r="N258" s="23"/>
      <c r="O258" s="25"/>
      <c r="P258" s="20" t="s">
        <v>19</v>
      </c>
      <c r="Q258" s="22"/>
      <c r="R258" s="25"/>
      <c r="S258" s="98"/>
    </row>
    <row r="259" spans="1:25" ht="12" x14ac:dyDescent="0.2">
      <c r="A259" s="40"/>
      <c r="B259" s="44" t="s">
        <v>23</v>
      </c>
      <c r="C259" s="42"/>
      <c r="D259" s="43"/>
      <c r="E259" s="43"/>
      <c r="F259" s="24" t="s">
        <v>19</v>
      </c>
      <c r="G259" s="20" t="str">
        <f t="shared" si="30"/>
        <v/>
      </c>
      <c r="H259" s="51"/>
      <c r="I259" s="25" t="str">
        <f t="shared" si="29"/>
        <v/>
      </c>
      <c r="J259" s="20" t="str">
        <f t="shared" si="31"/>
        <v/>
      </c>
      <c r="K259" s="22"/>
      <c r="L259" s="21" t="str">
        <f t="shared" si="33"/>
        <v/>
      </c>
      <c r="M259" s="59" t="str">
        <f t="shared" si="26"/>
        <v/>
      </c>
      <c r="N259" s="23"/>
      <c r="O259" s="25"/>
      <c r="P259" s="20" t="s">
        <v>19</v>
      </c>
      <c r="Q259" s="22"/>
      <c r="R259" s="25"/>
      <c r="S259" s="98"/>
    </row>
    <row r="260" spans="1:25" ht="12" x14ac:dyDescent="0.2">
      <c r="A260" s="40"/>
      <c r="B260" s="41" t="s">
        <v>68</v>
      </c>
      <c r="C260" s="42"/>
      <c r="D260" s="43"/>
      <c r="E260" s="43"/>
      <c r="F260" s="24" t="s">
        <v>19</v>
      </c>
      <c r="G260" s="20" t="str">
        <f t="shared" si="30"/>
        <v/>
      </c>
      <c r="H260" s="51"/>
      <c r="I260" s="25" t="str">
        <f t="shared" si="29"/>
        <v/>
      </c>
      <c r="J260" s="20" t="str">
        <f t="shared" si="31"/>
        <v/>
      </c>
      <c r="K260" s="22"/>
      <c r="L260" s="21" t="str">
        <f t="shared" si="33"/>
        <v/>
      </c>
      <c r="M260" s="59" t="str">
        <f t="shared" si="26"/>
        <v/>
      </c>
      <c r="N260" s="23"/>
      <c r="O260" s="25"/>
      <c r="P260" s="20" t="s">
        <v>19</v>
      </c>
      <c r="Q260" s="22"/>
      <c r="R260" s="25"/>
      <c r="S260" s="98"/>
    </row>
    <row r="261" spans="1:25" ht="12" x14ac:dyDescent="0.2">
      <c r="A261" s="40">
        <v>72</v>
      </c>
      <c r="B261" s="49" t="s">
        <v>97</v>
      </c>
      <c r="C261" s="42" t="s">
        <v>122</v>
      </c>
      <c r="D261" s="43" t="s">
        <v>26</v>
      </c>
      <c r="E261" s="43" t="s">
        <v>1</v>
      </c>
      <c r="F261" s="24">
        <v>41702</v>
      </c>
      <c r="G261" s="20">
        <f t="shared" si="30"/>
        <v>20.850999999999999</v>
      </c>
      <c r="H261" s="51"/>
      <c r="I261" s="25">
        <f t="shared" si="29"/>
        <v>41702</v>
      </c>
      <c r="J261" s="20">
        <f t="shared" si="31"/>
        <v>20.850999999999999</v>
      </c>
      <c r="K261" s="22" t="s">
        <v>28</v>
      </c>
      <c r="L261" s="21">
        <f>IF(I261="","",IF(K261="Ja",IF(E261="Opstal",ROUND(I261*(1+$L$2),0),IF(E261="Inventaris",ROUND(I261*(1+$L$3),0),I261)),I261))</f>
        <v>46759</v>
      </c>
      <c r="M261" s="59">
        <f t="shared" si="26"/>
        <v>23.3795</v>
      </c>
      <c r="N261" s="23"/>
      <c r="O261" s="25">
        <v>50000</v>
      </c>
      <c r="P261" s="20">
        <v>20.850999999999999</v>
      </c>
      <c r="Q261" s="22" t="s">
        <v>28</v>
      </c>
      <c r="R261" s="25">
        <f>ROUNDUP(O261*108/105,-3)</f>
        <v>52000</v>
      </c>
      <c r="S261" s="98">
        <f t="shared" si="28"/>
        <v>26</v>
      </c>
      <c r="T261" s="1" t="s">
        <v>167</v>
      </c>
      <c r="U261" s="1" t="s">
        <v>167</v>
      </c>
      <c r="V261" s="1" t="s">
        <v>167</v>
      </c>
      <c r="W261" s="1" t="s">
        <v>167</v>
      </c>
      <c r="X261" s="1" t="s">
        <v>270</v>
      </c>
      <c r="Y261" s="1" t="s">
        <v>167</v>
      </c>
    </row>
    <row r="262" spans="1:25" ht="12" x14ac:dyDescent="0.2">
      <c r="A262" s="40"/>
      <c r="B262" s="44" t="s">
        <v>100</v>
      </c>
      <c r="C262" s="42" t="s">
        <v>99</v>
      </c>
      <c r="D262" s="43"/>
      <c r="E262" s="43"/>
      <c r="F262" s="24" t="s">
        <v>19</v>
      </c>
      <c r="G262" s="20" t="str">
        <f t="shared" si="30"/>
        <v/>
      </c>
      <c r="H262" s="51"/>
      <c r="I262" s="25" t="str">
        <f t="shared" si="29"/>
        <v/>
      </c>
      <c r="J262" s="20" t="str">
        <f t="shared" si="31"/>
        <v/>
      </c>
      <c r="K262" s="22"/>
      <c r="L262" s="21" t="str">
        <f>IF(I262="","",IF(K262="Ja",IF(E262="Opstal",ROUND(I262*(1+$L$2),0),IF(E262="Inventaris",ROUND(I262*(1+$L$3),0),I262)),I262))</f>
        <v/>
      </c>
      <c r="M262" s="59" t="str">
        <f t="shared" si="26"/>
        <v/>
      </c>
      <c r="N262" s="23"/>
      <c r="O262" s="25"/>
      <c r="P262" s="20" t="s">
        <v>19</v>
      </c>
      <c r="Q262" s="22"/>
      <c r="R262" s="25"/>
      <c r="S262" s="98"/>
    </row>
    <row r="263" spans="1:25" ht="12" x14ac:dyDescent="0.2">
      <c r="A263" s="40"/>
      <c r="B263" s="44" t="s">
        <v>23</v>
      </c>
      <c r="C263" s="42"/>
      <c r="D263" s="43"/>
      <c r="E263" s="43"/>
      <c r="F263" s="24" t="s">
        <v>19</v>
      </c>
      <c r="G263" s="20" t="str">
        <f t="shared" si="30"/>
        <v/>
      </c>
      <c r="H263" s="51"/>
      <c r="I263" s="25" t="str">
        <f t="shared" si="29"/>
        <v/>
      </c>
      <c r="J263" s="20" t="str">
        <f t="shared" si="31"/>
        <v/>
      </c>
      <c r="K263" s="22"/>
      <c r="L263" s="21" t="str">
        <f>IF(I263="","",IF(K263="Ja",IF(E263="Opstal",ROUND(I263*(1+$L$2),0),IF(E263="Inventaris",ROUND(I263*(1+$L$3),0),I263)),I263))</f>
        <v/>
      </c>
      <c r="M263" s="59" t="str">
        <f t="shared" si="26"/>
        <v/>
      </c>
      <c r="N263" s="23"/>
      <c r="O263" s="25"/>
      <c r="P263" s="20" t="s">
        <v>19</v>
      </c>
      <c r="Q263" s="22"/>
      <c r="R263" s="25"/>
      <c r="S263" s="98"/>
    </row>
    <row r="264" spans="1:25" ht="12" x14ac:dyDescent="0.2">
      <c r="A264" s="40"/>
      <c r="B264" s="41" t="s">
        <v>68</v>
      </c>
      <c r="C264" s="42"/>
      <c r="D264" s="43"/>
      <c r="E264" s="43"/>
      <c r="F264" s="24" t="s">
        <v>19</v>
      </c>
      <c r="G264" s="20" t="str">
        <f t="shared" si="30"/>
        <v/>
      </c>
      <c r="H264" s="51"/>
      <c r="I264" s="25" t="str">
        <f t="shared" si="29"/>
        <v/>
      </c>
      <c r="J264" s="20" t="str">
        <f t="shared" si="31"/>
        <v/>
      </c>
      <c r="K264" s="22"/>
      <c r="L264" s="21" t="str">
        <f>IF(I264="","",IF(K264="Ja",IF(E264="Opstal",ROUND(I264*(1+$L$2),0),IF(E264="Inventaris",ROUND(I264*(1+$L$3),0),I264)),I264))</f>
        <v/>
      </c>
      <c r="M264" s="59" t="str">
        <f t="shared" ref="M264:M318" si="35">IF(L264="","",(L264/1000*$M$5))</f>
        <v/>
      </c>
      <c r="N264" s="23"/>
      <c r="O264" s="25"/>
      <c r="P264" s="20" t="s">
        <v>19</v>
      </c>
      <c r="Q264" s="22"/>
      <c r="R264" s="25"/>
      <c r="S264" s="98"/>
    </row>
    <row r="265" spans="1:25" ht="12" x14ac:dyDescent="0.2">
      <c r="A265" s="40">
        <v>73</v>
      </c>
      <c r="B265" s="49" t="s">
        <v>97</v>
      </c>
      <c r="C265" s="42" t="s">
        <v>123</v>
      </c>
      <c r="D265" s="43" t="s">
        <v>26</v>
      </c>
      <c r="E265" s="43" t="s">
        <v>1</v>
      </c>
      <c r="F265" s="24">
        <v>48996</v>
      </c>
      <c r="G265" s="20">
        <f t="shared" si="30"/>
        <v>24.498000000000001</v>
      </c>
      <c r="H265" s="51"/>
      <c r="I265" s="25">
        <f t="shared" si="29"/>
        <v>48996</v>
      </c>
      <c r="J265" s="20">
        <f t="shared" si="31"/>
        <v>24.498000000000001</v>
      </c>
      <c r="K265" s="22" t="s">
        <v>28</v>
      </c>
      <c r="L265" s="21">
        <f t="shared" ref="L265:L272" si="36">IF(I265="","",IF(K265="Ja",IF(E265="Opstal",ROUND(I265*(1+$L$2),0),IF(E265="Inventaris",ROUND(I265*(1+$L$3),0),I265)),I265))</f>
        <v>54937</v>
      </c>
      <c r="M265" s="59">
        <f t="shared" si="35"/>
        <v>27.468499999999999</v>
      </c>
      <c r="N265" s="23"/>
      <c r="O265" s="25">
        <v>58000</v>
      </c>
      <c r="P265" s="20">
        <v>24.498000000000001</v>
      </c>
      <c r="Q265" s="22" t="s">
        <v>28</v>
      </c>
      <c r="R265" s="25">
        <f>ROUNDUP(O265*108/105,-3)</f>
        <v>60000</v>
      </c>
      <c r="S265" s="98">
        <f t="shared" ref="S265:S325" si="37">R265*0.5/1000</f>
        <v>30</v>
      </c>
      <c r="T265" s="1" t="s">
        <v>167</v>
      </c>
      <c r="U265" s="1" t="s">
        <v>167</v>
      </c>
      <c r="V265" s="1" t="s">
        <v>167</v>
      </c>
      <c r="W265" s="1" t="s">
        <v>167</v>
      </c>
      <c r="X265" s="1" t="s">
        <v>270</v>
      </c>
      <c r="Y265" s="1" t="s">
        <v>167</v>
      </c>
    </row>
    <row r="266" spans="1:25" ht="12" x14ac:dyDescent="0.2">
      <c r="A266" s="40"/>
      <c r="B266" s="44" t="s">
        <v>100</v>
      </c>
      <c r="C266" s="42" t="s">
        <v>99</v>
      </c>
      <c r="D266" s="43"/>
      <c r="E266" s="43"/>
      <c r="F266" s="24" t="s">
        <v>19</v>
      </c>
      <c r="G266" s="20" t="str">
        <f t="shared" si="30"/>
        <v/>
      </c>
      <c r="H266" s="51"/>
      <c r="I266" s="25" t="str">
        <f t="shared" si="29"/>
        <v/>
      </c>
      <c r="J266" s="20" t="str">
        <f t="shared" si="31"/>
        <v/>
      </c>
      <c r="K266" s="22"/>
      <c r="L266" s="21" t="str">
        <f t="shared" si="36"/>
        <v/>
      </c>
      <c r="M266" s="59" t="str">
        <f t="shared" si="35"/>
        <v/>
      </c>
      <c r="N266" s="23"/>
      <c r="O266" s="25"/>
      <c r="P266" s="20" t="s">
        <v>19</v>
      </c>
      <c r="Q266" s="22"/>
      <c r="R266" s="25"/>
      <c r="S266" s="98"/>
    </row>
    <row r="267" spans="1:25" ht="12" x14ac:dyDescent="0.2">
      <c r="A267" s="40"/>
      <c r="B267" s="44" t="s">
        <v>23</v>
      </c>
      <c r="C267" s="42"/>
      <c r="D267" s="43"/>
      <c r="E267" s="43"/>
      <c r="F267" s="24" t="s">
        <v>19</v>
      </c>
      <c r="G267" s="20" t="str">
        <f t="shared" si="30"/>
        <v/>
      </c>
      <c r="H267" s="51"/>
      <c r="I267" s="25" t="str">
        <f t="shared" ref="I267:I321" si="38">IF(F267="","",F267+H267)</f>
        <v/>
      </c>
      <c r="J267" s="20" t="str">
        <f t="shared" si="31"/>
        <v/>
      </c>
      <c r="K267" s="22"/>
      <c r="L267" s="21" t="str">
        <f t="shared" si="36"/>
        <v/>
      </c>
      <c r="M267" s="59" t="str">
        <f t="shared" si="35"/>
        <v/>
      </c>
      <c r="N267" s="23"/>
      <c r="O267" s="25"/>
      <c r="P267" s="20" t="s">
        <v>19</v>
      </c>
      <c r="Q267" s="22"/>
      <c r="R267" s="25"/>
      <c r="S267" s="98"/>
    </row>
    <row r="268" spans="1:25" ht="12" x14ac:dyDescent="0.2">
      <c r="A268" s="40"/>
      <c r="B268" s="41" t="s">
        <v>68</v>
      </c>
      <c r="C268" s="42"/>
      <c r="D268" s="43"/>
      <c r="E268" s="43"/>
      <c r="F268" s="24" t="s">
        <v>19</v>
      </c>
      <c r="G268" s="20" t="str">
        <f t="shared" si="30"/>
        <v/>
      </c>
      <c r="H268" s="51"/>
      <c r="I268" s="25" t="str">
        <f t="shared" si="38"/>
        <v/>
      </c>
      <c r="J268" s="20" t="str">
        <f t="shared" si="31"/>
        <v/>
      </c>
      <c r="K268" s="22"/>
      <c r="L268" s="21" t="str">
        <f t="shared" si="36"/>
        <v/>
      </c>
      <c r="M268" s="59" t="str">
        <f t="shared" si="35"/>
        <v/>
      </c>
      <c r="N268" s="23"/>
      <c r="O268" s="25"/>
      <c r="P268" s="20" t="s">
        <v>19</v>
      </c>
      <c r="Q268" s="22"/>
      <c r="R268" s="25"/>
      <c r="S268" s="98"/>
    </row>
    <row r="269" spans="1:25" ht="12" x14ac:dyDescent="0.2">
      <c r="A269" s="40">
        <v>74</v>
      </c>
      <c r="B269" s="49" t="s">
        <v>97</v>
      </c>
      <c r="C269" s="42" t="s">
        <v>124</v>
      </c>
      <c r="D269" s="43" t="s">
        <v>26</v>
      </c>
      <c r="E269" s="43" t="s">
        <v>1</v>
      </c>
      <c r="F269" s="24">
        <v>48996</v>
      </c>
      <c r="G269" s="20">
        <f t="shared" ref="G269:G323" si="39">IF(F269="","",(F269/1000*$G$6))</f>
        <v>24.498000000000001</v>
      </c>
      <c r="H269" s="51">
        <f>-F269</f>
        <v>-48996</v>
      </c>
      <c r="I269" s="25">
        <f t="shared" si="38"/>
        <v>0</v>
      </c>
      <c r="J269" s="20">
        <f t="shared" ref="J269:J323" si="40">IF(I269="","",(I269/1000*$J$6))</f>
        <v>0</v>
      </c>
      <c r="K269" s="22" t="s">
        <v>28</v>
      </c>
      <c r="L269" s="21">
        <f t="shared" si="36"/>
        <v>0</v>
      </c>
      <c r="M269" s="59">
        <f t="shared" si="35"/>
        <v>0</v>
      </c>
      <c r="N269" s="53" t="s">
        <v>224</v>
      </c>
      <c r="O269" s="25"/>
      <c r="P269" s="20">
        <v>0</v>
      </c>
      <c r="Q269" s="22" t="s">
        <v>28</v>
      </c>
      <c r="R269" s="25"/>
      <c r="S269" s="98"/>
      <c r="T269" s="1" t="s">
        <v>167</v>
      </c>
      <c r="U269" s="1" t="s">
        <v>167</v>
      </c>
      <c r="V269" s="1" t="s">
        <v>167</v>
      </c>
      <c r="W269" s="1" t="s">
        <v>167</v>
      </c>
      <c r="X269" s="1" t="s">
        <v>270</v>
      </c>
      <c r="Y269" s="1" t="s">
        <v>167</v>
      </c>
    </row>
    <row r="270" spans="1:25" ht="12" x14ac:dyDescent="0.2">
      <c r="A270" s="40"/>
      <c r="B270" s="44" t="s">
        <v>100</v>
      </c>
      <c r="C270" s="42" t="s">
        <v>99</v>
      </c>
      <c r="D270" s="43"/>
      <c r="E270" s="43"/>
      <c r="F270" s="24" t="s">
        <v>19</v>
      </c>
      <c r="G270" s="20" t="str">
        <f t="shared" si="39"/>
        <v/>
      </c>
      <c r="H270" s="51"/>
      <c r="I270" s="25" t="str">
        <f t="shared" si="38"/>
        <v/>
      </c>
      <c r="J270" s="20" t="str">
        <f t="shared" si="40"/>
        <v/>
      </c>
      <c r="K270" s="22"/>
      <c r="L270" s="21" t="str">
        <f t="shared" si="36"/>
        <v/>
      </c>
      <c r="M270" s="59" t="str">
        <f t="shared" si="35"/>
        <v/>
      </c>
      <c r="N270" s="23"/>
      <c r="O270" s="25"/>
      <c r="P270" s="20" t="s">
        <v>19</v>
      </c>
      <c r="Q270" s="22"/>
      <c r="R270" s="25"/>
      <c r="S270" s="98"/>
      <c r="T270" s="52" t="s">
        <v>273</v>
      </c>
      <c r="U270" s="52"/>
      <c r="V270" s="52"/>
      <c r="W270" s="52"/>
      <c r="X270" s="52"/>
    </row>
    <row r="271" spans="1:25" ht="12" x14ac:dyDescent="0.2">
      <c r="A271" s="40"/>
      <c r="B271" s="44" t="s">
        <v>23</v>
      </c>
      <c r="C271" s="42"/>
      <c r="D271" s="43"/>
      <c r="E271" s="43"/>
      <c r="F271" s="24" t="s">
        <v>19</v>
      </c>
      <c r="G271" s="20" t="str">
        <f t="shared" si="39"/>
        <v/>
      </c>
      <c r="H271" s="51"/>
      <c r="I271" s="25" t="str">
        <f t="shared" si="38"/>
        <v/>
      </c>
      <c r="J271" s="20" t="str">
        <f t="shared" si="40"/>
        <v/>
      </c>
      <c r="K271" s="22"/>
      <c r="L271" s="21" t="str">
        <f t="shared" si="36"/>
        <v/>
      </c>
      <c r="M271" s="59" t="str">
        <f t="shared" si="35"/>
        <v/>
      </c>
      <c r="N271" s="23"/>
      <c r="O271" s="25"/>
      <c r="P271" s="20" t="s">
        <v>19</v>
      </c>
      <c r="Q271" s="22"/>
      <c r="R271" s="25"/>
      <c r="S271" s="98"/>
    </row>
    <row r="272" spans="1:25" ht="12" x14ac:dyDescent="0.2">
      <c r="A272" s="40"/>
      <c r="B272" s="41" t="s">
        <v>68</v>
      </c>
      <c r="C272" s="42"/>
      <c r="D272" s="43"/>
      <c r="E272" s="43"/>
      <c r="F272" s="24" t="s">
        <v>19</v>
      </c>
      <c r="G272" s="20" t="str">
        <f t="shared" si="39"/>
        <v/>
      </c>
      <c r="H272" s="51"/>
      <c r="I272" s="25" t="str">
        <f t="shared" si="38"/>
        <v/>
      </c>
      <c r="J272" s="20" t="str">
        <f t="shared" si="40"/>
        <v/>
      </c>
      <c r="K272" s="22"/>
      <c r="L272" s="21" t="str">
        <f t="shared" si="36"/>
        <v/>
      </c>
      <c r="M272" s="59" t="str">
        <f t="shared" si="35"/>
        <v/>
      </c>
      <c r="N272" s="23"/>
      <c r="O272" s="25"/>
      <c r="P272" s="20" t="s">
        <v>19</v>
      </c>
      <c r="Q272" s="22"/>
      <c r="R272" s="25"/>
      <c r="S272" s="98"/>
    </row>
    <row r="273" spans="1:26" ht="12" x14ac:dyDescent="0.2">
      <c r="A273" s="40">
        <v>75</v>
      </c>
      <c r="B273" s="49" t="s">
        <v>97</v>
      </c>
      <c r="C273" s="42" t="s">
        <v>125</v>
      </c>
      <c r="D273" s="43" t="s">
        <v>26</v>
      </c>
      <c r="E273" s="43" t="s">
        <v>1</v>
      </c>
      <c r="F273" s="24">
        <v>48996</v>
      </c>
      <c r="G273" s="20">
        <f t="shared" si="39"/>
        <v>24.498000000000001</v>
      </c>
      <c r="H273" s="51"/>
      <c r="I273" s="25">
        <f t="shared" si="38"/>
        <v>48996</v>
      </c>
      <c r="J273" s="20">
        <f t="shared" si="40"/>
        <v>24.498000000000001</v>
      </c>
      <c r="K273" s="22" t="s">
        <v>28</v>
      </c>
      <c r="L273" s="21">
        <f>IF(I273="","",IF(K273="Ja",IF(E273="Opstal",ROUND(I273*(1+$L$2),0),IF(E273="Inventaris",ROUND(I273*(1+$L$3),0),I273)),I273))</f>
        <v>54937</v>
      </c>
      <c r="M273" s="59">
        <f t="shared" si="35"/>
        <v>27.468499999999999</v>
      </c>
      <c r="N273" s="23"/>
      <c r="O273" s="25">
        <v>58000</v>
      </c>
      <c r="P273" s="20">
        <v>24.498000000000001</v>
      </c>
      <c r="Q273" s="22" t="s">
        <v>28</v>
      </c>
      <c r="R273" s="25">
        <f>ROUNDUP(O273*108/105,-3)</f>
        <v>60000</v>
      </c>
      <c r="S273" s="98">
        <f t="shared" si="37"/>
        <v>30</v>
      </c>
      <c r="T273" s="1" t="s">
        <v>167</v>
      </c>
      <c r="U273" s="1" t="s">
        <v>167</v>
      </c>
      <c r="V273" s="1" t="s">
        <v>167</v>
      </c>
      <c r="W273" s="1" t="s">
        <v>167</v>
      </c>
      <c r="X273" s="1" t="s">
        <v>270</v>
      </c>
      <c r="Y273" s="1" t="s">
        <v>167</v>
      </c>
    </row>
    <row r="274" spans="1:26" ht="12" x14ac:dyDescent="0.2">
      <c r="A274" s="40"/>
      <c r="B274" s="44" t="s">
        <v>100</v>
      </c>
      <c r="C274" s="42" t="s">
        <v>99</v>
      </c>
      <c r="D274" s="43"/>
      <c r="E274" s="43"/>
      <c r="F274" s="24" t="s">
        <v>19</v>
      </c>
      <c r="G274" s="20" t="str">
        <f t="shared" si="39"/>
        <v/>
      </c>
      <c r="H274" s="51"/>
      <c r="I274" s="25" t="str">
        <f t="shared" si="38"/>
        <v/>
      </c>
      <c r="J274" s="20" t="str">
        <f t="shared" si="40"/>
        <v/>
      </c>
      <c r="K274" s="22"/>
      <c r="L274" s="21" t="str">
        <f>IF(I274="","",IF(K274="Ja",IF(E274="Opstal",ROUND(I274*(1+$L$2),0),IF(E274="Inventaris",ROUND(I274*(1+$L$3),0),I274)),I274))</f>
        <v/>
      </c>
      <c r="M274" s="59" t="str">
        <f t="shared" si="35"/>
        <v/>
      </c>
      <c r="N274" s="23"/>
      <c r="O274" s="25"/>
      <c r="P274" s="20" t="s">
        <v>19</v>
      </c>
      <c r="Q274" s="22"/>
      <c r="R274" s="25"/>
      <c r="S274" s="98"/>
    </row>
    <row r="275" spans="1:26" ht="12" x14ac:dyDescent="0.2">
      <c r="A275" s="40"/>
      <c r="B275" s="44" t="s">
        <v>23</v>
      </c>
      <c r="C275" s="42"/>
      <c r="D275" s="43"/>
      <c r="E275" s="43"/>
      <c r="F275" s="24" t="s">
        <v>19</v>
      </c>
      <c r="G275" s="20" t="str">
        <f t="shared" si="39"/>
        <v/>
      </c>
      <c r="H275" s="51"/>
      <c r="I275" s="25" t="str">
        <f t="shared" si="38"/>
        <v/>
      </c>
      <c r="J275" s="20" t="str">
        <f t="shared" si="40"/>
        <v/>
      </c>
      <c r="K275" s="22"/>
      <c r="L275" s="21" t="str">
        <f>IF(I275="","",IF(K275="Ja",IF(E275="Opstal",ROUND(I275*(1+$L$2),0),IF(E275="Inventaris",ROUND(I275*(1+$L$3),0),I275)),I275))</f>
        <v/>
      </c>
      <c r="M275" s="59" t="str">
        <f t="shared" si="35"/>
        <v/>
      </c>
      <c r="N275" s="23"/>
      <c r="O275" s="25"/>
      <c r="P275" s="20" t="s">
        <v>19</v>
      </c>
      <c r="Q275" s="22"/>
      <c r="R275" s="25"/>
      <c r="S275" s="98"/>
    </row>
    <row r="276" spans="1:26" ht="12" x14ac:dyDescent="0.2">
      <c r="A276" s="40"/>
      <c r="B276" s="41" t="s">
        <v>68</v>
      </c>
      <c r="C276" s="42"/>
      <c r="D276" s="43"/>
      <c r="E276" s="43"/>
      <c r="F276" s="24" t="s">
        <v>19</v>
      </c>
      <c r="G276" s="20" t="str">
        <f t="shared" si="39"/>
        <v/>
      </c>
      <c r="H276" s="51"/>
      <c r="I276" s="25" t="str">
        <f t="shared" si="38"/>
        <v/>
      </c>
      <c r="J276" s="20" t="str">
        <f t="shared" si="40"/>
        <v/>
      </c>
      <c r="K276" s="22"/>
      <c r="L276" s="21" t="str">
        <f>IF(I276="","",IF(K276="Ja",IF(E276="Opstal",ROUND(I276*(1+$L$2),0),IF(E276="Inventaris",ROUND(I276*(1+$L$3),0),I276)),I276))</f>
        <v/>
      </c>
      <c r="M276" s="59" t="str">
        <f t="shared" si="35"/>
        <v/>
      </c>
      <c r="N276" s="23"/>
      <c r="O276" s="25"/>
      <c r="P276" s="20" t="s">
        <v>19</v>
      </c>
      <c r="Q276" s="22"/>
      <c r="R276" s="25"/>
      <c r="S276" s="98"/>
    </row>
    <row r="277" spans="1:26" ht="12" x14ac:dyDescent="0.2">
      <c r="A277" s="40">
        <v>76</v>
      </c>
      <c r="B277" s="97" t="s">
        <v>286</v>
      </c>
      <c r="C277" s="42" t="s">
        <v>287</v>
      </c>
      <c r="D277" s="45" t="s">
        <v>27</v>
      </c>
      <c r="E277" s="45" t="s">
        <v>1</v>
      </c>
      <c r="F277" s="24">
        <v>0</v>
      </c>
      <c r="G277" s="20">
        <f t="shared" si="39"/>
        <v>0</v>
      </c>
      <c r="H277" s="51"/>
      <c r="I277" s="25">
        <f t="shared" si="38"/>
        <v>0</v>
      </c>
      <c r="J277" s="20">
        <f t="shared" si="40"/>
        <v>0</v>
      </c>
      <c r="K277" s="22" t="s">
        <v>28</v>
      </c>
      <c r="L277" s="21">
        <f t="shared" si="33"/>
        <v>0</v>
      </c>
      <c r="M277" s="59">
        <f t="shared" si="35"/>
        <v>0</v>
      </c>
      <c r="N277" s="23" t="s">
        <v>179</v>
      </c>
      <c r="O277" s="25">
        <v>0</v>
      </c>
      <c r="P277" s="20">
        <v>0</v>
      </c>
      <c r="Q277" s="22" t="s">
        <v>28</v>
      </c>
      <c r="R277" s="25">
        <f t="shared" si="34"/>
        <v>0</v>
      </c>
      <c r="S277" s="98"/>
      <c r="T277" s="1" t="s">
        <v>167</v>
      </c>
      <c r="U277" s="1" t="s">
        <v>167</v>
      </c>
      <c r="V277" s="1" t="s">
        <v>167</v>
      </c>
      <c r="W277" s="1" t="s">
        <v>270</v>
      </c>
      <c r="X277" s="1" t="s">
        <v>270</v>
      </c>
      <c r="Y277" s="1" t="s">
        <v>270</v>
      </c>
    </row>
    <row r="278" spans="1:26" ht="12" x14ac:dyDescent="0.2">
      <c r="A278" s="40"/>
      <c r="B278" s="44" t="s">
        <v>100</v>
      </c>
      <c r="C278" s="42" t="s">
        <v>127</v>
      </c>
      <c r="D278" s="45"/>
      <c r="E278" s="23"/>
      <c r="F278" s="24" t="s">
        <v>19</v>
      </c>
      <c r="G278" s="20" t="str">
        <f t="shared" si="39"/>
        <v/>
      </c>
      <c r="H278" s="51"/>
      <c r="I278" s="25" t="str">
        <f t="shared" si="38"/>
        <v/>
      </c>
      <c r="J278" s="20" t="str">
        <f t="shared" si="40"/>
        <v/>
      </c>
      <c r="K278" s="22"/>
      <c r="L278" s="21" t="str">
        <f>IF(I278="","",IF(K278="Ja",IF(E278="Opstal",ROUND(I278*(1+$L$2),0),IF(E278="Inventaris",ROUND(I278*(1+$L$3),0),I278)),I278))</f>
        <v/>
      </c>
      <c r="M278" s="59" t="str">
        <f t="shared" si="35"/>
        <v/>
      </c>
      <c r="N278" s="23"/>
      <c r="O278" s="25"/>
      <c r="P278" s="20" t="s">
        <v>19</v>
      </c>
      <c r="Q278" s="22"/>
      <c r="R278" s="25"/>
      <c r="S278" s="98"/>
    </row>
    <row r="279" spans="1:26" ht="12" x14ac:dyDescent="0.2">
      <c r="A279" s="40"/>
      <c r="B279" s="44" t="s">
        <v>23</v>
      </c>
      <c r="C279" s="42"/>
      <c r="D279" s="45"/>
      <c r="E279" s="23"/>
      <c r="F279" s="24" t="s">
        <v>19</v>
      </c>
      <c r="G279" s="20" t="str">
        <f t="shared" si="39"/>
        <v/>
      </c>
      <c r="H279" s="51"/>
      <c r="I279" s="25" t="str">
        <f t="shared" si="38"/>
        <v/>
      </c>
      <c r="J279" s="20" t="str">
        <f t="shared" si="40"/>
        <v/>
      </c>
      <c r="K279" s="22"/>
      <c r="L279" s="21" t="str">
        <f>IF(I279="","",IF(K279="Ja",IF(E279="Opstal",ROUND(I279*(1+$L$2),0),IF(E279="Inventaris",ROUND(I279*(1+$L$3),0),I279)),I279))</f>
        <v/>
      </c>
      <c r="M279" s="59" t="str">
        <f t="shared" si="35"/>
        <v/>
      </c>
      <c r="N279" s="23"/>
      <c r="O279" s="25"/>
      <c r="P279" s="20" t="s">
        <v>19</v>
      </c>
      <c r="Q279" s="22"/>
      <c r="R279" s="25"/>
      <c r="S279" s="98"/>
    </row>
    <row r="280" spans="1:26" ht="12" x14ac:dyDescent="0.2">
      <c r="A280" s="40"/>
      <c r="B280" s="41" t="s">
        <v>68</v>
      </c>
      <c r="C280" s="42"/>
      <c r="D280" s="45"/>
      <c r="E280" s="23"/>
      <c r="F280" s="24" t="s">
        <v>19</v>
      </c>
      <c r="G280" s="20" t="str">
        <f t="shared" si="39"/>
        <v/>
      </c>
      <c r="H280" s="51"/>
      <c r="I280" s="25" t="str">
        <f t="shared" si="38"/>
        <v/>
      </c>
      <c r="J280" s="20" t="str">
        <f t="shared" si="40"/>
        <v/>
      </c>
      <c r="K280" s="22"/>
      <c r="L280" s="21" t="str">
        <f>IF(I280="","",IF(K280="Ja",IF(E280="Opstal",ROUND(I280*(1+$L$2),0),IF(E280="Inventaris",ROUND(I280*(1+$L$3),0),I280)),I280))</f>
        <v/>
      </c>
      <c r="M280" s="59" t="str">
        <f t="shared" si="35"/>
        <v/>
      </c>
      <c r="N280" s="23"/>
      <c r="O280" s="25"/>
      <c r="P280" s="20" t="s">
        <v>19</v>
      </c>
      <c r="Q280" s="22"/>
      <c r="R280" s="25"/>
      <c r="S280" s="98"/>
    </row>
    <row r="281" spans="1:26" ht="12" x14ac:dyDescent="0.2">
      <c r="A281" s="40">
        <v>77</v>
      </c>
      <c r="B281" s="49" t="s">
        <v>288</v>
      </c>
      <c r="C281" s="42" t="s">
        <v>126</v>
      </c>
      <c r="D281" s="43" t="s">
        <v>26</v>
      </c>
      <c r="E281" s="43" t="s">
        <v>1</v>
      </c>
      <c r="F281" s="24">
        <v>275372</v>
      </c>
      <c r="G281" s="20">
        <f t="shared" si="39"/>
        <v>137.68600000000001</v>
      </c>
      <c r="H281" s="51">
        <f>-F281</f>
        <v>-275372</v>
      </c>
      <c r="I281" s="25">
        <f t="shared" si="38"/>
        <v>0</v>
      </c>
      <c r="J281" s="20">
        <f t="shared" si="40"/>
        <v>0</v>
      </c>
      <c r="K281" s="22" t="s">
        <v>28</v>
      </c>
      <c r="L281" s="21">
        <f t="shared" ref="L281:L288" si="41">IF(I281="","",IF(K281="Ja",IF(E281="Opstal",ROUND(I281*(1+$L$2),0),IF(E281="Inventaris",ROUND(I281*(1+$L$3),0),I281)),I281))</f>
        <v>0</v>
      </c>
      <c r="M281" s="59">
        <f t="shared" si="35"/>
        <v>0</v>
      </c>
      <c r="N281" s="53" t="s">
        <v>245</v>
      </c>
      <c r="O281" s="25">
        <v>0</v>
      </c>
      <c r="P281" s="20">
        <v>0</v>
      </c>
      <c r="Q281" s="22" t="s">
        <v>28</v>
      </c>
      <c r="R281" s="25">
        <f t="shared" si="34"/>
        <v>0</v>
      </c>
      <c r="S281" s="98"/>
      <c r="T281" s="1" t="s">
        <v>263</v>
      </c>
      <c r="U281" s="1" t="s">
        <v>167</v>
      </c>
      <c r="V281" s="1" t="s">
        <v>167</v>
      </c>
      <c r="W281" s="1" t="s">
        <v>167</v>
      </c>
      <c r="X281" s="1" t="s">
        <v>270</v>
      </c>
      <c r="Y281" s="1" t="s">
        <v>167</v>
      </c>
    </row>
    <row r="282" spans="1:26" ht="12" x14ac:dyDescent="0.2">
      <c r="A282" s="40"/>
      <c r="B282" s="44" t="s">
        <v>21</v>
      </c>
      <c r="C282" s="42" t="s">
        <v>127</v>
      </c>
      <c r="D282" s="43"/>
      <c r="E282" s="43"/>
      <c r="F282" s="24" t="s">
        <v>19</v>
      </c>
      <c r="G282" s="20" t="str">
        <f t="shared" si="39"/>
        <v/>
      </c>
      <c r="H282" s="51"/>
      <c r="I282" s="25" t="str">
        <f t="shared" si="38"/>
        <v/>
      </c>
      <c r="J282" s="20" t="str">
        <f t="shared" si="40"/>
        <v/>
      </c>
      <c r="K282" s="22"/>
      <c r="L282" s="21" t="str">
        <f t="shared" si="41"/>
        <v/>
      </c>
      <c r="M282" s="59" t="str">
        <f t="shared" si="35"/>
        <v/>
      </c>
      <c r="N282" s="23"/>
      <c r="O282" s="25"/>
      <c r="P282" s="20" t="s">
        <v>19</v>
      </c>
      <c r="Q282" s="22"/>
      <c r="R282" s="25"/>
      <c r="S282" s="98"/>
    </row>
    <row r="283" spans="1:26" ht="12" x14ac:dyDescent="0.2">
      <c r="A283" s="40"/>
      <c r="B283" s="44" t="s">
        <v>23</v>
      </c>
      <c r="C283" s="42"/>
      <c r="D283" s="43"/>
      <c r="E283" s="43"/>
      <c r="F283" s="24" t="s">
        <v>19</v>
      </c>
      <c r="G283" s="20" t="str">
        <f t="shared" si="39"/>
        <v/>
      </c>
      <c r="H283" s="51"/>
      <c r="I283" s="25" t="str">
        <f t="shared" si="38"/>
        <v/>
      </c>
      <c r="J283" s="20" t="str">
        <f t="shared" si="40"/>
        <v/>
      </c>
      <c r="K283" s="22"/>
      <c r="L283" s="21" t="str">
        <f t="shared" si="41"/>
        <v/>
      </c>
      <c r="M283" s="59" t="str">
        <f t="shared" si="35"/>
        <v/>
      </c>
      <c r="N283" s="23"/>
      <c r="O283" s="25"/>
      <c r="P283" s="20" t="s">
        <v>19</v>
      </c>
      <c r="Q283" s="22"/>
      <c r="R283" s="25"/>
      <c r="S283" s="98"/>
    </row>
    <row r="284" spans="1:26" ht="12" x14ac:dyDescent="0.2">
      <c r="A284" s="40"/>
      <c r="B284" s="41" t="s">
        <v>68</v>
      </c>
      <c r="C284" s="42"/>
      <c r="D284" s="43"/>
      <c r="E284" s="43"/>
      <c r="F284" s="24" t="s">
        <v>19</v>
      </c>
      <c r="G284" s="20" t="str">
        <f t="shared" si="39"/>
        <v/>
      </c>
      <c r="H284" s="51"/>
      <c r="I284" s="25" t="str">
        <f t="shared" si="38"/>
        <v/>
      </c>
      <c r="J284" s="20" t="str">
        <f t="shared" si="40"/>
        <v/>
      </c>
      <c r="K284" s="22"/>
      <c r="L284" s="21" t="str">
        <f t="shared" si="41"/>
        <v/>
      </c>
      <c r="M284" s="59" t="str">
        <f t="shared" si="35"/>
        <v/>
      </c>
      <c r="N284" s="23"/>
      <c r="O284" s="25"/>
      <c r="P284" s="20" t="s">
        <v>19</v>
      </c>
      <c r="Q284" s="22"/>
      <c r="R284" s="25"/>
      <c r="S284" s="98"/>
    </row>
    <row r="285" spans="1:26" ht="12" x14ac:dyDescent="0.2">
      <c r="A285" s="40">
        <v>78</v>
      </c>
      <c r="B285" s="49" t="s">
        <v>128</v>
      </c>
      <c r="C285" s="42" t="s">
        <v>129</v>
      </c>
      <c r="D285" s="43" t="s">
        <v>26</v>
      </c>
      <c r="E285" s="43" t="s">
        <v>1</v>
      </c>
      <c r="F285" s="24">
        <v>443838</v>
      </c>
      <c r="G285" s="20">
        <f t="shared" si="39"/>
        <v>221.91900000000001</v>
      </c>
      <c r="H285" s="51"/>
      <c r="I285" s="25">
        <f t="shared" si="38"/>
        <v>443838</v>
      </c>
      <c r="J285" s="20">
        <f t="shared" si="40"/>
        <v>221.91900000000001</v>
      </c>
      <c r="K285" s="22" t="s">
        <v>28</v>
      </c>
      <c r="L285" s="21">
        <f t="shared" si="41"/>
        <v>497658</v>
      </c>
      <c r="M285" s="59">
        <f t="shared" si="35"/>
        <v>248.82900000000001</v>
      </c>
      <c r="N285" s="23"/>
      <c r="O285" s="25">
        <v>525000</v>
      </c>
      <c r="P285" s="20">
        <v>221.91900000000001</v>
      </c>
      <c r="Q285" s="22" t="s">
        <v>28</v>
      </c>
      <c r="R285" s="25">
        <f>ROUNDUP(O285*108/105,-3)</f>
        <v>540000</v>
      </c>
      <c r="S285" s="98">
        <f t="shared" si="37"/>
        <v>270</v>
      </c>
      <c r="T285" s="104" t="s">
        <v>277</v>
      </c>
    </row>
    <row r="286" spans="1:26" ht="12" x14ac:dyDescent="0.2">
      <c r="A286" s="40"/>
      <c r="B286" s="44" t="s">
        <v>21</v>
      </c>
      <c r="C286" s="42" t="s">
        <v>130</v>
      </c>
      <c r="D286" s="43"/>
      <c r="E286" s="43"/>
      <c r="F286" s="24" t="s">
        <v>19</v>
      </c>
      <c r="G286" s="20" t="str">
        <f t="shared" si="39"/>
        <v/>
      </c>
      <c r="H286" s="51"/>
      <c r="I286" s="25" t="str">
        <f t="shared" si="38"/>
        <v/>
      </c>
      <c r="J286" s="20" t="str">
        <f t="shared" si="40"/>
        <v/>
      </c>
      <c r="K286" s="22"/>
      <c r="L286" s="21" t="str">
        <f t="shared" si="41"/>
        <v/>
      </c>
      <c r="M286" s="59" t="str">
        <f t="shared" si="35"/>
        <v/>
      </c>
      <c r="N286" s="23"/>
      <c r="O286" s="25"/>
      <c r="P286" s="20" t="s">
        <v>19</v>
      </c>
      <c r="Q286" s="22"/>
      <c r="R286" s="25"/>
      <c r="S286" s="98"/>
      <c r="T286" s="52" t="s">
        <v>279</v>
      </c>
      <c r="U286" s="52"/>
      <c r="V286" s="52"/>
      <c r="W286" s="52"/>
      <c r="X286" s="52"/>
      <c r="Y286" s="52"/>
      <c r="Z286" s="52"/>
    </row>
    <row r="287" spans="1:26" ht="12" x14ac:dyDescent="0.2">
      <c r="A287" s="40"/>
      <c r="B287" s="44" t="s">
        <v>23</v>
      </c>
      <c r="C287" s="42"/>
      <c r="D287" s="43"/>
      <c r="E287" s="43"/>
      <c r="F287" s="24" t="s">
        <v>19</v>
      </c>
      <c r="G287" s="20" t="str">
        <f t="shared" si="39"/>
        <v/>
      </c>
      <c r="H287" s="51"/>
      <c r="I287" s="25" t="str">
        <f t="shared" si="38"/>
        <v/>
      </c>
      <c r="J287" s="20" t="str">
        <f t="shared" si="40"/>
        <v/>
      </c>
      <c r="K287" s="22"/>
      <c r="L287" s="21" t="str">
        <f t="shared" si="41"/>
        <v/>
      </c>
      <c r="M287" s="59" t="str">
        <f t="shared" si="35"/>
        <v/>
      </c>
      <c r="N287" s="23"/>
      <c r="O287" s="25"/>
      <c r="P287" s="20" t="s">
        <v>19</v>
      </c>
      <c r="Q287" s="22"/>
      <c r="R287" s="25"/>
      <c r="S287" s="98"/>
    </row>
    <row r="288" spans="1:26" ht="12" x14ac:dyDescent="0.2">
      <c r="A288" s="40"/>
      <c r="B288" s="41" t="s">
        <v>68</v>
      </c>
      <c r="C288" s="42"/>
      <c r="D288" s="43"/>
      <c r="E288" s="43"/>
      <c r="F288" s="24" t="s">
        <v>19</v>
      </c>
      <c r="G288" s="20" t="str">
        <f t="shared" si="39"/>
        <v/>
      </c>
      <c r="H288" s="51"/>
      <c r="I288" s="25" t="str">
        <f t="shared" si="38"/>
        <v/>
      </c>
      <c r="J288" s="20" t="str">
        <f t="shared" si="40"/>
        <v/>
      </c>
      <c r="K288" s="22"/>
      <c r="L288" s="21" t="str">
        <f t="shared" si="41"/>
        <v/>
      </c>
      <c r="M288" s="59" t="str">
        <f t="shared" si="35"/>
        <v/>
      </c>
      <c r="N288" s="23"/>
      <c r="O288" s="25"/>
      <c r="P288" s="20" t="s">
        <v>19</v>
      </c>
      <c r="Q288" s="22"/>
      <c r="R288" s="25"/>
      <c r="S288" s="98"/>
    </row>
    <row r="289" spans="1:25" ht="12" x14ac:dyDescent="0.2">
      <c r="A289" s="40">
        <v>79</v>
      </c>
      <c r="B289" s="49" t="s">
        <v>131</v>
      </c>
      <c r="C289" s="42" t="s">
        <v>132</v>
      </c>
      <c r="D289" s="43" t="s">
        <v>26</v>
      </c>
      <c r="E289" s="43" t="s">
        <v>1</v>
      </c>
      <c r="F289" s="24">
        <v>395652</v>
      </c>
      <c r="G289" s="20">
        <f t="shared" si="39"/>
        <v>197.82599999999999</v>
      </c>
      <c r="H289" s="51"/>
      <c r="I289" s="25">
        <f t="shared" si="38"/>
        <v>395652</v>
      </c>
      <c r="J289" s="20">
        <f t="shared" si="40"/>
        <v>197.82599999999999</v>
      </c>
      <c r="K289" s="22" t="s">
        <v>28</v>
      </c>
      <c r="L289" s="21">
        <f>IF(I289="","",IF(K289="Ja",IF(E289="Opstal",ROUND(I289*(1+$L$2),0),IF(E289="Inventaris",ROUND(I289*(1+$L$3),0),I289)),I289))</f>
        <v>443629</v>
      </c>
      <c r="M289" s="59">
        <f t="shared" si="35"/>
        <v>221.81450000000001</v>
      </c>
      <c r="N289" s="23"/>
      <c r="O289" s="25">
        <v>468000</v>
      </c>
      <c r="P289" s="20">
        <v>197.82599999999999</v>
      </c>
      <c r="Q289" s="22" t="s">
        <v>28</v>
      </c>
      <c r="R289" s="25">
        <f>ROUNDUP(O289*108/105,-3)</f>
        <v>482000</v>
      </c>
      <c r="S289" s="98">
        <f t="shared" si="37"/>
        <v>241</v>
      </c>
      <c r="T289" s="1" t="s">
        <v>167</v>
      </c>
      <c r="U289" s="1" t="s">
        <v>167</v>
      </c>
      <c r="V289" s="1" t="s">
        <v>167</v>
      </c>
      <c r="W289" s="1" t="s">
        <v>141</v>
      </c>
      <c r="X289" s="1" t="s">
        <v>259</v>
      </c>
      <c r="Y289" s="1" t="s">
        <v>167</v>
      </c>
    </row>
    <row r="290" spans="1:25" ht="12" x14ac:dyDescent="0.2">
      <c r="A290" s="40"/>
      <c r="B290" s="44" t="s">
        <v>21</v>
      </c>
      <c r="C290" s="42" t="s">
        <v>130</v>
      </c>
      <c r="D290" s="43"/>
      <c r="E290" s="43"/>
      <c r="F290" s="24" t="s">
        <v>19</v>
      </c>
      <c r="G290" s="20" t="str">
        <f t="shared" si="39"/>
        <v/>
      </c>
      <c r="H290" s="51"/>
      <c r="I290" s="25" t="str">
        <f t="shared" si="38"/>
        <v/>
      </c>
      <c r="J290" s="20" t="str">
        <f t="shared" si="40"/>
        <v/>
      </c>
      <c r="K290" s="22"/>
      <c r="L290" s="21" t="str">
        <f>IF(I290="","",IF(K290="Ja",IF(E290="Opstal",ROUND(I290*(1+$L$2),0),IF(E290="Inventaris",ROUND(I290*(1+$L$3),0),I290)),I290))</f>
        <v/>
      </c>
      <c r="M290" s="59" t="str">
        <f t="shared" si="35"/>
        <v/>
      </c>
      <c r="N290" s="23"/>
      <c r="O290" s="25"/>
      <c r="P290" s="20" t="s">
        <v>19</v>
      </c>
      <c r="Q290" s="22"/>
      <c r="R290" s="25"/>
      <c r="S290" s="98"/>
    </row>
    <row r="291" spans="1:25" ht="12" x14ac:dyDescent="0.2">
      <c r="A291" s="40"/>
      <c r="B291" s="44" t="s">
        <v>23</v>
      </c>
      <c r="C291" s="42"/>
      <c r="D291" s="43"/>
      <c r="E291" s="43"/>
      <c r="F291" s="24" t="s">
        <v>19</v>
      </c>
      <c r="G291" s="20" t="str">
        <f t="shared" si="39"/>
        <v/>
      </c>
      <c r="H291" s="51"/>
      <c r="I291" s="25" t="str">
        <f t="shared" si="38"/>
        <v/>
      </c>
      <c r="J291" s="20" t="str">
        <f t="shared" si="40"/>
        <v/>
      </c>
      <c r="K291" s="22"/>
      <c r="L291" s="21" t="str">
        <f>IF(I291="","",IF(K291="Ja",IF(E291="Opstal",ROUND(I291*(1+$L$2),0),IF(E291="Inventaris",ROUND(I291*(1+$L$3),0),I291)),I291))</f>
        <v/>
      </c>
      <c r="M291" s="59" t="str">
        <f t="shared" si="35"/>
        <v/>
      </c>
      <c r="N291" s="23"/>
      <c r="O291" s="25"/>
      <c r="P291" s="20" t="s">
        <v>19</v>
      </c>
      <c r="Q291" s="22"/>
      <c r="R291" s="25"/>
      <c r="S291" s="98"/>
    </row>
    <row r="292" spans="1:25" ht="12" x14ac:dyDescent="0.2">
      <c r="A292" s="40"/>
      <c r="B292" s="41" t="s">
        <v>68</v>
      </c>
      <c r="C292" s="42"/>
      <c r="D292" s="43"/>
      <c r="E292" s="43"/>
      <c r="F292" s="24" t="s">
        <v>19</v>
      </c>
      <c r="G292" s="20" t="str">
        <f t="shared" si="39"/>
        <v/>
      </c>
      <c r="H292" s="51"/>
      <c r="I292" s="25" t="str">
        <f t="shared" si="38"/>
        <v/>
      </c>
      <c r="J292" s="20" t="str">
        <f t="shared" si="40"/>
        <v/>
      </c>
      <c r="K292" s="22"/>
      <c r="L292" s="21" t="str">
        <f>IF(I292="","",IF(K292="Ja",IF(E292="Opstal",ROUND(I292*(1+$L$2),0),IF(E292="Inventaris",ROUND(I292*(1+$L$3),0),I292)),I292))</f>
        <v/>
      </c>
      <c r="M292" s="59" t="str">
        <f t="shared" si="35"/>
        <v/>
      </c>
      <c r="N292" s="23"/>
      <c r="O292" s="25"/>
      <c r="P292" s="20" t="s">
        <v>19</v>
      </c>
      <c r="Q292" s="22"/>
      <c r="R292" s="25"/>
      <c r="S292" s="98"/>
    </row>
    <row r="293" spans="1:25" ht="12" x14ac:dyDescent="0.2">
      <c r="A293" s="40">
        <v>81</v>
      </c>
      <c r="B293" s="49" t="s">
        <v>16</v>
      </c>
      <c r="C293" s="42" t="s">
        <v>133</v>
      </c>
      <c r="D293" s="46"/>
      <c r="E293" s="22" t="s">
        <v>1</v>
      </c>
      <c r="F293" s="24">
        <v>607885</v>
      </c>
      <c r="G293" s="20">
        <f t="shared" si="39"/>
        <v>303.9425</v>
      </c>
      <c r="H293" s="51"/>
      <c r="I293" s="25">
        <f t="shared" si="38"/>
        <v>607885</v>
      </c>
      <c r="J293" s="20">
        <f t="shared" si="40"/>
        <v>303.9425</v>
      </c>
      <c r="K293" s="22" t="s">
        <v>141</v>
      </c>
      <c r="L293" s="21">
        <f>IF(I293="","",IF(K293="Ja",IF(E293="Opstal",ROUND(I293*(1+$L$2),0),IF(E293="Inventaris",ROUND(I293*(1+$L$3),0),I293)),I293))</f>
        <v>681598</v>
      </c>
      <c r="M293" s="59">
        <f t="shared" si="35"/>
        <v>340.79899999999998</v>
      </c>
      <c r="N293" s="23"/>
      <c r="O293" s="25">
        <v>718000</v>
      </c>
      <c r="P293" s="20">
        <v>303.9425</v>
      </c>
      <c r="Q293" s="22" t="s">
        <v>141</v>
      </c>
      <c r="R293" s="25">
        <f>ROUNDUP(O293*108/105,-3)</f>
        <v>739000</v>
      </c>
      <c r="S293" s="98">
        <f t="shared" si="37"/>
        <v>369.5</v>
      </c>
      <c r="T293" s="1" t="s">
        <v>141</v>
      </c>
      <c r="U293" s="1" t="s">
        <v>141</v>
      </c>
      <c r="V293" s="1" t="s">
        <v>167</v>
      </c>
      <c r="W293" s="1" t="s">
        <v>167</v>
      </c>
      <c r="X293" s="1" t="s">
        <v>270</v>
      </c>
      <c r="Y293" s="1" t="s">
        <v>167</v>
      </c>
    </row>
    <row r="294" spans="1:25" ht="12" x14ac:dyDescent="0.2">
      <c r="A294" s="40"/>
      <c r="B294" s="41" t="s">
        <v>21</v>
      </c>
      <c r="C294" s="42" t="s">
        <v>134</v>
      </c>
      <c r="D294" s="46"/>
      <c r="E294" s="23"/>
      <c r="F294" s="24"/>
      <c r="G294" s="20" t="str">
        <f t="shared" si="39"/>
        <v/>
      </c>
      <c r="H294" s="51"/>
      <c r="I294" s="25" t="str">
        <f t="shared" si="38"/>
        <v/>
      </c>
      <c r="J294" s="20" t="str">
        <f t="shared" si="40"/>
        <v/>
      </c>
      <c r="K294" s="22"/>
      <c r="L294" s="21"/>
      <c r="M294" s="59" t="str">
        <f t="shared" si="35"/>
        <v/>
      </c>
      <c r="N294" s="23"/>
      <c r="O294" s="25"/>
      <c r="P294" s="20" t="s">
        <v>19</v>
      </c>
      <c r="Q294" s="22"/>
      <c r="R294" s="25"/>
      <c r="S294" s="98"/>
    </row>
    <row r="295" spans="1:25" ht="12" x14ac:dyDescent="0.2">
      <c r="A295" s="40"/>
      <c r="B295" s="41" t="s">
        <v>23</v>
      </c>
      <c r="C295" s="42"/>
      <c r="D295" s="46"/>
      <c r="E295" s="22"/>
      <c r="F295" s="24"/>
      <c r="G295" s="20" t="str">
        <f t="shared" si="39"/>
        <v/>
      </c>
      <c r="H295" s="51"/>
      <c r="I295" s="25" t="str">
        <f t="shared" si="38"/>
        <v/>
      </c>
      <c r="J295" s="20" t="str">
        <f t="shared" si="40"/>
        <v/>
      </c>
      <c r="K295" s="22"/>
      <c r="L295" s="21"/>
      <c r="M295" s="59" t="str">
        <f t="shared" si="35"/>
        <v/>
      </c>
      <c r="N295" s="23"/>
      <c r="O295" s="25"/>
      <c r="P295" s="20" t="s">
        <v>19</v>
      </c>
      <c r="Q295" s="22"/>
      <c r="R295" s="25"/>
      <c r="S295" s="98"/>
    </row>
    <row r="296" spans="1:25" ht="12" x14ac:dyDescent="0.2">
      <c r="A296" s="40"/>
      <c r="B296" s="41" t="s">
        <v>135</v>
      </c>
      <c r="C296" s="42"/>
      <c r="D296" s="46"/>
      <c r="E296" s="23"/>
      <c r="F296" s="24"/>
      <c r="G296" s="20" t="str">
        <f t="shared" si="39"/>
        <v/>
      </c>
      <c r="H296" s="51"/>
      <c r="I296" s="25" t="str">
        <f t="shared" si="38"/>
        <v/>
      </c>
      <c r="J296" s="20" t="str">
        <f t="shared" si="40"/>
        <v/>
      </c>
      <c r="K296" s="22"/>
      <c r="L296" s="21"/>
      <c r="M296" s="59" t="str">
        <f t="shared" si="35"/>
        <v/>
      </c>
      <c r="N296" s="23"/>
      <c r="O296" s="25"/>
      <c r="P296" s="20" t="s">
        <v>19</v>
      </c>
      <c r="Q296" s="22"/>
      <c r="R296" s="25"/>
      <c r="S296" s="98"/>
    </row>
    <row r="297" spans="1:25" ht="12" x14ac:dyDescent="0.2">
      <c r="A297" s="40">
        <v>82</v>
      </c>
      <c r="B297" s="49" t="s">
        <v>16</v>
      </c>
      <c r="C297" s="42" t="s">
        <v>133</v>
      </c>
      <c r="D297" s="46"/>
      <c r="E297" s="22" t="s">
        <v>2</v>
      </c>
      <c r="F297" s="24">
        <v>312890</v>
      </c>
      <c r="G297" s="20">
        <f t="shared" si="39"/>
        <v>156.44499999999999</v>
      </c>
      <c r="H297" s="51"/>
      <c r="I297" s="25">
        <f t="shared" si="38"/>
        <v>312890</v>
      </c>
      <c r="J297" s="20">
        <f t="shared" si="40"/>
        <v>156.44499999999999</v>
      </c>
      <c r="K297" s="22" t="s">
        <v>141</v>
      </c>
      <c r="L297" s="21">
        <f>IF(I297="","",IF(K297="Ja",IF(E297="Opstal",ROUND(I297*(1+$L$2),0),IF(E297="Inventaris",ROUND(I297*(1+$L$3),0),I297)),I297))</f>
        <v>327184</v>
      </c>
      <c r="M297" s="59">
        <f t="shared" si="35"/>
        <v>163.59200000000001</v>
      </c>
      <c r="N297" s="23"/>
      <c r="O297" s="25">
        <v>333000</v>
      </c>
      <c r="P297" s="20">
        <v>156.44499999999999</v>
      </c>
      <c r="Q297" s="22" t="s">
        <v>141</v>
      </c>
      <c r="R297" s="25">
        <f>ROUNDUP(O297*103.5/101.6,-3)</f>
        <v>340000</v>
      </c>
      <c r="S297" s="98">
        <f t="shared" si="37"/>
        <v>170</v>
      </c>
      <c r="T297" s="1" t="s">
        <v>141</v>
      </c>
      <c r="U297" s="1" t="s">
        <v>141</v>
      </c>
      <c r="V297" s="1" t="s">
        <v>167</v>
      </c>
      <c r="W297" s="1" t="s">
        <v>167</v>
      </c>
      <c r="X297" s="1" t="s">
        <v>270</v>
      </c>
      <c r="Y297" s="1" t="s">
        <v>167</v>
      </c>
    </row>
    <row r="298" spans="1:25" ht="12" x14ac:dyDescent="0.2">
      <c r="A298" s="40"/>
      <c r="B298" s="41" t="s">
        <v>21</v>
      </c>
      <c r="C298" s="42" t="s">
        <v>134</v>
      </c>
      <c r="D298" s="46"/>
      <c r="E298" s="23"/>
      <c r="F298" s="24"/>
      <c r="G298" s="20" t="str">
        <f t="shared" si="39"/>
        <v/>
      </c>
      <c r="H298" s="51"/>
      <c r="I298" s="25" t="str">
        <f t="shared" si="38"/>
        <v/>
      </c>
      <c r="J298" s="20" t="str">
        <f t="shared" si="40"/>
        <v/>
      </c>
      <c r="K298" s="22"/>
      <c r="L298" s="21"/>
      <c r="M298" s="59" t="str">
        <f t="shared" si="35"/>
        <v/>
      </c>
      <c r="N298" s="23"/>
      <c r="O298" s="25"/>
      <c r="P298" s="20" t="s">
        <v>19</v>
      </c>
      <c r="Q298" s="22"/>
      <c r="R298" s="25"/>
      <c r="S298" s="98"/>
    </row>
    <row r="299" spans="1:25" ht="12" x14ac:dyDescent="0.2">
      <c r="A299" s="40"/>
      <c r="B299" s="41" t="s">
        <v>23</v>
      </c>
      <c r="C299" s="42"/>
      <c r="D299" s="46"/>
      <c r="E299" s="22"/>
      <c r="F299" s="24"/>
      <c r="G299" s="20" t="str">
        <f t="shared" si="39"/>
        <v/>
      </c>
      <c r="H299" s="51"/>
      <c r="I299" s="25" t="str">
        <f t="shared" si="38"/>
        <v/>
      </c>
      <c r="J299" s="20" t="str">
        <f t="shared" si="40"/>
        <v/>
      </c>
      <c r="K299" s="22"/>
      <c r="L299" s="21"/>
      <c r="M299" s="59" t="str">
        <f t="shared" si="35"/>
        <v/>
      </c>
      <c r="N299" s="23"/>
      <c r="O299" s="25"/>
      <c r="P299" s="20" t="s">
        <v>19</v>
      </c>
      <c r="Q299" s="22"/>
      <c r="R299" s="25"/>
      <c r="S299" s="98"/>
    </row>
    <row r="300" spans="1:25" ht="12" x14ac:dyDescent="0.2">
      <c r="A300" s="40"/>
      <c r="B300" s="41" t="s">
        <v>135</v>
      </c>
      <c r="C300" s="42"/>
      <c r="D300" s="46"/>
      <c r="E300" s="23"/>
      <c r="F300" s="24"/>
      <c r="G300" s="20" t="str">
        <f t="shared" si="39"/>
        <v/>
      </c>
      <c r="H300" s="51"/>
      <c r="I300" s="25" t="str">
        <f t="shared" si="38"/>
        <v/>
      </c>
      <c r="J300" s="20" t="str">
        <f t="shared" si="40"/>
        <v/>
      </c>
      <c r="K300" s="22"/>
      <c r="L300" s="21"/>
      <c r="M300" s="59" t="str">
        <f t="shared" si="35"/>
        <v/>
      </c>
      <c r="N300" s="23"/>
      <c r="O300" s="25"/>
      <c r="P300" s="20" t="s">
        <v>19</v>
      </c>
      <c r="Q300" s="22"/>
      <c r="R300" s="25"/>
      <c r="S300" s="98"/>
    </row>
    <row r="301" spans="1:25" ht="12" x14ac:dyDescent="0.2">
      <c r="A301" s="40">
        <v>83</v>
      </c>
      <c r="B301" s="49" t="s">
        <v>176</v>
      </c>
      <c r="C301" s="42" t="s">
        <v>192</v>
      </c>
      <c r="D301" s="46"/>
      <c r="E301" s="22" t="s">
        <v>1</v>
      </c>
      <c r="F301" s="24">
        <v>11549450</v>
      </c>
      <c r="G301" s="20">
        <f t="shared" si="39"/>
        <v>5774.7250000000004</v>
      </c>
      <c r="H301" s="51"/>
      <c r="I301" s="25">
        <f t="shared" si="38"/>
        <v>11549450</v>
      </c>
      <c r="J301" s="20">
        <f t="shared" si="40"/>
        <v>5774.7250000000004</v>
      </c>
      <c r="K301" s="22" t="s">
        <v>167</v>
      </c>
      <c r="L301" s="21">
        <f>IF(I301="","",IF(K301="Ja",IF(E301="Opstal",ROUND(I301*(1+$L$2),0),IF(E301="Inventaris",ROUND(I301*(1+$L$3),0),I301)),I301))</f>
        <v>11549450</v>
      </c>
      <c r="M301" s="59">
        <f t="shared" si="35"/>
        <v>5774.7250000000004</v>
      </c>
      <c r="N301" s="23" t="s">
        <v>177</v>
      </c>
      <c r="O301" s="25">
        <v>13641000</v>
      </c>
      <c r="P301" s="20">
        <v>5774.7250000000004</v>
      </c>
      <c r="Q301" s="22" t="s">
        <v>167</v>
      </c>
      <c r="R301" s="25">
        <f>ROUNDUP(O301*108/105,-3)</f>
        <v>14031000</v>
      </c>
      <c r="S301" s="98">
        <f t="shared" si="37"/>
        <v>7015.5</v>
      </c>
      <c r="T301" s="1" t="s">
        <v>141</v>
      </c>
      <c r="U301" s="1" t="s">
        <v>141</v>
      </c>
      <c r="V301" s="1" t="s">
        <v>167</v>
      </c>
      <c r="W301" s="1" t="s">
        <v>167</v>
      </c>
      <c r="X301" s="1" t="s">
        <v>167</v>
      </c>
      <c r="Y301" s="1" t="s">
        <v>167</v>
      </c>
    </row>
    <row r="302" spans="1:25" ht="12" x14ac:dyDescent="0.2">
      <c r="A302" s="40"/>
      <c r="B302" s="41" t="s">
        <v>21</v>
      </c>
      <c r="C302" s="42" t="s">
        <v>137</v>
      </c>
      <c r="D302" s="46"/>
      <c r="E302" s="22" t="s">
        <v>2</v>
      </c>
      <c r="F302" s="24">
        <v>915000</v>
      </c>
      <c r="G302" s="20">
        <f>IF(F302="","",(F302/1000*$G$6))</f>
        <v>457.5</v>
      </c>
      <c r="H302" s="51"/>
      <c r="I302" s="25">
        <f>IF(F302="","",F302+H302)</f>
        <v>915000</v>
      </c>
      <c r="J302" s="20">
        <f>IF(I302="","",(I302/1000*$J$6))</f>
        <v>457.5</v>
      </c>
      <c r="K302" s="22" t="s">
        <v>167</v>
      </c>
      <c r="L302" s="21">
        <f>IF(I302="","",IF(K302="Ja",IF(E302="Opstal",ROUND(I302*(1+$L$2),0),IF(E302="Inventaris",ROUND(I302*(1+$L$3),0),I302)),I302))</f>
        <v>915000</v>
      </c>
      <c r="M302" s="59">
        <f>IF(L302="","",(L302/1000*$M$5))</f>
        <v>457.5</v>
      </c>
      <c r="N302" s="23" t="s">
        <v>178</v>
      </c>
      <c r="O302" s="25">
        <v>915000</v>
      </c>
      <c r="P302" s="20">
        <v>457.5</v>
      </c>
      <c r="Q302" s="22" t="s">
        <v>167</v>
      </c>
      <c r="R302" s="25">
        <f>ROUNDUP(O302*103.5/101.6,-3)</f>
        <v>933000</v>
      </c>
      <c r="S302" s="98">
        <f t="shared" si="37"/>
        <v>466.5</v>
      </c>
    </row>
    <row r="303" spans="1:25" ht="12" x14ac:dyDescent="0.2">
      <c r="A303" s="40"/>
      <c r="B303" s="41" t="s">
        <v>23</v>
      </c>
      <c r="C303" s="42"/>
      <c r="D303" s="46"/>
      <c r="E303" s="22" t="s">
        <v>180</v>
      </c>
      <c r="F303" s="24">
        <v>149500</v>
      </c>
      <c r="G303" s="20">
        <f t="shared" si="39"/>
        <v>74.75</v>
      </c>
      <c r="H303" s="51"/>
      <c r="I303" s="25">
        <f t="shared" si="38"/>
        <v>149500</v>
      </c>
      <c r="J303" s="20">
        <f t="shared" si="40"/>
        <v>74.75</v>
      </c>
      <c r="K303" s="22" t="s">
        <v>167</v>
      </c>
      <c r="L303" s="21">
        <f>IF(I303="","",IF(K303="Ja",IF(E303="Opstal",ROUND(I303*(1+$L$2),0),IF(E303="Inventaris",ROUND(I303*(1+$L$3),0),I303)),I303))</f>
        <v>149500</v>
      </c>
      <c r="M303" s="59">
        <f t="shared" si="35"/>
        <v>74.75</v>
      </c>
      <c r="N303" s="23" t="s">
        <v>181</v>
      </c>
      <c r="O303" s="25">
        <v>177000</v>
      </c>
      <c r="P303" s="20">
        <v>74.75</v>
      </c>
      <c r="Q303" s="22" t="s">
        <v>167</v>
      </c>
      <c r="R303" s="25">
        <f>ROUNDUP(O303*108/105,-3)</f>
        <v>183000</v>
      </c>
      <c r="S303" s="98">
        <f t="shared" si="37"/>
        <v>91.5</v>
      </c>
    </row>
    <row r="304" spans="1:25" ht="12" x14ac:dyDescent="0.2">
      <c r="A304" s="40"/>
      <c r="B304" s="41" t="s">
        <v>136</v>
      </c>
      <c r="C304" s="42"/>
      <c r="D304" s="46"/>
      <c r="E304" s="22"/>
      <c r="F304" s="24"/>
      <c r="G304" s="20" t="str">
        <f t="shared" si="39"/>
        <v/>
      </c>
      <c r="H304" s="51"/>
      <c r="I304" s="25" t="str">
        <f t="shared" si="38"/>
        <v/>
      </c>
      <c r="J304" s="20" t="str">
        <f t="shared" si="40"/>
        <v/>
      </c>
      <c r="K304" s="67" t="s">
        <v>188</v>
      </c>
      <c r="L304" s="21"/>
      <c r="M304" s="59" t="str">
        <f t="shared" si="35"/>
        <v/>
      </c>
      <c r="N304" s="23"/>
      <c r="O304" s="25"/>
      <c r="P304" s="20" t="s">
        <v>19</v>
      </c>
      <c r="Q304" s="67" t="s">
        <v>188</v>
      </c>
      <c r="R304" s="25"/>
      <c r="S304" s="98"/>
    </row>
    <row r="305" spans="1:25" ht="12" x14ac:dyDescent="0.2">
      <c r="A305" s="40">
        <v>84</v>
      </c>
      <c r="B305" s="49" t="s">
        <v>138</v>
      </c>
      <c r="C305" s="42" t="s">
        <v>150</v>
      </c>
      <c r="D305" s="46"/>
      <c r="E305" s="22"/>
      <c r="F305" s="24"/>
      <c r="G305" s="20" t="str">
        <f t="shared" si="39"/>
        <v/>
      </c>
      <c r="H305" s="51"/>
      <c r="I305" s="25" t="str">
        <f t="shared" si="38"/>
        <v/>
      </c>
      <c r="J305" s="20" t="str">
        <f t="shared" si="40"/>
        <v/>
      </c>
      <c r="K305" s="22"/>
      <c r="L305" s="21"/>
      <c r="M305" s="59" t="str">
        <f t="shared" si="35"/>
        <v/>
      </c>
      <c r="N305" s="23"/>
      <c r="O305" s="25"/>
      <c r="P305" s="20" t="s">
        <v>19</v>
      </c>
      <c r="Q305" s="22"/>
      <c r="R305" s="25"/>
      <c r="S305" s="98"/>
    </row>
    <row r="306" spans="1:25" ht="12" x14ac:dyDescent="0.2">
      <c r="A306" s="40"/>
      <c r="B306" s="41" t="s">
        <v>142</v>
      </c>
      <c r="C306" s="42" t="s">
        <v>140</v>
      </c>
      <c r="D306" s="46"/>
      <c r="E306" s="22" t="s">
        <v>1</v>
      </c>
      <c r="F306" s="24">
        <v>559068</v>
      </c>
      <c r="G306" s="20">
        <f t="shared" si="39"/>
        <v>279.53399999999999</v>
      </c>
      <c r="H306" s="51"/>
      <c r="I306" s="25">
        <f t="shared" si="38"/>
        <v>559068</v>
      </c>
      <c r="J306" s="20">
        <f t="shared" si="40"/>
        <v>279.53399999999999</v>
      </c>
      <c r="K306" s="22" t="s">
        <v>141</v>
      </c>
      <c r="L306" s="21">
        <f>IF(I306="","",IF(K306="Ja",IF(E306="Opstal",ROUND(I306*(1+$L$2),0),IF(E306="Inventaris",ROUND(I306*(1+$L$3),0),I306)),I306))</f>
        <v>626861</v>
      </c>
      <c r="M306" s="59">
        <f t="shared" si="35"/>
        <v>313.43049999999999</v>
      </c>
      <c r="N306" s="23"/>
      <c r="O306" s="25">
        <v>661000</v>
      </c>
      <c r="P306" s="20">
        <v>279.53399999999999</v>
      </c>
      <c r="Q306" s="22" t="s">
        <v>141</v>
      </c>
      <c r="R306" s="25">
        <f>ROUNDUP(O306*108/105,-3)</f>
        <v>680000</v>
      </c>
      <c r="S306" s="98">
        <f t="shared" si="37"/>
        <v>340</v>
      </c>
      <c r="T306" s="1" t="s">
        <v>167</v>
      </c>
      <c r="U306" s="1" t="s">
        <v>167</v>
      </c>
      <c r="V306" s="1" t="s">
        <v>167</v>
      </c>
      <c r="W306" s="1" t="s">
        <v>141</v>
      </c>
      <c r="X306" s="1" t="s">
        <v>259</v>
      </c>
      <c r="Y306" s="1" t="s">
        <v>167</v>
      </c>
    </row>
    <row r="307" spans="1:25" ht="12" x14ac:dyDescent="0.2">
      <c r="A307" s="40"/>
      <c r="B307" s="41" t="s">
        <v>143</v>
      </c>
      <c r="C307" s="114" t="s">
        <v>281</v>
      </c>
      <c r="D307" s="115"/>
      <c r="E307" s="116"/>
      <c r="F307" s="117"/>
      <c r="G307" s="51" t="str">
        <f t="shared" si="39"/>
        <v/>
      </c>
      <c r="H307" s="51"/>
      <c r="I307" s="118" t="str">
        <f t="shared" si="38"/>
        <v/>
      </c>
      <c r="J307" s="51" t="str">
        <f t="shared" si="40"/>
        <v/>
      </c>
      <c r="K307" s="116"/>
      <c r="L307" s="119"/>
      <c r="M307" s="120" t="str">
        <f t="shared" si="35"/>
        <v/>
      </c>
      <c r="N307" s="53"/>
      <c r="O307" s="118"/>
      <c r="P307" s="51" t="s">
        <v>19</v>
      </c>
      <c r="Q307" s="116"/>
      <c r="R307" s="118"/>
      <c r="S307" s="98"/>
    </row>
    <row r="308" spans="1:25" ht="12" x14ac:dyDescent="0.2">
      <c r="A308" s="40"/>
      <c r="B308" s="41" t="s">
        <v>144</v>
      </c>
      <c r="C308" s="42"/>
      <c r="D308" s="46"/>
      <c r="E308" s="22"/>
      <c r="F308" s="24"/>
      <c r="G308" s="20" t="str">
        <f t="shared" si="39"/>
        <v/>
      </c>
      <c r="H308" s="51"/>
      <c r="I308" s="25" t="str">
        <f t="shared" si="38"/>
        <v/>
      </c>
      <c r="J308" s="20" t="str">
        <f t="shared" si="40"/>
        <v/>
      </c>
      <c r="K308" s="22"/>
      <c r="L308" s="21"/>
      <c r="M308" s="59" t="str">
        <f t="shared" si="35"/>
        <v/>
      </c>
      <c r="N308" s="23"/>
      <c r="O308" s="25"/>
      <c r="P308" s="20" t="s">
        <v>19</v>
      </c>
      <c r="Q308" s="22"/>
      <c r="R308" s="25"/>
      <c r="S308" s="98"/>
    </row>
    <row r="309" spans="1:25" ht="12" x14ac:dyDescent="0.2">
      <c r="A309" s="40">
        <v>85</v>
      </c>
      <c r="B309" s="49" t="s">
        <v>138</v>
      </c>
      <c r="C309" s="42" t="s">
        <v>139</v>
      </c>
      <c r="D309" s="46"/>
      <c r="E309" s="22"/>
      <c r="F309" s="24"/>
      <c r="G309" s="20" t="str">
        <f t="shared" si="39"/>
        <v/>
      </c>
      <c r="H309" s="51"/>
      <c r="I309" s="25" t="str">
        <f t="shared" si="38"/>
        <v/>
      </c>
      <c r="J309" s="20" t="str">
        <f t="shared" si="40"/>
        <v/>
      </c>
      <c r="K309" s="22"/>
      <c r="L309" s="21"/>
      <c r="M309" s="59" t="str">
        <f t="shared" si="35"/>
        <v/>
      </c>
      <c r="N309" s="23"/>
      <c r="O309" s="25"/>
      <c r="P309" s="20" t="s">
        <v>19</v>
      </c>
      <c r="Q309" s="22"/>
      <c r="R309" s="25"/>
      <c r="S309" s="98"/>
    </row>
    <row r="310" spans="1:25" ht="12" x14ac:dyDescent="0.2">
      <c r="A310" s="40"/>
      <c r="B310" s="41" t="s">
        <v>142</v>
      </c>
      <c r="C310" s="42" t="s">
        <v>140</v>
      </c>
      <c r="D310" s="46"/>
      <c r="E310" s="22" t="s">
        <v>1</v>
      </c>
      <c r="F310" s="24">
        <v>894509</v>
      </c>
      <c r="G310" s="20">
        <f t="shared" si="39"/>
        <v>447.25450000000001</v>
      </c>
      <c r="H310" s="51"/>
      <c r="I310" s="25">
        <f t="shared" si="38"/>
        <v>894509</v>
      </c>
      <c r="J310" s="20">
        <f t="shared" si="40"/>
        <v>447.25450000000001</v>
      </c>
      <c r="K310" s="22" t="s">
        <v>141</v>
      </c>
      <c r="L310" s="21">
        <f>IF(I310="","",IF(K310="Ja",IF(E310="Opstal",ROUND(I310*(1+$L$2),0),IF(E310="Inventaris",ROUND(I310*(1+$L$3),0),I310)),I310))</f>
        <v>1002978</v>
      </c>
      <c r="M310" s="59">
        <f t="shared" si="35"/>
        <v>501.48899999999998</v>
      </c>
      <c r="N310" s="23"/>
      <c r="O310" s="25">
        <v>1057000</v>
      </c>
      <c r="P310" s="20">
        <v>447.25450000000001</v>
      </c>
      <c r="Q310" s="22" t="s">
        <v>141</v>
      </c>
      <c r="R310" s="25">
        <f>ROUNDUP(O310*108/105,-3)</f>
        <v>1088000</v>
      </c>
      <c r="S310" s="98">
        <f t="shared" si="37"/>
        <v>544</v>
      </c>
      <c r="T310" s="1" t="s">
        <v>167</v>
      </c>
      <c r="U310" s="1" t="s">
        <v>167</v>
      </c>
      <c r="V310" s="1" t="s">
        <v>167</v>
      </c>
      <c r="W310" s="1" t="s">
        <v>141</v>
      </c>
      <c r="X310" s="1" t="s">
        <v>259</v>
      </c>
      <c r="Y310" s="1" t="s">
        <v>167</v>
      </c>
    </row>
    <row r="311" spans="1:25" ht="12" x14ac:dyDescent="0.2">
      <c r="A311" s="40"/>
      <c r="B311" s="41" t="s">
        <v>143</v>
      </c>
      <c r="C311" s="114" t="s">
        <v>282</v>
      </c>
      <c r="D311" s="115"/>
      <c r="E311" s="116"/>
      <c r="F311" s="117"/>
      <c r="G311" s="51" t="str">
        <f t="shared" si="39"/>
        <v/>
      </c>
      <c r="H311" s="51"/>
      <c r="I311" s="118" t="str">
        <f t="shared" si="38"/>
        <v/>
      </c>
      <c r="J311" s="51" t="str">
        <f t="shared" si="40"/>
        <v/>
      </c>
      <c r="K311" s="116"/>
      <c r="L311" s="119"/>
      <c r="M311" s="120" t="str">
        <f t="shared" si="35"/>
        <v/>
      </c>
      <c r="N311" s="53"/>
      <c r="O311" s="118"/>
      <c r="P311" s="51" t="s">
        <v>19</v>
      </c>
      <c r="Q311" s="116"/>
      <c r="R311" s="118"/>
      <c r="S311" s="98"/>
    </row>
    <row r="312" spans="1:25" ht="12" x14ac:dyDescent="0.2">
      <c r="A312" s="40"/>
      <c r="B312" s="41" t="s">
        <v>144</v>
      </c>
      <c r="C312" s="42"/>
      <c r="D312" s="46"/>
      <c r="E312" s="22"/>
      <c r="F312" s="24"/>
      <c r="G312" s="20" t="str">
        <f t="shared" si="39"/>
        <v/>
      </c>
      <c r="H312" s="51"/>
      <c r="I312" s="25" t="str">
        <f t="shared" si="38"/>
        <v/>
      </c>
      <c r="J312" s="20" t="str">
        <f t="shared" si="40"/>
        <v/>
      </c>
      <c r="K312" s="22"/>
      <c r="L312" s="21"/>
      <c r="M312" s="59" t="str">
        <f t="shared" si="35"/>
        <v/>
      </c>
      <c r="N312" s="23"/>
      <c r="O312" s="25"/>
      <c r="P312" s="20" t="s">
        <v>19</v>
      </c>
      <c r="Q312" s="22"/>
      <c r="R312" s="25"/>
      <c r="S312" s="98"/>
    </row>
    <row r="313" spans="1:25" ht="12" x14ac:dyDescent="0.2">
      <c r="A313" s="40">
        <v>86</v>
      </c>
      <c r="B313" s="49" t="s">
        <v>138</v>
      </c>
      <c r="C313" s="42" t="s">
        <v>145</v>
      </c>
      <c r="D313" s="46"/>
      <c r="E313" s="22"/>
      <c r="F313" s="24"/>
      <c r="G313" s="20" t="str">
        <f t="shared" si="39"/>
        <v/>
      </c>
      <c r="H313" s="51"/>
      <c r="I313" s="25" t="str">
        <f t="shared" si="38"/>
        <v/>
      </c>
      <c r="J313" s="20" t="str">
        <f t="shared" si="40"/>
        <v/>
      </c>
      <c r="K313" s="22"/>
      <c r="L313" s="21"/>
      <c r="M313" s="59" t="str">
        <f t="shared" si="35"/>
        <v/>
      </c>
      <c r="N313" s="23"/>
      <c r="O313" s="25"/>
      <c r="P313" s="20" t="s">
        <v>19</v>
      </c>
      <c r="Q313" s="22"/>
      <c r="R313" s="25"/>
      <c r="S313" s="98"/>
    </row>
    <row r="314" spans="1:25" ht="12" x14ac:dyDescent="0.2">
      <c r="A314" s="40"/>
      <c r="B314" s="41" t="s">
        <v>142</v>
      </c>
      <c r="C314" s="42" t="s">
        <v>140</v>
      </c>
      <c r="D314" s="46"/>
      <c r="E314" s="22" t="s">
        <v>1</v>
      </c>
      <c r="F314" s="24">
        <v>894509</v>
      </c>
      <c r="G314" s="20">
        <f t="shared" si="39"/>
        <v>447.25450000000001</v>
      </c>
      <c r="H314" s="51"/>
      <c r="I314" s="25">
        <f t="shared" si="38"/>
        <v>894509</v>
      </c>
      <c r="J314" s="20">
        <f t="shared" si="40"/>
        <v>447.25450000000001</v>
      </c>
      <c r="K314" s="22" t="s">
        <v>141</v>
      </c>
      <c r="L314" s="21">
        <f>IF(I314="","",IF(K314="Ja",IF(E314="Opstal",ROUND(I314*(1+$L$2),0),IF(E314="Inventaris",ROUND(I314*(1+$L$3),0),I314)),I314))</f>
        <v>1002978</v>
      </c>
      <c r="M314" s="59">
        <f t="shared" si="35"/>
        <v>501.48899999999998</v>
      </c>
      <c r="N314" s="23"/>
      <c r="O314" s="25">
        <v>1057000</v>
      </c>
      <c r="P314" s="20">
        <v>447.25450000000001</v>
      </c>
      <c r="Q314" s="22" t="s">
        <v>141</v>
      </c>
      <c r="R314" s="25">
        <f>ROUNDUP(O314*108/105,-3)</f>
        <v>1088000</v>
      </c>
      <c r="S314" s="98">
        <f t="shared" si="37"/>
        <v>544</v>
      </c>
      <c r="T314" s="1" t="s">
        <v>167</v>
      </c>
      <c r="U314" s="1" t="s">
        <v>167</v>
      </c>
      <c r="V314" s="1" t="s">
        <v>167</v>
      </c>
      <c r="W314" s="1" t="s">
        <v>141</v>
      </c>
      <c r="X314" s="1" t="s">
        <v>259</v>
      </c>
      <c r="Y314" s="1" t="s">
        <v>167</v>
      </c>
    </row>
    <row r="315" spans="1:25" ht="12" x14ac:dyDescent="0.2">
      <c r="A315" s="40"/>
      <c r="B315" s="41" t="s">
        <v>143</v>
      </c>
      <c r="C315" s="114" t="s">
        <v>283</v>
      </c>
      <c r="D315" s="115"/>
      <c r="E315" s="116"/>
      <c r="F315" s="117"/>
      <c r="G315" s="51" t="str">
        <f t="shared" si="39"/>
        <v/>
      </c>
      <c r="H315" s="51"/>
      <c r="I315" s="118" t="str">
        <f t="shared" si="38"/>
        <v/>
      </c>
      <c r="J315" s="51" t="str">
        <f t="shared" si="40"/>
        <v/>
      </c>
      <c r="K315" s="116"/>
      <c r="L315" s="119"/>
      <c r="M315" s="120" t="str">
        <f t="shared" si="35"/>
        <v/>
      </c>
      <c r="N315" s="53"/>
      <c r="O315" s="118"/>
      <c r="P315" s="51" t="s">
        <v>19</v>
      </c>
      <c r="Q315" s="116"/>
      <c r="R315" s="118"/>
      <c r="S315" s="98"/>
    </row>
    <row r="316" spans="1:25" ht="12" x14ac:dyDescent="0.2">
      <c r="A316" s="40"/>
      <c r="B316" s="41" t="s">
        <v>144</v>
      </c>
      <c r="C316" s="42"/>
      <c r="D316" s="46"/>
      <c r="E316" s="22"/>
      <c r="F316" s="24"/>
      <c r="G316" s="20" t="str">
        <f t="shared" si="39"/>
        <v/>
      </c>
      <c r="H316" s="51"/>
      <c r="I316" s="25" t="str">
        <f t="shared" si="38"/>
        <v/>
      </c>
      <c r="J316" s="20" t="str">
        <f t="shared" si="40"/>
        <v/>
      </c>
      <c r="K316" s="22"/>
      <c r="L316" s="21"/>
      <c r="M316" s="59" t="str">
        <f t="shared" si="35"/>
        <v/>
      </c>
      <c r="N316" s="23"/>
      <c r="O316" s="25"/>
      <c r="P316" s="20" t="s">
        <v>19</v>
      </c>
      <c r="Q316" s="22"/>
      <c r="R316" s="25"/>
      <c r="S316" s="98"/>
    </row>
    <row r="317" spans="1:25" ht="12" x14ac:dyDescent="0.2">
      <c r="A317" s="40"/>
      <c r="B317" s="41" t="s">
        <v>142</v>
      </c>
      <c r="C317" s="42" t="s">
        <v>147</v>
      </c>
      <c r="D317" s="46"/>
      <c r="E317" s="22" t="s">
        <v>1</v>
      </c>
      <c r="F317" s="24">
        <v>670880</v>
      </c>
      <c r="G317" s="20">
        <f t="shared" si="39"/>
        <v>335.44</v>
      </c>
      <c r="H317" s="51"/>
      <c r="I317" s="25">
        <f t="shared" si="38"/>
        <v>670880</v>
      </c>
      <c r="J317" s="20">
        <f t="shared" si="40"/>
        <v>335.44</v>
      </c>
      <c r="K317" s="22" t="s">
        <v>141</v>
      </c>
      <c r="L317" s="21">
        <f>IF(I317="","",IF(K317="Ja",IF(E317="Opstal",ROUND(I317*(1+$L$2),0),IF(E317="Inventaris",ROUND(I317*(1+$L$3),0),I317)),I317))</f>
        <v>752232</v>
      </c>
      <c r="M317" s="59">
        <f t="shared" si="35"/>
        <v>376.11599999999999</v>
      </c>
      <c r="N317" s="23"/>
      <c r="O317" s="25">
        <v>793000</v>
      </c>
      <c r="P317" s="20">
        <v>335.44</v>
      </c>
      <c r="Q317" s="22" t="s">
        <v>141</v>
      </c>
      <c r="R317" s="25">
        <f>ROUNDUP(O317*108/105,-3)</f>
        <v>816000</v>
      </c>
      <c r="S317" s="98">
        <f t="shared" si="37"/>
        <v>408</v>
      </c>
      <c r="T317" s="1" t="s">
        <v>167</v>
      </c>
      <c r="U317" s="1" t="s">
        <v>167</v>
      </c>
      <c r="V317" s="1" t="s">
        <v>167</v>
      </c>
      <c r="W317" s="1" t="s">
        <v>141</v>
      </c>
      <c r="X317" s="1" t="s">
        <v>259</v>
      </c>
      <c r="Y317" s="1" t="s">
        <v>167</v>
      </c>
    </row>
    <row r="318" spans="1:25" ht="12" x14ac:dyDescent="0.2">
      <c r="A318" s="40"/>
      <c r="B318" s="41" t="s">
        <v>143</v>
      </c>
      <c r="C318" s="42"/>
      <c r="D318" s="46"/>
      <c r="E318" s="22"/>
      <c r="F318" s="24"/>
      <c r="G318" s="20" t="str">
        <f t="shared" si="39"/>
        <v/>
      </c>
      <c r="H318" s="51"/>
      <c r="I318" s="25" t="str">
        <f t="shared" si="38"/>
        <v/>
      </c>
      <c r="J318" s="20" t="str">
        <f t="shared" si="40"/>
        <v/>
      </c>
      <c r="K318" s="22"/>
      <c r="L318" s="21"/>
      <c r="M318" s="59" t="str">
        <f t="shared" si="35"/>
        <v/>
      </c>
      <c r="N318" s="23"/>
      <c r="O318" s="25"/>
      <c r="P318" s="20" t="s">
        <v>19</v>
      </c>
      <c r="Q318" s="22"/>
      <c r="R318" s="25"/>
      <c r="S318" s="98"/>
    </row>
    <row r="319" spans="1:25" ht="12" x14ac:dyDescent="0.2">
      <c r="A319" s="40"/>
      <c r="B319" s="41" t="s">
        <v>144</v>
      </c>
      <c r="C319" s="42"/>
      <c r="D319" s="46"/>
      <c r="E319" s="22"/>
      <c r="F319" s="24"/>
      <c r="G319" s="20" t="str">
        <f t="shared" si="39"/>
        <v/>
      </c>
      <c r="H319" s="51"/>
      <c r="I319" s="25" t="str">
        <f t="shared" si="38"/>
        <v/>
      </c>
      <c r="J319" s="20" t="str">
        <f t="shared" si="40"/>
        <v/>
      </c>
      <c r="K319" s="22"/>
      <c r="L319" s="21"/>
      <c r="M319" s="59" t="str">
        <f t="shared" ref="M319:M355" si="42">IF(L319="","",(L319/1000*$M$5))</f>
        <v/>
      </c>
      <c r="N319" s="23"/>
      <c r="O319" s="25"/>
      <c r="P319" s="20" t="s">
        <v>19</v>
      </c>
      <c r="Q319" s="22"/>
      <c r="R319" s="25"/>
      <c r="S319" s="98"/>
    </row>
    <row r="320" spans="1:25" ht="12" x14ac:dyDescent="0.2">
      <c r="A320" s="40">
        <v>89</v>
      </c>
      <c r="B320" s="49" t="s">
        <v>138</v>
      </c>
      <c r="C320" s="42" t="s">
        <v>148</v>
      </c>
      <c r="D320" s="46"/>
      <c r="E320" s="22"/>
      <c r="F320" s="24"/>
      <c r="G320" s="20" t="str">
        <f t="shared" si="39"/>
        <v/>
      </c>
      <c r="H320" s="51"/>
      <c r="I320" s="25" t="str">
        <f t="shared" si="38"/>
        <v/>
      </c>
      <c r="J320" s="20" t="str">
        <f t="shared" si="40"/>
        <v/>
      </c>
      <c r="K320" s="22"/>
      <c r="L320" s="21"/>
      <c r="M320" s="59" t="str">
        <f t="shared" si="42"/>
        <v/>
      </c>
      <c r="N320" s="23"/>
      <c r="O320" s="25"/>
      <c r="P320" s="20" t="s">
        <v>19</v>
      </c>
      <c r="Q320" s="22"/>
      <c r="R320" s="25"/>
      <c r="S320" s="98"/>
    </row>
    <row r="321" spans="1:25" ht="12" x14ac:dyDescent="0.2">
      <c r="A321" s="40"/>
      <c r="B321" s="41" t="s">
        <v>142</v>
      </c>
      <c r="C321" s="42" t="s">
        <v>147</v>
      </c>
      <c r="D321" s="46"/>
      <c r="E321" s="22" t="s">
        <v>1</v>
      </c>
      <c r="F321" s="24">
        <v>950414</v>
      </c>
      <c r="G321" s="20">
        <f t="shared" si="39"/>
        <v>475.20699999999999</v>
      </c>
      <c r="H321" s="51"/>
      <c r="I321" s="25">
        <f t="shared" si="38"/>
        <v>950414</v>
      </c>
      <c r="J321" s="20">
        <f t="shared" si="40"/>
        <v>475.20699999999999</v>
      </c>
      <c r="K321" s="22" t="s">
        <v>141</v>
      </c>
      <c r="L321" s="21">
        <f>IF(I321="","",IF(K321="Ja",IF(E321="Opstal",ROUND(I321*(1+$L$2),0),IF(E321="Inventaris",ROUND(I321*(1+$L$3),0),I321)),I321))</f>
        <v>1065662</v>
      </c>
      <c r="M321" s="59">
        <f t="shared" si="42"/>
        <v>532.83100000000002</v>
      </c>
      <c r="N321" s="23"/>
      <c r="O321" s="25">
        <v>1123000</v>
      </c>
      <c r="P321" s="20">
        <v>475.20699999999999</v>
      </c>
      <c r="Q321" s="22" t="s">
        <v>141</v>
      </c>
      <c r="R321" s="25">
        <f>ROUNDUP(O321*108/105,-3)</f>
        <v>1156000</v>
      </c>
      <c r="S321" s="98">
        <f t="shared" si="37"/>
        <v>578</v>
      </c>
      <c r="T321" s="1" t="s">
        <v>167</v>
      </c>
      <c r="U321" s="1" t="s">
        <v>167</v>
      </c>
      <c r="V321" s="1" t="s">
        <v>167</v>
      </c>
      <c r="W321" s="1" t="s">
        <v>141</v>
      </c>
      <c r="X321" s="1" t="s">
        <v>259</v>
      </c>
      <c r="Y321" s="1" t="s">
        <v>167</v>
      </c>
    </row>
    <row r="322" spans="1:25" ht="12" x14ac:dyDescent="0.2">
      <c r="A322" s="40"/>
      <c r="B322" s="41" t="s">
        <v>143</v>
      </c>
      <c r="C322" s="42"/>
      <c r="D322" s="46"/>
      <c r="E322" s="22"/>
      <c r="F322" s="24"/>
      <c r="G322" s="20" t="str">
        <f t="shared" si="39"/>
        <v/>
      </c>
      <c r="H322" s="51"/>
      <c r="I322" s="25" t="str">
        <f t="shared" ref="I322:I375" si="43">IF(F322="","",F322+H322)</f>
        <v/>
      </c>
      <c r="J322" s="20" t="str">
        <f t="shared" si="40"/>
        <v/>
      </c>
      <c r="K322" s="22"/>
      <c r="L322" s="21"/>
      <c r="M322" s="59" t="str">
        <f t="shared" si="42"/>
        <v/>
      </c>
      <c r="N322" s="23"/>
      <c r="O322" s="25"/>
      <c r="P322" s="20" t="s">
        <v>19</v>
      </c>
      <c r="Q322" s="22"/>
      <c r="R322" s="25"/>
      <c r="S322" s="98"/>
    </row>
    <row r="323" spans="1:25" ht="12" x14ac:dyDescent="0.2">
      <c r="A323" s="40"/>
      <c r="B323" s="41" t="s">
        <v>144</v>
      </c>
      <c r="C323" s="42"/>
      <c r="D323" s="46"/>
      <c r="E323" s="22"/>
      <c r="F323" s="24"/>
      <c r="G323" s="20" t="str">
        <f t="shared" si="39"/>
        <v/>
      </c>
      <c r="H323" s="51"/>
      <c r="I323" s="25" t="str">
        <f t="shared" si="43"/>
        <v/>
      </c>
      <c r="J323" s="20" t="str">
        <f t="shared" si="40"/>
        <v/>
      </c>
      <c r="K323" s="22"/>
      <c r="L323" s="21"/>
      <c r="M323" s="59" t="str">
        <f t="shared" si="42"/>
        <v/>
      </c>
      <c r="N323" s="23"/>
      <c r="O323" s="25"/>
      <c r="P323" s="20" t="s">
        <v>19</v>
      </c>
      <c r="Q323" s="22"/>
      <c r="R323" s="25"/>
      <c r="S323" s="98"/>
    </row>
    <row r="324" spans="1:25" ht="12" x14ac:dyDescent="0.2">
      <c r="A324" s="40">
        <v>90</v>
      </c>
      <c r="B324" s="49" t="s">
        <v>138</v>
      </c>
      <c r="C324" s="42" t="s">
        <v>146</v>
      </c>
      <c r="D324" s="46"/>
      <c r="E324" s="22"/>
      <c r="F324" s="24"/>
      <c r="G324" s="20" t="str">
        <f t="shared" ref="G324:G355" si="44">IF(F324="","",(F324/1000*$G$6))</f>
        <v/>
      </c>
      <c r="H324" s="51"/>
      <c r="I324" s="25" t="str">
        <f t="shared" si="43"/>
        <v/>
      </c>
      <c r="J324" s="20" t="str">
        <f t="shared" ref="J324:J355" si="45">IF(I324="","",(I324/1000*$J$6))</f>
        <v/>
      </c>
      <c r="K324" s="22"/>
      <c r="L324" s="21"/>
      <c r="M324" s="59" t="str">
        <f t="shared" si="42"/>
        <v/>
      </c>
      <c r="N324" s="23"/>
      <c r="O324" s="25"/>
      <c r="P324" s="20" t="s">
        <v>19</v>
      </c>
      <c r="Q324" s="22"/>
      <c r="R324" s="25"/>
      <c r="S324" s="98"/>
    </row>
    <row r="325" spans="1:25" ht="12" x14ac:dyDescent="0.2">
      <c r="A325" s="40"/>
      <c r="B325" s="41" t="s">
        <v>142</v>
      </c>
      <c r="C325" s="42" t="s">
        <v>147</v>
      </c>
      <c r="D325" s="46"/>
      <c r="E325" s="22" t="s">
        <v>1</v>
      </c>
      <c r="F325" s="24">
        <v>838601</v>
      </c>
      <c r="G325" s="20">
        <f t="shared" si="44"/>
        <v>419.3005</v>
      </c>
      <c r="H325" s="51"/>
      <c r="I325" s="25">
        <f t="shared" si="43"/>
        <v>838601</v>
      </c>
      <c r="J325" s="20">
        <f t="shared" si="45"/>
        <v>419.3005</v>
      </c>
      <c r="K325" s="22" t="s">
        <v>141</v>
      </c>
      <c r="L325" s="21">
        <f>IF(I325="","",IF(K325="Ja",IF(E325="Opstal",ROUND(I325*(1+$L$2),0),IF(E325="Inventaris",ROUND(I325*(1+$L$3),0),I325)),I325))</f>
        <v>940291</v>
      </c>
      <c r="M325" s="59">
        <f t="shared" si="42"/>
        <v>470.14550000000003</v>
      </c>
      <c r="N325" s="23"/>
      <c r="O325" s="25">
        <v>991000</v>
      </c>
      <c r="P325" s="20">
        <v>419.3005</v>
      </c>
      <c r="Q325" s="22" t="s">
        <v>141</v>
      </c>
      <c r="R325" s="25">
        <f>ROUNDUP(O325*108/105,-3)</f>
        <v>1020000</v>
      </c>
      <c r="S325" s="98">
        <f t="shared" si="37"/>
        <v>510</v>
      </c>
      <c r="T325" s="1" t="s">
        <v>167</v>
      </c>
      <c r="U325" s="1" t="s">
        <v>167</v>
      </c>
      <c r="V325" s="1" t="s">
        <v>167</v>
      </c>
      <c r="W325" s="1" t="s">
        <v>141</v>
      </c>
      <c r="X325" s="1" t="s">
        <v>259</v>
      </c>
      <c r="Y325" s="1" t="s">
        <v>167</v>
      </c>
    </row>
    <row r="326" spans="1:25" ht="12" x14ac:dyDescent="0.2">
      <c r="A326" s="40"/>
      <c r="B326" s="41" t="s">
        <v>143</v>
      </c>
      <c r="C326" s="42"/>
      <c r="D326" s="46"/>
      <c r="E326" s="22"/>
      <c r="F326" s="24"/>
      <c r="G326" s="20" t="str">
        <f t="shared" si="44"/>
        <v/>
      </c>
      <c r="H326" s="51"/>
      <c r="I326" s="25" t="str">
        <f t="shared" si="43"/>
        <v/>
      </c>
      <c r="J326" s="20" t="str">
        <f t="shared" si="45"/>
        <v/>
      </c>
      <c r="K326" s="22"/>
      <c r="L326" s="21"/>
      <c r="M326" s="59" t="str">
        <f t="shared" si="42"/>
        <v/>
      </c>
      <c r="N326" s="23"/>
      <c r="O326" s="25"/>
      <c r="P326" s="20" t="s">
        <v>19</v>
      </c>
      <c r="Q326" s="22"/>
      <c r="R326" s="25"/>
      <c r="S326" s="98"/>
    </row>
    <row r="327" spans="1:25" ht="12" x14ac:dyDescent="0.2">
      <c r="A327" s="40"/>
      <c r="B327" s="41" t="s">
        <v>144</v>
      </c>
      <c r="C327" s="42"/>
      <c r="D327" s="46"/>
      <c r="E327" s="22"/>
      <c r="F327" s="24"/>
      <c r="G327" s="20" t="str">
        <f t="shared" si="44"/>
        <v/>
      </c>
      <c r="H327" s="51"/>
      <c r="I327" s="25" t="str">
        <f t="shared" si="43"/>
        <v/>
      </c>
      <c r="J327" s="20" t="str">
        <f t="shared" si="45"/>
        <v/>
      </c>
      <c r="K327" s="22"/>
      <c r="L327" s="21"/>
      <c r="M327" s="59" t="str">
        <f t="shared" si="42"/>
        <v/>
      </c>
      <c r="N327" s="23"/>
      <c r="O327" s="25"/>
      <c r="P327" s="20" t="s">
        <v>19</v>
      </c>
      <c r="Q327" s="22"/>
      <c r="R327" s="25"/>
      <c r="S327" s="98"/>
    </row>
    <row r="328" spans="1:25" ht="12" x14ac:dyDescent="0.2">
      <c r="A328" s="40">
        <v>91</v>
      </c>
      <c r="B328" s="49" t="s">
        <v>138</v>
      </c>
      <c r="C328" s="42" t="s">
        <v>149</v>
      </c>
      <c r="D328" s="46"/>
      <c r="E328" s="22"/>
      <c r="F328" s="24"/>
      <c r="G328" s="20" t="str">
        <f t="shared" si="44"/>
        <v/>
      </c>
      <c r="H328" s="51"/>
      <c r="I328" s="25" t="str">
        <f t="shared" si="43"/>
        <v/>
      </c>
      <c r="J328" s="20" t="str">
        <f t="shared" si="45"/>
        <v/>
      </c>
      <c r="K328" s="22"/>
      <c r="L328" s="21"/>
      <c r="M328" s="59" t="str">
        <f t="shared" si="42"/>
        <v/>
      </c>
      <c r="N328" s="23"/>
      <c r="O328" s="25"/>
      <c r="P328" s="20" t="s">
        <v>19</v>
      </c>
      <c r="Q328" s="22"/>
      <c r="R328" s="25"/>
      <c r="S328" s="98"/>
    </row>
    <row r="329" spans="1:25" ht="12" x14ac:dyDescent="0.2">
      <c r="A329" s="40"/>
      <c r="B329" s="41" t="s">
        <v>142</v>
      </c>
      <c r="C329" s="42" t="s">
        <v>147</v>
      </c>
      <c r="D329" s="46"/>
      <c r="E329" s="22" t="s">
        <v>1</v>
      </c>
      <c r="F329" s="24">
        <v>838601</v>
      </c>
      <c r="G329" s="20">
        <f t="shared" si="44"/>
        <v>419.3005</v>
      </c>
      <c r="H329" s="51"/>
      <c r="I329" s="25">
        <f t="shared" si="43"/>
        <v>838601</v>
      </c>
      <c r="J329" s="20">
        <f t="shared" si="45"/>
        <v>419.3005</v>
      </c>
      <c r="K329" s="22" t="s">
        <v>141</v>
      </c>
      <c r="L329" s="21">
        <f>IF(I329="","",IF(K329="Ja",IF(E329="Opstal",ROUND(I329*(1+$L$2),0),IF(E329="Inventaris",ROUND(I329*(1+$L$3),0),I329)),I329))</f>
        <v>940291</v>
      </c>
      <c r="M329" s="59">
        <f t="shared" si="42"/>
        <v>470.14550000000003</v>
      </c>
      <c r="N329" s="23"/>
      <c r="O329" s="25">
        <v>991000</v>
      </c>
      <c r="P329" s="20">
        <v>419.3005</v>
      </c>
      <c r="Q329" s="22" t="s">
        <v>141</v>
      </c>
      <c r="R329" s="25">
        <f>ROUNDUP(O329*108/105,-3)</f>
        <v>1020000</v>
      </c>
      <c r="S329" s="98">
        <f t="shared" ref="S329:S373" si="46">R329*0.5/1000</f>
        <v>510</v>
      </c>
      <c r="T329" s="1" t="s">
        <v>167</v>
      </c>
      <c r="U329" s="1" t="s">
        <v>167</v>
      </c>
      <c r="V329" s="1" t="s">
        <v>167</v>
      </c>
      <c r="W329" s="1" t="s">
        <v>141</v>
      </c>
      <c r="X329" s="1" t="s">
        <v>259</v>
      </c>
      <c r="Y329" s="1" t="s">
        <v>167</v>
      </c>
    </row>
    <row r="330" spans="1:25" ht="12" x14ac:dyDescent="0.2">
      <c r="A330" s="40"/>
      <c r="B330" s="41" t="s">
        <v>143</v>
      </c>
      <c r="C330" s="42"/>
      <c r="D330" s="46"/>
      <c r="E330" s="22"/>
      <c r="F330" s="24"/>
      <c r="G330" s="20" t="str">
        <f t="shared" si="44"/>
        <v/>
      </c>
      <c r="H330" s="51"/>
      <c r="I330" s="25" t="str">
        <f t="shared" si="43"/>
        <v/>
      </c>
      <c r="J330" s="20" t="str">
        <f t="shared" si="45"/>
        <v/>
      </c>
      <c r="K330" s="22"/>
      <c r="L330" s="21"/>
      <c r="M330" s="59" t="str">
        <f t="shared" si="42"/>
        <v/>
      </c>
      <c r="N330" s="23"/>
      <c r="O330" s="25"/>
      <c r="P330" s="20" t="s">
        <v>19</v>
      </c>
      <c r="Q330" s="22"/>
      <c r="R330" s="25"/>
      <c r="S330" s="98"/>
    </row>
    <row r="331" spans="1:25" ht="12" x14ac:dyDescent="0.2">
      <c r="A331" s="40"/>
      <c r="B331" s="41" t="s">
        <v>144</v>
      </c>
      <c r="C331" s="42"/>
      <c r="D331" s="46"/>
      <c r="E331" s="22"/>
      <c r="F331" s="24"/>
      <c r="G331" s="20" t="str">
        <f t="shared" si="44"/>
        <v/>
      </c>
      <c r="H331" s="51"/>
      <c r="I331" s="25" t="str">
        <f t="shared" si="43"/>
        <v/>
      </c>
      <c r="J331" s="20" t="str">
        <f t="shared" si="45"/>
        <v/>
      </c>
      <c r="K331" s="22"/>
      <c r="L331" s="21"/>
      <c r="M331" s="59" t="str">
        <f t="shared" si="42"/>
        <v/>
      </c>
      <c r="N331" s="23"/>
      <c r="O331" s="25"/>
      <c r="P331" s="20" t="s">
        <v>19</v>
      </c>
      <c r="Q331" s="22"/>
      <c r="R331" s="25"/>
      <c r="S331" s="98"/>
    </row>
    <row r="332" spans="1:25" ht="12" x14ac:dyDescent="0.2">
      <c r="A332" s="40">
        <v>92</v>
      </c>
      <c r="B332" s="49" t="s">
        <v>155</v>
      </c>
      <c r="C332" s="42" t="s">
        <v>156</v>
      </c>
      <c r="D332" s="46"/>
      <c r="E332" s="22" t="s">
        <v>1</v>
      </c>
      <c r="F332" s="24">
        <v>2825198</v>
      </c>
      <c r="G332" s="20">
        <f t="shared" si="44"/>
        <v>1412.5989999999999</v>
      </c>
      <c r="H332" s="51"/>
      <c r="I332" s="25">
        <f t="shared" si="43"/>
        <v>2825198</v>
      </c>
      <c r="J332" s="20">
        <f t="shared" si="45"/>
        <v>1412.5989999999999</v>
      </c>
      <c r="K332" s="22" t="s">
        <v>141</v>
      </c>
      <c r="L332" s="21">
        <f>IF(I332="","",IF(K332="Ja",IF(E332="Opstal",ROUND(I332*(1+$L$2),0),IF(E332="Inventaris",ROUND(I332*(1+$L$3),0),I332)),I332))</f>
        <v>3167785</v>
      </c>
      <c r="M332" s="59">
        <f t="shared" si="42"/>
        <v>1583.8924999999999</v>
      </c>
      <c r="N332" s="23"/>
      <c r="O332" s="25">
        <v>3337000</v>
      </c>
      <c r="P332" s="20">
        <v>1412.5989999999999</v>
      </c>
      <c r="Q332" s="22" t="s">
        <v>141</v>
      </c>
      <c r="R332" s="25">
        <f>ROUNDUP(O332*108/105,-3)</f>
        <v>3433000</v>
      </c>
      <c r="S332" s="98">
        <f t="shared" si="46"/>
        <v>1716.5</v>
      </c>
    </row>
    <row r="333" spans="1:25" ht="12" x14ac:dyDescent="0.2">
      <c r="A333" s="40"/>
      <c r="B333" s="41" t="s">
        <v>142</v>
      </c>
      <c r="C333" s="42" t="s">
        <v>157</v>
      </c>
      <c r="D333" s="46"/>
      <c r="E333" s="22"/>
      <c r="F333" s="24"/>
      <c r="G333" s="20" t="str">
        <f t="shared" si="44"/>
        <v/>
      </c>
      <c r="H333" s="51"/>
      <c r="I333" s="25" t="str">
        <f t="shared" si="43"/>
        <v/>
      </c>
      <c r="J333" s="20" t="str">
        <f t="shared" si="45"/>
        <v/>
      </c>
      <c r="K333" s="22"/>
      <c r="L333" s="21"/>
      <c r="M333" s="59" t="str">
        <f t="shared" si="42"/>
        <v/>
      </c>
      <c r="N333" s="23"/>
      <c r="O333" s="25"/>
      <c r="P333" s="20" t="s">
        <v>19</v>
      </c>
      <c r="Q333" s="22"/>
      <c r="R333" s="25"/>
      <c r="S333" s="98"/>
      <c r="T333" s="52" t="s">
        <v>290</v>
      </c>
      <c r="U333" s="52"/>
      <c r="V333" s="52"/>
      <c r="W333" s="52"/>
    </row>
    <row r="334" spans="1:25" ht="12" x14ac:dyDescent="0.2">
      <c r="A334" s="40"/>
      <c r="B334" s="41" t="s">
        <v>143</v>
      </c>
      <c r="C334" s="42"/>
      <c r="D334" s="46"/>
      <c r="E334" s="22"/>
      <c r="F334" s="24"/>
      <c r="G334" s="20" t="str">
        <f t="shared" si="44"/>
        <v/>
      </c>
      <c r="H334" s="51"/>
      <c r="I334" s="25" t="str">
        <f t="shared" si="43"/>
        <v/>
      </c>
      <c r="J334" s="20" t="str">
        <f t="shared" si="45"/>
        <v/>
      </c>
      <c r="K334" s="22"/>
      <c r="L334" s="21"/>
      <c r="M334" s="59" t="str">
        <f t="shared" si="42"/>
        <v/>
      </c>
      <c r="N334" s="23"/>
      <c r="O334" s="25"/>
      <c r="P334" s="20" t="s">
        <v>19</v>
      </c>
      <c r="Q334" s="22"/>
      <c r="R334" s="25"/>
      <c r="S334" s="98"/>
    </row>
    <row r="335" spans="1:25" ht="12" x14ac:dyDescent="0.2">
      <c r="A335" s="40"/>
      <c r="B335" s="41" t="s">
        <v>144</v>
      </c>
      <c r="C335" s="42"/>
      <c r="D335" s="46"/>
      <c r="E335" s="22"/>
      <c r="F335" s="24"/>
      <c r="G335" s="20" t="str">
        <f t="shared" si="44"/>
        <v/>
      </c>
      <c r="H335" s="51"/>
      <c r="I335" s="25" t="str">
        <f t="shared" si="43"/>
        <v/>
      </c>
      <c r="J335" s="20" t="str">
        <f t="shared" si="45"/>
        <v/>
      </c>
      <c r="K335" s="22"/>
      <c r="L335" s="21"/>
      <c r="M335" s="59" t="str">
        <f t="shared" si="42"/>
        <v/>
      </c>
      <c r="N335" s="23"/>
      <c r="O335" s="25"/>
      <c r="P335" s="20" t="s">
        <v>19</v>
      </c>
      <c r="Q335" s="22"/>
      <c r="R335" s="25"/>
      <c r="S335" s="98"/>
    </row>
    <row r="336" spans="1:25" ht="12" x14ac:dyDescent="0.2">
      <c r="A336" s="40">
        <v>93</v>
      </c>
      <c r="B336" s="49" t="s">
        <v>155</v>
      </c>
      <c r="C336" s="42" t="s">
        <v>156</v>
      </c>
      <c r="D336" s="46"/>
      <c r="E336" s="22" t="s">
        <v>2</v>
      </c>
      <c r="F336" s="24">
        <v>423462</v>
      </c>
      <c r="G336" s="20">
        <f t="shared" si="44"/>
        <v>211.73099999999999</v>
      </c>
      <c r="H336" s="51"/>
      <c r="I336" s="25">
        <f t="shared" si="43"/>
        <v>423462</v>
      </c>
      <c r="J336" s="20">
        <f t="shared" si="45"/>
        <v>211.73099999999999</v>
      </c>
      <c r="K336" s="22" t="s">
        <v>141</v>
      </c>
      <c r="L336" s="21">
        <f>IF(I336="","",IF(K336="Ja",IF(E336="Opstal",ROUND(I336*(1+$L$2),0),IF(E336="Inventaris",ROUND(I336*(1+$L$3),0),I336)),I336))</f>
        <v>442808</v>
      </c>
      <c r="M336" s="59">
        <f t="shared" si="42"/>
        <v>221.404</v>
      </c>
      <c r="N336" s="23"/>
      <c r="O336" s="25">
        <v>451000</v>
      </c>
      <c r="P336" s="20">
        <v>211.73099999999999</v>
      </c>
      <c r="Q336" s="22" t="s">
        <v>141</v>
      </c>
      <c r="R336" s="25">
        <f>ROUNDUP(O336*103.5/101.6,-3)</f>
        <v>460000</v>
      </c>
      <c r="S336" s="98">
        <f t="shared" si="46"/>
        <v>230</v>
      </c>
    </row>
    <row r="337" spans="1:25" ht="12" x14ac:dyDescent="0.2">
      <c r="A337" s="40"/>
      <c r="B337" s="41" t="s">
        <v>142</v>
      </c>
      <c r="C337" s="42" t="s">
        <v>157</v>
      </c>
      <c r="D337" s="46"/>
      <c r="E337" s="22"/>
      <c r="F337" s="24" t="s">
        <v>19</v>
      </c>
      <c r="G337" s="20" t="str">
        <f t="shared" si="44"/>
        <v/>
      </c>
      <c r="H337" s="51"/>
      <c r="I337" s="25" t="str">
        <f t="shared" si="43"/>
        <v/>
      </c>
      <c r="J337" s="20" t="str">
        <f t="shared" si="45"/>
        <v/>
      </c>
      <c r="K337" s="22"/>
      <c r="L337" s="21" t="str">
        <f t="shared" ref="L337:L355" si="47">IF(I337="","",IF(K337="Ja",IF(E337="Opstal",ROUND(I337*(1+$L$2),0),IF(E337="Inventaris",ROUND(I337*(1+$L$3),0),I337)),I337))</f>
        <v/>
      </c>
      <c r="M337" s="59" t="str">
        <f t="shared" si="42"/>
        <v/>
      </c>
      <c r="N337" s="23"/>
      <c r="O337" s="25"/>
      <c r="P337" s="20" t="s">
        <v>19</v>
      </c>
      <c r="Q337" s="22"/>
      <c r="R337" s="25"/>
      <c r="S337" s="98"/>
      <c r="T337" s="52" t="s">
        <v>290</v>
      </c>
      <c r="U337" s="52"/>
      <c r="V337" s="52"/>
      <c r="W337" s="52"/>
    </row>
    <row r="338" spans="1:25" ht="12" x14ac:dyDescent="0.2">
      <c r="A338" s="40"/>
      <c r="B338" s="41" t="s">
        <v>143</v>
      </c>
      <c r="C338" s="42"/>
      <c r="D338" s="46"/>
      <c r="E338" s="22"/>
      <c r="F338" s="24" t="s">
        <v>19</v>
      </c>
      <c r="G338" s="20" t="str">
        <f t="shared" si="44"/>
        <v/>
      </c>
      <c r="H338" s="51"/>
      <c r="I338" s="25" t="str">
        <f t="shared" si="43"/>
        <v/>
      </c>
      <c r="J338" s="20" t="str">
        <f t="shared" si="45"/>
        <v/>
      </c>
      <c r="K338" s="22"/>
      <c r="L338" s="21" t="str">
        <f t="shared" si="47"/>
        <v/>
      </c>
      <c r="M338" s="59" t="str">
        <f t="shared" si="42"/>
        <v/>
      </c>
      <c r="N338" s="23"/>
      <c r="O338" s="25"/>
      <c r="P338" s="20" t="s">
        <v>19</v>
      </c>
      <c r="Q338" s="22"/>
      <c r="R338" s="25"/>
      <c r="S338" s="98"/>
    </row>
    <row r="339" spans="1:25" ht="12" x14ac:dyDescent="0.2">
      <c r="A339" s="40"/>
      <c r="B339" s="41" t="s">
        <v>144</v>
      </c>
      <c r="C339" s="42"/>
      <c r="D339" s="46"/>
      <c r="E339" s="22"/>
      <c r="F339" s="24" t="s">
        <v>19</v>
      </c>
      <c r="G339" s="20" t="str">
        <f t="shared" si="44"/>
        <v/>
      </c>
      <c r="H339" s="51"/>
      <c r="I339" s="25" t="str">
        <f t="shared" si="43"/>
        <v/>
      </c>
      <c r="J339" s="20" t="str">
        <f t="shared" si="45"/>
        <v/>
      </c>
      <c r="K339" s="22"/>
      <c r="L339" s="21" t="str">
        <f t="shared" si="47"/>
        <v/>
      </c>
      <c r="M339" s="59" t="str">
        <f t="shared" si="42"/>
        <v/>
      </c>
      <c r="N339" s="23"/>
      <c r="O339" s="25"/>
      <c r="P339" s="20" t="s">
        <v>19</v>
      </c>
      <c r="Q339" s="22"/>
      <c r="R339" s="25"/>
      <c r="S339" s="98"/>
    </row>
    <row r="340" spans="1:25" ht="22.5" x14ac:dyDescent="0.2">
      <c r="A340" s="40">
        <v>94</v>
      </c>
      <c r="B340" s="49" t="s">
        <v>161</v>
      </c>
      <c r="C340" s="42" t="s">
        <v>162</v>
      </c>
      <c r="D340" s="46"/>
      <c r="E340" s="22" t="s">
        <v>1</v>
      </c>
      <c r="F340" s="24">
        <v>135319</v>
      </c>
      <c r="G340" s="20">
        <f t="shared" si="44"/>
        <v>67.659499999999994</v>
      </c>
      <c r="H340" s="51"/>
      <c r="I340" s="25">
        <f t="shared" si="43"/>
        <v>135319</v>
      </c>
      <c r="J340" s="20">
        <f t="shared" si="45"/>
        <v>67.659499999999994</v>
      </c>
      <c r="K340" s="22" t="s">
        <v>141</v>
      </c>
      <c r="L340" s="21">
        <f t="shared" si="47"/>
        <v>151728</v>
      </c>
      <c r="M340" s="59">
        <f t="shared" si="42"/>
        <v>75.864000000000004</v>
      </c>
      <c r="N340" s="62" t="s">
        <v>182</v>
      </c>
      <c r="O340" s="25">
        <v>160000</v>
      </c>
      <c r="P340" s="20">
        <v>67.659499999999994</v>
      </c>
      <c r="Q340" s="22" t="s">
        <v>141</v>
      </c>
      <c r="R340" s="25">
        <f>ROUNDUP(O340*108/105,-3)</f>
        <v>165000</v>
      </c>
      <c r="S340" s="98">
        <f t="shared" si="46"/>
        <v>82.5</v>
      </c>
      <c r="T340" s="1" t="s">
        <v>167</v>
      </c>
      <c r="U340" s="1" t="s">
        <v>167</v>
      </c>
      <c r="V340" s="1" t="s">
        <v>167</v>
      </c>
      <c r="W340" s="1" t="s">
        <v>167</v>
      </c>
      <c r="X340" s="1" t="s">
        <v>270</v>
      </c>
      <c r="Y340" s="1" t="s">
        <v>167</v>
      </c>
    </row>
    <row r="341" spans="1:25" ht="12" x14ac:dyDescent="0.2">
      <c r="A341" s="40"/>
      <c r="B341" s="41" t="s">
        <v>142</v>
      </c>
      <c r="C341" s="42" t="s">
        <v>163</v>
      </c>
      <c r="D341" s="46"/>
      <c r="E341" s="22"/>
      <c r="F341" s="24" t="s">
        <v>19</v>
      </c>
      <c r="G341" s="20" t="str">
        <f t="shared" si="44"/>
        <v/>
      </c>
      <c r="H341" s="51"/>
      <c r="I341" s="25" t="str">
        <f t="shared" si="43"/>
        <v/>
      </c>
      <c r="J341" s="20" t="str">
        <f t="shared" si="45"/>
        <v/>
      </c>
      <c r="K341" s="22"/>
      <c r="L341" s="21" t="str">
        <f t="shared" si="47"/>
        <v/>
      </c>
      <c r="M341" s="59" t="str">
        <f t="shared" si="42"/>
        <v/>
      </c>
      <c r="N341" s="23"/>
      <c r="O341" s="25"/>
      <c r="P341" s="20" t="s">
        <v>19</v>
      </c>
      <c r="Q341" s="22"/>
      <c r="R341" s="25"/>
      <c r="S341" s="98"/>
    </row>
    <row r="342" spans="1:25" ht="12" x14ac:dyDescent="0.2">
      <c r="A342" s="40"/>
      <c r="B342" s="41" t="s">
        <v>143</v>
      </c>
      <c r="C342" s="42"/>
      <c r="D342" s="46"/>
      <c r="E342" s="22"/>
      <c r="F342" s="24" t="s">
        <v>19</v>
      </c>
      <c r="G342" s="20" t="str">
        <f t="shared" si="44"/>
        <v/>
      </c>
      <c r="H342" s="51"/>
      <c r="I342" s="25" t="str">
        <f t="shared" si="43"/>
        <v/>
      </c>
      <c r="J342" s="20" t="str">
        <f t="shared" si="45"/>
        <v/>
      </c>
      <c r="K342" s="22"/>
      <c r="L342" s="21" t="str">
        <f t="shared" si="47"/>
        <v/>
      </c>
      <c r="M342" s="59" t="str">
        <f t="shared" si="42"/>
        <v/>
      </c>
      <c r="N342" s="23"/>
      <c r="O342" s="25"/>
      <c r="P342" s="20" t="s">
        <v>19</v>
      </c>
      <c r="Q342" s="22"/>
      <c r="R342" s="25"/>
      <c r="S342" s="98"/>
    </row>
    <row r="343" spans="1:25" ht="12" x14ac:dyDescent="0.2">
      <c r="A343" s="40"/>
      <c r="B343" s="41" t="s">
        <v>144</v>
      </c>
      <c r="C343" s="42"/>
      <c r="D343" s="46"/>
      <c r="E343" s="22"/>
      <c r="F343" s="24" t="s">
        <v>19</v>
      </c>
      <c r="G343" s="20" t="str">
        <f t="shared" si="44"/>
        <v/>
      </c>
      <c r="H343" s="51"/>
      <c r="I343" s="25" t="str">
        <f t="shared" si="43"/>
        <v/>
      </c>
      <c r="J343" s="20" t="str">
        <f t="shared" si="45"/>
        <v/>
      </c>
      <c r="K343" s="22"/>
      <c r="L343" s="21" t="str">
        <f t="shared" si="47"/>
        <v/>
      </c>
      <c r="M343" s="59" t="str">
        <f t="shared" si="42"/>
        <v/>
      </c>
      <c r="N343" s="23"/>
      <c r="O343" s="25"/>
      <c r="P343" s="20" t="s">
        <v>19</v>
      </c>
      <c r="Q343" s="22"/>
      <c r="R343" s="25"/>
      <c r="S343" s="98"/>
    </row>
    <row r="344" spans="1:25" ht="22.5" x14ac:dyDescent="0.2">
      <c r="A344" s="40">
        <v>95</v>
      </c>
      <c r="B344" s="49" t="s">
        <v>161</v>
      </c>
      <c r="C344" s="42" t="s">
        <v>162</v>
      </c>
      <c r="D344" s="46"/>
      <c r="E344" s="22" t="s">
        <v>2</v>
      </c>
      <c r="F344" s="24">
        <v>20451</v>
      </c>
      <c r="G344" s="20">
        <f t="shared" si="44"/>
        <v>10.2255</v>
      </c>
      <c r="H344" s="51"/>
      <c r="I344" s="25">
        <f t="shared" si="43"/>
        <v>20451</v>
      </c>
      <c r="J344" s="20">
        <f t="shared" si="45"/>
        <v>10.2255</v>
      </c>
      <c r="K344" s="22" t="s">
        <v>141</v>
      </c>
      <c r="L344" s="21">
        <f t="shared" si="47"/>
        <v>21385</v>
      </c>
      <c r="M344" s="59">
        <f t="shared" si="42"/>
        <v>10.692500000000001</v>
      </c>
      <c r="N344" s="62" t="s">
        <v>182</v>
      </c>
      <c r="O344" s="25">
        <v>22000</v>
      </c>
      <c r="P344" s="20">
        <v>10.2255</v>
      </c>
      <c r="Q344" s="22" t="s">
        <v>141</v>
      </c>
      <c r="R344" s="25">
        <f>ROUNDUP(O344*103.5/101.6,-3)</f>
        <v>23000</v>
      </c>
      <c r="S344" s="98">
        <f t="shared" si="46"/>
        <v>11.5</v>
      </c>
      <c r="T344" s="1" t="s">
        <v>167</v>
      </c>
      <c r="U344" s="1" t="s">
        <v>167</v>
      </c>
      <c r="V344" s="1" t="s">
        <v>167</v>
      </c>
      <c r="W344" s="1" t="s">
        <v>167</v>
      </c>
      <c r="X344" s="1" t="s">
        <v>270</v>
      </c>
      <c r="Y344" s="1" t="s">
        <v>167</v>
      </c>
    </row>
    <row r="345" spans="1:25" ht="12" x14ac:dyDescent="0.2">
      <c r="A345" s="40"/>
      <c r="B345" s="41" t="s">
        <v>142</v>
      </c>
      <c r="C345" s="42" t="s">
        <v>163</v>
      </c>
      <c r="D345" s="46"/>
      <c r="E345" s="22"/>
      <c r="F345" s="24" t="s">
        <v>19</v>
      </c>
      <c r="G345" s="20" t="str">
        <f t="shared" si="44"/>
        <v/>
      </c>
      <c r="H345" s="51"/>
      <c r="I345" s="25" t="str">
        <f t="shared" si="43"/>
        <v/>
      </c>
      <c r="J345" s="20" t="str">
        <f t="shared" si="45"/>
        <v/>
      </c>
      <c r="K345" s="22"/>
      <c r="L345" s="21" t="str">
        <f t="shared" si="47"/>
        <v/>
      </c>
      <c r="M345" s="59" t="str">
        <f t="shared" si="42"/>
        <v/>
      </c>
      <c r="N345" s="23"/>
      <c r="O345" s="25"/>
      <c r="P345" s="20" t="s">
        <v>19</v>
      </c>
      <c r="Q345" s="22"/>
      <c r="R345" s="25"/>
      <c r="S345" s="98"/>
    </row>
    <row r="346" spans="1:25" ht="12" x14ac:dyDescent="0.2">
      <c r="A346" s="40"/>
      <c r="B346" s="41" t="s">
        <v>143</v>
      </c>
      <c r="C346" s="42"/>
      <c r="D346" s="46"/>
      <c r="E346" s="22"/>
      <c r="F346" s="24" t="s">
        <v>19</v>
      </c>
      <c r="G346" s="20" t="str">
        <f t="shared" si="44"/>
        <v/>
      </c>
      <c r="H346" s="51"/>
      <c r="I346" s="25" t="str">
        <f t="shared" si="43"/>
        <v/>
      </c>
      <c r="J346" s="20" t="str">
        <f t="shared" si="45"/>
        <v/>
      </c>
      <c r="K346" s="22"/>
      <c r="L346" s="21" t="str">
        <f t="shared" si="47"/>
        <v/>
      </c>
      <c r="M346" s="59" t="str">
        <f t="shared" si="42"/>
        <v/>
      </c>
      <c r="N346" s="23"/>
      <c r="O346" s="25"/>
      <c r="P346" s="20" t="s">
        <v>19</v>
      </c>
      <c r="Q346" s="22"/>
      <c r="R346" s="25"/>
      <c r="S346" s="98"/>
    </row>
    <row r="347" spans="1:25" ht="12" x14ac:dyDescent="0.2">
      <c r="A347" s="40"/>
      <c r="B347" s="41" t="s">
        <v>144</v>
      </c>
      <c r="C347" s="42"/>
      <c r="D347" s="46"/>
      <c r="E347" s="22"/>
      <c r="F347" s="24" t="s">
        <v>19</v>
      </c>
      <c r="G347" s="20" t="str">
        <f t="shared" si="44"/>
        <v/>
      </c>
      <c r="H347" s="51"/>
      <c r="I347" s="25" t="str">
        <f t="shared" si="43"/>
        <v/>
      </c>
      <c r="J347" s="20" t="str">
        <f t="shared" si="45"/>
        <v/>
      </c>
      <c r="K347" s="22"/>
      <c r="L347" s="21" t="str">
        <f t="shared" si="47"/>
        <v/>
      </c>
      <c r="M347" s="59" t="str">
        <f t="shared" si="42"/>
        <v/>
      </c>
      <c r="N347" s="23"/>
      <c r="O347" s="25"/>
      <c r="P347" s="20" t="s">
        <v>19</v>
      </c>
      <c r="Q347" s="22"/>
      <c r="R347" s="25"/>
      <c r="S347" s="98"/>
    </row>
    <row r="348" spans="1:25" ht="12" x14ac:dyDescent="0.2">
      <c r="A348" s="40">
        <v>96</v>
      </c>
      <c r="B348" s="49" t="s">
        <v>170</v>
      </c>
      <c r="C348" s="42" t="s">
        <v>169</v>
      </c>
      <c r="D348" s="103"/>
      <c r="E348" s="22" t="s">
        <v>1</v>
      </c>
      <c r="F348" s="24">
        <v>668707</v>
      </c>
      <c r="G348" s="20">
        <f t="shared" si="44"/>
        <v>334.3535</v>
      </c>
      <c r="H348" s="51"/>
      <c r="I348" s="25">
        <f t="shared" si="43"/>
        <v>668707</v>
      </c>
      <c r="J348" s="20">
        <f t="shared" si="45"/>
        <v>334.3535</v>
      </c>
      <c r="K348" s="22" t="s">
        <v>141</v>
      </c>
      <c r="L348" s="21">
        <f t="shared" si="47"/>
        <v>749795</v>
      </c>
      <c r="M348" s="59">
        <f t="shared" si="42"/>
        <v>374.89749999999998</v>
      </c>
      <c r="N348" s="23" t="s">
        <v>183</v>
      </c>
      <c r="O348" s="25">
        <v>790000</v>
      </c>
      <c r="P348" s="20">
        <v>334.3535</v>
      </c>
      <c r="Q348" s="22" t="s">
        <v>141</v>
      </c>
      <c r="R348" s="25">
        <f>ROUNDUP(O348*108/105,-3)</f>
        <v>813000</v>
      </c>
      <c r="S348" s="98">
        <f t="shared" si="46"/>
        <v>406.5</v>
      </c>
      <c r="T348" s="52" t="s">
        <v>289</v>
      </c>
      <c r="U348" s="52"/>
      <c r="V348" s="52"/>
      <c r="W348" s="52"/>
    </row>
    <row r="349" spans="1:25" ht="12" x14ac:dyDescent="0.2">
      <c r="A349" s="40"/>
      <c r="B349" s="41" t="s">
        <v>142</v>
      </c>
      <c r="C349" s="42"/>
      <c r="D349" s="46"/>
      <c r="E349" s="22"/>
      <c r="F349" s="24" t="s">
        <v>19</v>
      </c>
      <c r="G349" s="20" t="str">
        <f t="shared" si="44"/>
        <v/>
      </c>
      <c r="H349" s="51"/>
      <c r="I349" s="25" t="str">
        <f t="shared" si="43"/>
        <v/>
      </c>
      <c r="J349" s="20" t="str">
        <f t="shared" si="45"/>
        <v/>
      </c>
      <c r="K349" s="22"/>
      <c r="L349" s="21" t="str">
        <f t="shared" si="47"/>
        <v/>
      </c>
      <c r="M349" s="59" t="str">
        <f t="shared" si="42"/>
        <v/>
      </c>
      <c r="N349" s="23"/>
      <c r="O349" s="25"/>
      <c r="P349" s="20" t="s">
        <v>19</v>
      </c>
      <c r="Q349" s="22"/>
      <c r="R349" s="25"/>
      <c r="S349" s="98"/>
    </row>
    <row r="350" spans="1:25" ht="12" x14ac:dyDescent="0.2">
      <c r="A350" s="40"/>
      <c r="B350" s="41" t="s">
        <v>143</v>
      </c>
      <c r="C350" s="42"/>
      <c r="D350" s="46"/>
      <c r="E350" s="22"/>
      <c r="F350" s="24" t="s">
        <v>19</v>
      </c>
      <c r="G350" s="20" t="str">
        <f t="shared" si="44"/>
        <v/>
      </c>
      <c r="H350" s="51"/>
      <c r="I350" s="25" t="str">
        <f t="shared" si="43"/>
        <v/>
      </c>
      <c r="J350" s="20" t="str">
        <f t="shared" si="45"/>
        <v/>
      </c>
      <c r="K350" s="22"/>
      <c r="L350" s="21" t="str">
        <f t="shared" si="47"/>
        <v/>
      </c>
      <c r="M350" s="59" t="str">
        <f t="shared" si="42"/>
        <v/>
      </c>
      <c r="N350" s="23"/>
      <c r="O350" s="25"/>
      <c r="P350" s="20" t="s">
        <v>19</v>
      </c>
      <c r="Q350" s="22"/>
      <c r="R350" s="25"/>
      <c r="S350" s="98"/>
    </row>
    <row r="351" spans="1:25" ht="12" x14ac:dyDescent="0.2">
      <c r="A351" s="40"/>
      <c r="B351" s="41" t="s">
        <v>144</v>
      </c>
      <c r="C351" s="42"/>
      <c r="D351" s="46"/>
      <c r="E351" s="22"/>
      <c r="F351" s="24" t="s">
        <v>19</v>
      </c>
      <c r="G351" s="20" t="str">
        <f t="shared" si="44"/>
        <v/>
      </c>
      <c r="H351" s="51"/>
      <c r="I351" s="25" t="str">
        <f t="shared" si="43"/>
        <v/>
      </c>
      <c r="J351" s="20" t="str">
        <f t="shared" si="45"/>
        <v/>
      </c>
      <c r="K351" s="22"/>
      <c r="L351" s="21" t="str">
        <f t="shared" si="47"/>
        <v/>
      </c>
      <c r="M351" s="59" t="str">
        <f t="shared" si="42"/>
        <v/>
      </c>
      <c r="N351" s="23"/>
      <c r="O351" s="25"/>
      <c r="P351" s="20" t="s">
        <v>19</v>
      </c>
      <c r="Q351" s="22"/>
      <c r="R351" s="25"/>
      <c r="S351" s="98"/>
    </row>
    <row r="352" spans="1:25" ht="12" x14ac:dyDescent="0.2">
      <c r="A352" s="40">
        <v>97</v>
      </c>
      <c r="B352" s="49" t="s">
        <v>131</v>
      </c>
      <c r="C352" s="42" t="s">
        <v>171</v>
      </c>
      <c r="D352" s="46"/>
      <c r="E352" s="22" t="s">
        <v>1</v>
      </c>
      <c r="F352" s="24">
        <v>771585</v>
      </c>
      <c r="G352" s="20">
        <f t="shared" si="44"/>
        <v>385.79250000000002</v>
      </c>
      <c r="H352" s="51"/>
      <c r="I352" s="25">
        <f t="shared" si="43"/>
        <v>771585</v>
      </c>
      <c r="J352" s="20">
        <f t="shared" si="45"/>
        <v>385.79250000000002</v>
      </c>
      <c r="K352" s="22" t="s">
        <v>141</v>
      </c>
      <c r="L352" s="21">
        <f t="shared" si="47"/>
        <v>865148</v>
      </c>
      <c r="M352" s="59">
        <f t="shared" si="42"/>
        <v>432.57400000000001</v>
      </c>
      <c r="N352" s="23" t="s">
        <v>184</v>
      </c>
      <c r="O352" s="25">
        <v>912000</v>
      </c>
      <c r="P352" s="20">
        <v>385.79250000000002</v>
      </c>
      <c r="Q352" s="22" t="s">
        <v>141</v>
      </c>
      <c r="R352" s="25">
        <f>ROUNDUP(O352*108/105,-3)</f>
        <v>939000</v>
      </c>
      <c r="S352" s="98">
        <f t="shared" si="46"/>
        <v>469.5</v>
      </c>
      <c r="T352" s="1" t="s">
        <v>167</v>
      </c>
      <c r="U352" s="1" t="s">
        <v>167</v>
      </c>
      <c r="V352" s="1" t="s">
        <v>167</v>
      </c>
      <c r="W352" s="1" t="s">
        <v>141</v>
      </c>
      <c r="X352" s="1" t="s">
        <v>262</v>
      </c>
      <c r="Y352" s="1" t="s">
        <v>167</v>
      </c>
    </row>
    <row r="353" spans="1:25" ht="12" x14ac:dyDescent="0.2">
      <c r="A353" s="40"/>
      <c r="B353" s="41" t="s">
        <v>142</v>
      </c>
      <c r="C353" s="42" t="s">
        <v>163</v>
      </c>
      <c r="D353" s="46"/>
      <c r="E353" s="22"/>
      <c r="F353" s="24" t="s">
        <v>19</v>
      </c>
      <c r="G353" s="20" t="str">
        <f t="shared" si="44"/>
        <v/>
      </c>
      <c r="H353" s="51"/>
      <c r="I353" s="25" t="str">
        <f t="shared" si="43"/>
        <v/>
      </c>
      <c r="J353" s="20" t="str">
        <f t="shared" si="45"/>
        <v/>
      </c>
      <c r="K353" s="22"/>
      <c r="L353" s="21" t="str">
        <f t="shared" si="47"/>
        <v/>
      </c>
      <c r="M353" s="59" t="str">
        <f t="shared" si="42"/>
        <v/>
      </c>
      <c r="N353" s="23"/>
      <c r="O353" s="25"/>
      <c r="P353" s="20" t="s">
        <v>19</v>
      </c>
      <c r="Q353" s="22"/>
      <c r="R353" s="25"/>
      <c r="S353" s="98"/>
    </row>
    <row r="354" spans="1:25" ht="12" x14ac:dyDescent="0.2">
      <c r="A354" s="40"/>
      <c r="B354" s="41" t="s">
        <v>143</v>
      </c>
      <c r="C354" s="42"/>
      <c r="D354" s="46"/>
      <c r="E354" s="22"/>
      <c r="F354" s="24" t="s">
        <v>19</v>
      </c>
      <c r="G354" s="20" t="str">
        <f t="shared" si="44"/>
        <v/>
      </c>
      <c r="H354" s="51"/>
      <c r="I354" s="25" t="str">
        <f t="shared" si="43"/>
        <v/>
      </c>
      <c r="J354" s="20" t="str">
        <f t="shared" si="45"/>
        <v/>
      </c>
      <c r="K354" s="22"/>
      <c r="L354" s="21" t="str">
        <f t="shared" si="47"/>
        <v/>
      </c>
      <c r="M354" s="59" t="str">
        <f t="shared" si="42"/>
        <v/>
      </c>
      <c r="N354" s="23"/>
      <c r="O354" s="25"/>
      <c r="P354" s="20" t="s">
        <v>19</v>
      </c>
      <c r="Q354" s="22"/>
      <c r="R354" s="25"/>
      <c r="S354" s="98"/>
    </row>
    <row r="355" spans="1:25" ht="12" x14ac:dyDescent="0.2">
      <c r="A355" s="40"/>
      <c r="B355" s="41" t="s">
        <v>144</v>
      </c>
      <c r="C355" s="42"/>
      <c r="D355" s="46"/>
      <c r="E355" s="22"/>
      <c r="F355" s="24" t="s">
        <v>19</v>
      </c>
      <c r="G355" s="20" t="str">
        <f t="shared" si="44"/>
        <v/>
      </c>
      <c r="H355" s="51"/>
      <c r="I355" s="25" t="str">
        <f t="shared" si="43"/>
        <v/>
      </c>
      <c r="J355" s="20" t="str">
        <f t="shared" si="45"/>
        <v/>
      </c>
      <c r="K355" s="22"/>
      <c r="L355" s="21" t="str">
        <f t="shared" si="47"/>
        <v/>
      </c>
      <c r="M355" s="59" t="str">
        <f t="shared" si="42"/>
        <v/>
      </c>
      <c r="N355" s="23"/>
      <c r="O355" s="25"/>
      <c r="P355" s="20" t="s">
        <v>19</v>
      </c>
      <c r="Q355" s="22"/>
      <c r="R355" s="25"/>
      <c r="S355" s="98"/>
    </row>
    <row r="356" spans="1:25" ht="12.75" x14ac:dyDescent="0.2">
      <c r="A356" s="40">
        <v>98</v>
      </c>
      <c r="B356" s="49" t="s">
        <v>194</v>
      </c>
      <c r="C356" s="42" t="s">
        <v>200</v>
      </c>
      <c r="D356" s="46"/>
      <c r="E356" s="22" t="s">
        <v>1</v>
      </c>
      <c r="F356" s="24">
        <v>409971</v>
      </c>
      <c r="G356" s="20">
        <f>IF(F356="","",(F356/1000*$G$6))</f>
        <v>204.9855</v>
      </c>
      <c r="H356" s="51"/>
      <c r="I356" s="25">
        <f>IF(F356="","",F356+H356)</f>
        <v>409971</v>
      </c>
      <c r="J356" s="20">
        <f>IF(I356="","",(I356/1000*$J$6))</f>
        <v>204.9855</v>
      </c>
      <c r="K356" s="22" t="s">
        <v>141</v>
      </c>
      <c r="L356" s="21">
        <f>IF(I356="","",IF(K356="Ja",IF(E356="Opstal",ROUND(I356*(1+$L$2),0),IF(E356="Inventaris",ROUND(I356*(1+$L$3),0),I356)),I356))</f>
        <v>459685</v>
      </c>
      <c r="M356" s="59">
        <f>IF(L356="","",(L356/1000*$M$5))</f>
        <v>229.8425</v>
      </c>
      <c r="N356" s="23" t="s">
        <v>193</v>
      </c>
      <c r="O356" s="25">
        <v>485000</v>
      </c>
      <c r="P356" s="20">
        <v>204.9855</v>
      </c>
      <c r="Q356" s="22" t="s">
        <v>141</v>
      </c>
      <c r="R356" s="25">
        <f>ROUNDUP(O356*108/105,-3)</f>
        <v>499000</v>
      </c>
      <c r="S356" s="98">
        <f t="shared" si="46"/>
        <v>249.5</v>
      </c>
      <c r="T356" s="105" t="s">
        <v>141</v>
      </c>
      <c r="U356" s="1" t="s">
        <v>141</v>
      </c>
      <c r="V356" s="1" t="s">
        <v>167</v>
      </c>
      <c r="W356" s="1" t="s">
        <v>167</v>
      </c>
      <c r="X356" s="1" t="s">
        <v>270</v>
      </c>
      <c r="Y356" s="1" t="s">
        <v>167</v>
      </c>
    </row>
    <row r="357" spans="1:25" ht="12" x14ac:dyDescent="0.2">
      <c r="A357" s="40"/>
      <c r="B357" s="41" t="s">
        <v>271</v>
      </c>
      <c r="C357" s="42"/>
      <c r="D357" s="46"/>
      <c r="E357" s="22"/>
      <c r="F357" s="24"/>
      <c r="G357" s="20"/>
      <c r="H357" s="51"/>
      <c r="I357" s="25"/>
      <c r="J357" s="20"/>
      <c r="K357" s="22"/>
      <c r="L357" s="21"/>
      <c r="M357" s="59"/>
      <c r="N357" s="23"/>
      <c r="O357" s="25"/>
      <c r="P357" s="20"/>
      <c r="Q357" s="22"/>
      <c r="R357" s="25"/>
      <c r="S357" s="98"/>
    </row>
    <row r="358" spans="1:25" ht="12" x14ac:dyDescent="0.2">
      <c r="A358" s="40">
        <v>99</v>
      </c>
      <c r="B358" s="49" t="s">
        <v>196</v>
      </c>
      <c r="C358" s="42" t="s">
        <v>201</v>
      </c>
      <c r="D358" s="46"/>
      <c r="E358" s="22" t="s">
        <v>1</v>
      </c>
      <c r="F358" s="24">
        <v>5098396</v>
      </c>
      <c r="G358" s="20">
        <f>IF(F358="","",(F358/1000*$G$6))</f>
        <v>2549.1979999999999</v>
      </c>
      <c r="H358" s="51">
        <f>7139000-F358</f>
        <v>2040604</v>
      </c>
      <c r="I358" s="25">
        <f>IF(F358="","",F358+H358)</f>
        <v>7139000</v>
      </c>
      <c r="J358" s="20">
        <f>IF(I358="","",(I358/1000*$J$6))</f>
        <v>3569.5</v>
      </c>
      <c r="K358" s="22" t="s">
        <v>141</v>
      </c>
      <c r="L358" s="21">
        <f>IF(I358="","",IF(K358="Ja",IF(E358="Opstal",ROUND(I358*(1+$L$2),0),IF(E358="Inventaris",ROUND(I358*(1+$L$3),0),I358)),I358))</f>
        <v>8004683</v>
      </c>
      <c r="M358" s="59">
        <f>IF(L358="","",(L358/1000*$M$5))</f>
        <v>4002.3415</v>
      </c>
      <c r="N358" s="53" t="s">
        <v>218</v>
      </c>
      <c r="O358" s="25">
        <v>8432000</v>
      </c>
      <c r="P358" s="20">
        <v>3569.5</v>
      </c>
      <c r="Q358" s="22" t="s">
        <v>141</v>
      </c>
      <c r="R358" s="25">
        <f>ROUNDUP(O358*108/105,-3)</f>
        <v>8673000</v>
      </c>
      <c r="S358" s="98">
        <f t="shared" si="46"/>
        <v>4336.5</v>
      </c>
      <c r="T358" s="1" t="s">
        <v>141</v>
      </c>
      <c r="U358" s="1" t="s">
        <v>167</v>
      </c>
      <c r="V358" s="1" t="s">
        <v>167</v>
      </c>
      <c r="W358" s="1" t="s">
        <v>167</v>
      </c>
      <c r="X358" s="1" t="s">
        <v>270</v>
      </c>
      <c r="Y358" s="1" t="s">
        <v>167</v>
      </c>
    </row>
    <row r="359" spans="1:25" ht="12" x14ac:dyDescent="0.2">
      <c r="A359" s="40"/>
      <c r="B359" s="41" t="s">
        <v>264</v>
      </c>
      <c r="C359" s="42"/>
      <c r="D359" s="46"/>
      <c r="E359" s="22" t="s">
        <v>222</v>
      </c>
      <c r="F359" s="24"/>
      <c r="G359" s="20"/>
      <c r="H359" s="51">
        <f>201800</f>
        <v>201800</v>
      </c>
      <c r="I359" s="25">
        <f>701800-500000</f>
        <v>201800</v>
      </c>
      <c r="J359" s="20">
        <f>IF(I359="","",(I359/1000*$J$6))</f>
        <v>100.9</v>
      </c>
      <c r="K359" s="22" t="s">
        <v>167</v>
      </c>
      <c r="L359" s="21">
        <f>IF(I359="","",IF(K359="Ja",IF(E359="Opstal",ROUND(I359*(1+$L$2),0),IF(E359="Inventaris",ROUND(I359*(1+$L$3),0),I359)),I359))</f>
        <v>201800</v>
      </c>
      <c r="M359" s="59">
        <f>IF(L359="","",(L359/1000*$M$5))</f>
        <v>100.9</v>
      </c>
      <c r="N359" s="53" t="s">
        <v>223</v>
      </c>
      <c r="O359" s="25">
        <v>239000</v>
      </c>
      <c r="P359" s="20">
        <v>100.9</v>
      </c>
      <c r="Q359" s="22" t="s">
        <v>167</v>
      </c>
      <c r="R359" s="25">
        <f>ROUNDUP(O359*108/105,-3)</f>
        <v>246000</v>
      </c>
      <c r="S359" s="98">
        <f t="shared" si="46"/>
        <v>123</v>
      </c>
    </row>
    <row r="360" spans="1:25" ht="12" x14ac:dyDescent="0.2">
      <c r="A360" s="40">
        <v>100</v>
      </c>
      <c r="B360" s="49" t="s">
        <v>197</v>
      </c>
      <c r="C360" s="42" t="s">
        <v>199</v>
      </c>
      <c r="D360" s="46"/>
      <c r="E360" s="22" t="s">
        <v>1</v>
      </c>
      <c r="F360" s="24">
        <v>4320907</v>
      </c>
      <c r="G360" s="20">
        <f>IF(F360="","",(F360/1000*$G$6))</f>
        <v>2160.4535000000001</v>
      </c>
      <c r="H360" s="51">
        <f>4537500-F360</f>
        <v>216593</v>
      </c>
      <c r="I360" s="25">
        <f>IF(F360="","",F360+H360)</f>
        <v>4537500</v>
      </c>
      <c r="J360" s="20">
        <f>IF(I360="","",(I360/1000*$J$6))</f>
        <v>2268.75</v>
      </c>
      <c r="K360" s="22" t="s">
        <v>141</v>
      </c>
      <c r="L360" s="21">
        <f>IF(I360="","",IF(K360="Ja",IF(E360="Opstal",ROUND(I360*(1+$L$2),0),IF(E360="Inventaris",ROUND(I360*(1+$L$3),0),I360)),I360))</f>
        <v>5087722</v>
      </c>
      <c r="M360" s="59">
        <f>IF(L360="","",(L360/1000*$M$5))</f>
        <v>2543.8609999999999</v>
      </c>
      <c r="N360" s="53" t="s">
        <v>246</v>
      </c>
      <c r="O360" s="25">
        <v>5360000</v>
      </c>
      <c r="P360" s="20">
        <v>2268.75</v>
      </c>
      <c r="Q360" s="22" t="s">
        <v>141</v>
      </c>
      <c r="R360" s="25">
        <f>ROUNDUP(O360*108/105,-3)</f>
        <v>5514000</v>
      </c>
      <c r="S360" s="98">
        <f t="shared" si="46"/>
        <v>2757</v>
      </c>
      <c r="T360" s="1" t="s">
        <v>141</v>
      </c>
      <c r="U360" s="1" t="s">
        <v>141</v>
      </c>
      <c r="V360" s="1" t="s">
        <v>167</v>
      </c>
      <c r="W360" s="1" t="s">
        <v>167</v>
      </c>
      <c r="X360" s="1" t="s">
        <v>270</v>
      </c>
      <c r="Y360" s="1" t="s">
        <v>167</v>
      </c>
    </row>
    <row r="361" spans="1:25" ht="12" x14ac:dyDescent="0.2">
      <c r="A361" s="40"/>
      <c r="B361" s="41" t="s">
        <v>265</v>
      </c>
      <c r="C361" s="42"/>
      <c r="D361" s="46"/>
      <c r="E361" s="22"/>
      <c r="F361" s="24"/>
      <c r="G361" s="20"/>
      <c r="H361" s="51"/>
      <c r="I361" s="25"/>
      <c r="J361" s="20"/>
      <c r="K361" s="22"/>
      <c r="L361" s="21"/>
      <c r="M361" s="59"/>
      <c r="N361" s="23"/>
      <c r="O361" s="25"/>
      <c r="P361" s="20"/>
      <c r="Q361" s="22"/>
      <c r="R361" s="25"/>
      <c r="S361" s="98"/>
    </row>
    <row r="362" spans="1:25" ht="12" x14ac:dyDescent="0.2">
      <c r="A362" s="40">
        <v>101</v>
      </c>
      <c r="B362" s="49" t="s">
        <v>247</v>
      </c>
      <c r="C362" s="42" t="s">
        <v>198</v>
      </c>
      <c r="D362" s="103"/>
      <c r="E362" s="22" t="s">
        <v>1</v>
      </c>
      <c r="F362" s="24">
        <v>1072184</v>
      </c>
      <c r="G362" s="20">
        <f>IF(F362="","",(F362/1000*$G$6))</f>
        <v>536.09199999999998</v>
      </c>
      <c r="H362" s="51"/>
      <c r="I362" s="25">
        <f>IF(F362="","",F362+H362)</f>
        <v>1072184</v>
      </c>
      <c r="J362" s="20">
        <f>IF(I362="","",(I362/1000*$J$6))</f>
        <v>536.09199999999998</v>
      </c>
      <c r="K362" s="22" t="s">
        <v>141</v>
      </c>
      <c r="L362" s="21">
        <f>IF(I362="","",IF(K362="Ja",IF(E362="Opstal",ROUND(I362*(1+$L$2),0),IF(E362="Inventaris",ROUND(I362*(1+$L$3),0),I362)),I362))</f>
        <v>1202198</v>
      </c>
      <c r="M362" s="59">
        <f>IF(L362="","",(L362/1000*$M$5))</f>
        <v>601.09900000000005</v>
      </c>
      <c r="N362" s="23" t="s">
        <v>248</v>
      </c>
      <c r="O362" s="25">
        <v>1267000</v>
      </c>
      <c r="P362" s="20">
        <v>536.09199999999998</v>
      </c>
      <c r="Q362" s="22" t="s">
        <v>141</v>
      </c>
      <c r="R362" s="25">
        <f>ROUNDUP(O362*108/105,-3)</f>
        <v>1304000</v>
      </c>
      <c r="S362" s="98">
        <f t="shared" si="46"/>
        <v>652</v>
      </c>
      <c r="T362" s="1" t="s">
        <v>167</v>
      </c>
      <c r="U362" s="1" t="s">
        <v>167</v>
      </c>
      <c r="V362" s="1" t="s">
        <v>167</v>
      </c>
      <c r="W362" s="1" t="s">
        <v>167</v>
      </c>
      <c r="X362" s="1" t="s">
        <v>270</v>
      </c>
      <c r="Y362" s="1" t="s">
        <v>167</v>
      </c>
    </row>
    <row r="363" spans="1:25" ht="12" x14ac:dyDescent="0.2">
      <c r="A363" s="40"/>
      <c r="B363" s="41" t="s">
        <v>195</v>
      </c>
      <c r="C363" s="42"/>
      <c r="D363" s="46"/>
      <c r="E363" s="22"/>
      <c r="F363" s="24"/>
      <c r="G363" s="20"/>
      <c r="H363" s="51"/>
      <c r="I363" s="25"/>
      <c r="J363" s="20"/>
      <c r="K363" s="22"/>
      <c r="L363" s="21"/>
      <c r="M363" s="59"/>
      <c r="N363" s="23"/>
      <c r="O363" s="25"/>
      <c r="P363" s="20"/>
      <c r="Q363" s="22"/>
      <c r="R363" s="25"/>
      <c r="S363" s="98"/>
    </row>
    <row r="364" spans="1:25" s="95" customFormat="1" ht="12" x14ac:dyDescent="0.2">
      <c r="A364" s="86">
        <v>102</v>
      </c>
      <c r="B364" s="87" t="s">
        <v>228</v>
      </c>
      <c r="C364" s="88" t="s">
        <v>204</v>
      </c>
      <c r="D364" s="89"/>
      <c r="E364" s="90" t="s">
        <v>1</v>
      </c>
      <c r="F364" s="84">
        <v>204387</v>
      </c>
      <c r="G364" s="91">
        <f>IF(F364="","",(F364/1000*$G$6))</f>
        <v>102.1935</v>
      </c>
      <c r="H364" s="76">
        <f>1076900-F364</f>
        <v>872513</v>
      </c>
      <c r="I364" s="92">
        <f>IF(F364="","",F364+H364)</f>
        <v>1076900</v>
      </c>
      <c r="J364" s="91">
        <f>IF(I364="","",(I364/1000*$J$6))</f>
        <v>538.45000000000005</v>
      </c>
      <c r="K364" s="90" t="s">
        <v>141</v>
      </c>
      <c r="L364" s="93">
        <f>IF(I364="","",IF(K364="Ja",IF(E364="Opstal",ROUND(I364*(1+$L$2),0),IF(E364="Inventaris",ROUND(I364*(1+$L$3),0),I364)),I364))</f>
        <v>1207486</v>
      </c>
      <c r="M364" s="94">
        <f>IF(L364="","",(L364/1000*$M$5))</f>
        <v>603.74300000000005</v>
      </c>
      <c r="N364" s="75" t="s">
        <v>227</v>
      </c>
      <c r="O364" s="92">
        <v>1272000</v>
      </c>
      <c r="P364" s="91">
        <v>538.45000000000005</v>
      </c>
      <c r="Q364" s="90" t="s">
        <v>141</v>
      </c>
      <c r="R364" s="25">
        <f>ROUNDUP(O364*108/105,-3)</f>
        <v>1309000</v>
      </c>
      <c r="S364" s="98">
        <f t="shared" si="46"/>
        <v>654.5</v>
      </c>
      <c r="T364" s="95" t="s">
        <v>167</v>
      </c>
      <c r="U364" s="95" t="s">
        <v>167</v>
      </c>
      <c r="V364" s="95" t="s">
        <v>167</v>
      </c>
      <c r="W364" s="95" t="s">
        <v>167</v>
      </c>
      <c r="X364" s="95" t="s">
        <v>270</v>
      </c>
      <c r="Y364" s="95" t="s">
        <v>167</v>
      </c>
    </row>
    <row r="365" spans="1:25" s="95" customFormat="1" ht="12" x14ac:dyDescent="0.2">
      <c r="A365" s="86"/>
      <c r="B365" s="96" t="s">
        <v>143</v>
      </c>
      <c r="C365" s="88"/>
      <c r="D365" s="89"/>
      <c r="E365" s="90"/>
      <c r="F365" s="84"/>
      <c r="G365" s="91"/>
      <c r="H365" s="76"/>
      <c r="I365" s="92"/>
      <c r="J365" s="91"/>
      <c r="K365" s="90"/>
      <c r="L365" s="93"/>
      <c r="M365" s="94"/>
      <c r="N365" s="85"/>
      <c r="O365" s="92"/>
      <c r="P365" s="91"/>
      <c r="Q365" s="90"/>
      <c r="R365" s="25"/>
      <c r="S365" s="98"/>
    </row>
    <row r="366" spans="1:25" s="95" customFormat="1" ht="12" x14ac:dyDescent="0.2">
      <c r="A366" s="86">
        <v>103</v>
      </c>
      <c r="B366" s="87" t="s">
        <v>202</v>
      </c>
      <c r="C366" s="88" t="s">
        <v>205</v>
      </c>
      <c r="D366" s="89"/>
      <c r="E366" s="90" t="s">
        <v>1</v>
      </c>
      <c r="F366" s="84">
        <v>204387</v>
      </c>
      <c r="G366" s="91">
        <f>IF(F366="","",(F366/1000*$G$6))</f>
        <v>102.1935</v>
      </c>
      <c r="H366" s="76">
        <f>550550-F366</f>
        <v>346163</v>
      </c>
      <c r="I366" s="92">
        <f>IF(F366="","",F366+H366)</f>
        <v>550550</v>
      </c>
      <c r="J366" s="91">
        <f>IF(I366="","",(I366/1000*$J$6))</f>
        <v>275.27499999999998</v>
      </c>
      <c r="K366" s="90" t="s">
        <v>141</v>
      </c>
      <c r="L366" s="93">
        <f>IF(I366="","",IF(K366="Ja",IF(E366="Opstal",ROUND(I366*(1+$L$2),0),IF(E366="Inventaris",ROUND(I366*(1+$L$3),0),I366)),I366))</f>
        <v>617310</v>
      </c>
      <c r="M366" s="94">
        <f>IF(L366="","",(L366/1000*$M$5))</f>
        <v>308.65499999999997</v>
      </c>
      <c r="N366" s="75" t="s">
        <v>227</v>
      </c>
      <c r="O366" s="92">
        <v>651000</v>
      </c>
      <c r="P366" s="91">
        <v>275.27499999999998</v>
      </c>
      <c r="Q366" s="90" t="s">
        <v>141</v>
      </c>
      <c r="R366" s="25">
        <f>ROUNDUP(O366*108/105,-3)</f>
        <v>670000</v>
      </c>
      <c r="S366" s="98">
        <f t="shared" si="46"/>
        <v>335</v>
      </c>
      <c r="T366" s="95" t="s">
        <v>167</v>
      </c>
      <c r="U366" s="95" t="s">
        <v>167</v>
      </c>
      <c r="V366" s="95" t="s">
        <v>167</v>
      </c>
      <c r="W366" s="95" t="s">
        <v>167</v>
      </c>
      <c r="X366" s="95" t="s">
        <v>270</v>
      </c>
      <c r="Y366" s="95" t="s">
        <v>167</v>
      </c>
    </row>
    <row r="367" spans="1:25" s="95" customFormat="1" ht="12" x14ac:dyDescent="0.2">
      <c r="A367" s="86"/>
      <c r="B367" s="96" t="s">
        <v>143</v>
      </c>
      <c r="C367" s="88"/>
      <c r="D367" s="89"/>
      <c r="E367" s="90"/>
      <c r="F367" s="84"/>
      <c r="G367" s="91"/>
      <c r="H367" s="76"/>
      <c r="I367" s="92"/>
      <c r="J367" s="91"/>
      <c r="K367" s="90"/>
      <c r="L367" s="93"/>
      <c r="M367" s="94"/>
      <c r="N367" s="85"/>
      <c r="O367" s="92"/>
      <c r="P367" s="91"/>
      <c r="Q367" s="90"/>
      <c r="R367" s="25"/>
      <c r="S367" s="98"/>
    </row>
    <row r="368" spans="1:25" s="95" customFormat="1" ht="12" x14ac:dyDescent="0.2">
      <c r="A368" s="86">
        <v>104</v>
      </c>
      <c r="B368" s="87" t="s">
        <v>203</v>
      </c>
      <c r="C368" s="88" t="s">
        <v>206</v>
      </c>
      <c r="D368" s="89"/>
      <c r="E368" s="90" t="s">
        <v>1</v>
      </c>
      <c r="F368" s="84">
        <v>204387</v>
      </c>
      <c r="G368" s="91">
        <f>IF(F368="","",(F368/1000*$G$6))</f>
        <v>102.1935</v>
      </c>
      <c r="H368" s="76">
        <f>471900-F368</f>
        <v>267513</v>
      </c>
      <c r="I368" s="92">
        <f>IF(F368="","",F368+H368)</f>
        <v>471900</v>
      </c>
      <c r="J368" s="91">
        <f>IF(I368="","",(I368/1000*$J$6))</f>
        <v>235.95</v>
      </c>
      <c r="K368" s="90" t="s">
        <v>141</v>
      </c>
      <c r="L368" s="93">
        <f>IF(I368="","",IF(K368="Ja",IF(E368="Opstal",ROUND(I368*(1+$L$2),0),IF(E368="Inventaris",ROUND(I368*(1+$L$3),0),I368)),I368))</f>
        <v>529123</v>
      </c>
      <c r="M368" s="94">
        <f>IF(L368="","",(L368/1000*$M$5))</f>
        <v>264.56150000000002</v>
      </c>
      <c r="N368" s="75" t="s">
        <v>227</v>
      </c>
      <c r="O368" s="92">
        <v>558000</v>
      </c>
      <c r="P368" s="91">
        <v>235.95</v>
      </c>
      <c r="Q368" s="90" t="s">
        <v>141</v>
      </c>
      <c r="R368" s="25">
        <f>ROUNDUP(O368*108/105,-3)</f>
        <v>574000</v>
      </c>
      <c r="S368" s="98">
        <f t="shared" si="46"/>
        <v>287</v>
      </c>
      <c r="T368" s="95" t="s">
        <v>167</v>
      </c>
      <c r="U368" s="95" t="s">
        <v>167</v>
      </c>
      <c r="V368" s="95" t="s">
        <v>167</v>
      </c>
      <c r="W368" s="95" t="s">
        <v>167</v>
      </c>
      <c r="X368" s="95" t="s">
        <v>270</v>
      </c>
      <c r="Y368" s="95" t="s">
        <v>167</v>
      </c>
    </row>
    <row r="369" spans="1:25" s="95" customFormat="1" ht="12" x14ac:dyDescent="0.2">
      <c r="A369" s="86"/>
      <c r="B369" s="96" t="s">
        <v>143</v>
      </c>
      <c r="C369" s="88"/>
      <c r="D369" s="89"/>
      <c r="E369" s="90"/>
      <c r="F369" s="84"/>
      <c r="G369" s="91"/>
      <c r="H369" s="76"/>
      <c r="I369" s="92"/>
      <c r="J369" s="91"/>
      <c r="K369" s="90"/>
      <c r="L369" s="93"/>
      <c r="M369" s="94"/>
      <c r="N369" s="85"/>
      <c r="O369" s="92"/>
      <c r="P369" s="91"/>
      <c r="Q369" s="90"/>
      <c r="R369" s="25"/>
      <c r="S369" s="98"/>
      <c r="T369" s="106" t="s">
        <v>274</v>
      </c>
      <c r="U369" s="106"/>
      <c r="V369" s="106"/>
      <c r="W369" s="106"/>
    </row>
    <row r="370" spans="1:25" s="95" customFormat="1" ht="12" x14ac:dyDescent="0.2">
      <c r="A370" s="86">
        <v>105</v>
      </c>
      <c r="B370" s="87" t="s">
        <v>209</v>
      </c>
      <c r="C370" s="88" t="s">
        <v>207</v>
      </c>
      <c r="D370" s="89"/>
      <c r="E370" s="90" t="s">
        <v>1</v>
      </c>
      <c r="F370" s="84">
        <v>6862794</v>
      </c>
      <c r="G370" s="91">
        <f>IF(F370="","",(F370/1000*$G$6))</f>
        <v>3431.3969999999999</v>
      </c>
      <c r="H370" s="76"/>
      <c r="I370" s="92">
        <f>IF(F370="","",F370+H370)</f>
        <v>6862794</v>
      </c>
      <c r="J370" s="91">
        <f>IF(I370="","",(I370/1000*$J$6))</f>
        <v>3431.3969999999999</v>
      </c>
      <c r="K370" s="90" t="s">
        <v>141</v>
      </c>
      <c r="L370" s="93">
        <f>IF(I370="","",IF(K370="Ja",IF(E370="Opstal",ROUND(I370*(1+$L$2),0),IF(E370="Inventaris",ROUND(I370*(1+$L$3),0),I370)),I370))</f>
        <v>7694984</v>
      </c>
      <c r="M370" s="94">
        <f>IF(L370="","",(L370/1000*$M$5))</f>
        <v>3847.4920000000002</v>
      </c>
      <c r="N370" s="85" t="s">
        <v>211</v>
      </c>
      <c r="O370" s="92">
        <v>8106000</v>
      </c>
      <c r="P370" s="91">
        <v>3431.3969999999999</v>
      </c>
      <c r="Q370" s="90" t="s">
        <v>141</v>
      </c>
      <c r="R370" s="25">
        <f>ROUNDUP(O370*108/105,-3)</f>
        <v>8338000</v>
      </c>
      <c r="S370" s="98">
        <f t="shared" si="46"/>
        <v>4169</v>
      </c>
      <c r="T370" s="95" t="s">
        <v>167</v>
      </c>
      <c r="U370" s="95" t="s">
        <v>167</v>
      </c>
      <c r="V370" s="95" t="s">
        <v>167</v>
      </c>
      <c r="W370" s="95" t="s">
        <v>167</v>
      </c>
      <c r="X370" s="95" t="s">
        <v>270</v>
      </c>
      <c r="Y370" s="95" t="s">
        <v>167</v>
      </c>
    </row>
    <row r="371" spans="1:25" s="95" customFormat="1" ht="12" x14ac:dyDescent="0.2">
      <c r="A371" s="86"/>
      <c r="B371" s="96" t="s">
        <v>210</v>
      </c>
      <c r="C371" s="88"/>
      <c r="D371" s="89"/>
      <c r="E371" s="90"/>
      <c r="F371" s="84"/>
      <c r="G371" s="91"/>
      <c r="H371" s="76"/>
      <c r="I371" s="92"/>
      <c r="J371" s="91"/>
      <c r="K371" s="90"/>
      <c r="L371" s="93"/>
      <c r="M371" s="94"/>
      <c r="N371" s="85"/>
      <c r="O371" s="92"/>
      <c r="P371" s="91"/>
      <c r="Q371" s="90"/>
      <c r="R371" s="25"/>
      <c r="S371" s="98"/>
    </row>
    <row r="372" spans="1:25" ht="12" x14ac:dyDescent="0.2">
      <c r="A372" s="40">
        <v>106</v>
      </c>
      <c r="B372" s="49" t="s">
        <v>221</v>
      </c>
      <c r="C372" s="42" t="s">
        <v>219</v>
      </c>
      <c r="D372" s="43" t="s">
        <v>2</v>
      </c>
      <c r="E372" s="43" t="s">
        <v>1</v>
      </c>
      <c r="F372" s="24">
        <v>0</v>
      </c>
      <c r="G372" s="20">
        <f>IF(F372="","",(F372/1000*$G$6))</f>
        <v>0</v>
      </c>
      <c r="H372" s="51">
        <v>1258400</v>
      </c>
      <c r="I372" s="25">
        <f>IF(F372="","",F372+H372)</f>
        <v>1258400</v>
      </c>
      <c r="J372" s="20">
        <f>IF(I372="","",(I372/1000*$J$6))</f>
        <v>629.20000000000005</v>
      </c>
      <c r="K372" s="22" t="s">
        <v>28</v>
      </c>
      <c r="L372" s="21">
        <f>IF(I372="","",IF(K372="Ja",IF(E372="Opstal",ROUND(I372*(1+$L$2),0),IF(E372="Inventaris",ROUND(I372*(1+$L$3),0),I372)),I372))</f>
        <v>1410995</v>
      </c>
      <c r="M372" s="59">
        <f>IF(L372="","",(L372/1000*$M$5))</f>
        <v>705.49749999999995</v>
      </c>
      <c r="N372" s="53" t="s">
        <v>218</v>
      </c>
      <c r="O372" s="25">
        <v>1487000</v>
      </c>
      <c r="P372" s="20">
        <v>629.20000000000005</v>
      </c>
      <c r="Q372" s="22" t="s">
        <v>28</v>
      </c>
      <c r="R372" s="25">
        <f>ROUNDUP(O372*108/105,-3)</f>
        <v>1530000</v>
      </c>
      <c r="S372" s="98">
        <f t="shared" si="46"/>
        <v>765</v>
      </c>
      <c r="T372" s="1" t="s">
        <v>167</v>
      </c>
      <c r="U372" s="1" t="s">
        <v>167</v>
      </c>
      <c r="V372" s="1" t="s">
        <v>167</v>
      </c>
      <c r="W372" s="1" t="s">
        <v>167</v>
      </c>
      <c r="X372" s="1" t="s">
        <v>270</v>
      </c>
      <c r="Y372" s="1" t="s">
        <v>167</v>
      </c>
    </row>
    <row r="373" spans="1:25" ht="12" x14ac:dyDescent="0.2">
      <c r="A373" s="40">
        <v>107</v>
      </c>
      <c r="B373" s="49" t="s">
        <v>225</v>
      </c>
      <c r="C373" s="42" t="s">
        <v>226</v>
      </c>
      <c r="D373" s="46"/>
      <c r="E373" s="43" t="s">
        <v>1</v>
      </c>
      <c r="F373" s="24">
        <v>0</v>
      </c>
      <c r="G373" s="20">
        <f>IF(F373="","",(F373/1000*$G$6))</f>
        <v>0</v>
      </c>
      <c r="H373" s="51">
        <v>315000</v>
      </c>
      <c r="I373" s="25">
        <f>IF(F373="","",F373+H373)</f>
        <v>315000</v>
      </c>
      <c r="J373" s="20">
        <f>IF(I373="","",(I373/1000*$J$6))</f>
        <v>157.5</v>
      </c>
      <c r="K373" s="22" t="s">
        <v>28</v>
      </c>
      <c r="L373" s="21">
        <f>IF(I373="","",IF(K373="Ja",IF(E373="Opstal",ROUND(I373*(1+$L$2),0),IF(E373="Inventaris",ROUND(I373*(1+$L$3),0),I373)),I373))</f>
        <v>353197</v>
      </c>
      <c r="M373" s="59">
        <f>IF(L373="","",(L373/1000*$M$5))</f>
        <v>176.5985</v>
      </c>
      <c r="N373" s="53"/>
      <c r="O373" s="25">
        <v>373000</v>
      </c>
      <c r="P373" s="20">
        <v>157.5</v>
      </c>
      <c r="Q373" s="22" t="s">
        <v>28</v>
      </c>
      <c r="R373" s="25">
        <f>ROUNDUP(O373*108/105,-3)</f>
        <v>384000</v>
      </c>
      <c r="S373" s="98">
        <f t="shared" si="46"/>
        <v>192</v>
      </c>
      <c r="T373" s="1" t="s">
        <v>167</v>
      </c>
      <c r="U373" s="1" t="s">
        <v>167</v>
      </c>
      <c r="V373" s="1" t="s">
        <v>167</v>
      </c>
      <c r="W373" s="1" t="s">
        <v>167</v>
      </c>
      <c r="X373" s="1" t="s">
        <v>270</v>
      </c>
      <c r="Y373" s="1" t="s">
        <v>167</v>
      </c>
    </row>
    <row r="374" spans="1:25" ht="12" x14ac:dyDescent="0.2">
      <c r="A374" s="40">
        <v>998</v>
      </c>
      <c r="B374" s="49" t="s">
        <v>164</v>
      </c>
      <c r="C374" s="42" t="s">
        <v>166</v>
      </c>
      <c r="D374" s="46"/>
      <c r="E374" s="22" t="s">
        <v>166</v>
      </c>
      <c r="F374" s="24">
        <v>1000000</v>
      </c>
      <c r="G374" s="20">
        <v>750</v>
      </c>
      <c r="H374" s="51"/>
      <c r="I374" s="25">
        <f t="shared" si="43"/>
        <v>1000000</v>
      </c>
      <c r="J374" s="20">
        <v>750</v>
      </c>
      <c r="K374" s="22" t="s">
        <v>167</v>
      </c>
      <c r="L374" s="21">
        <v>1000000</v>
      </c>
      <c r="M374" s="59">
        <v>750</v>
      </c>
      <c r="N374" s="23" t="s">
        <v>168</v>
      </c>
      <c r="O374" s="25">
        <v>1000000</v>
      </c>
      <c r="P374" s="20">
        <v>750</v>
      </c>
      <c r="Q374" s="22" t="s">
        <v>167</v>
      </c>
      <c r="R374" s="25">
        <v>1000000</v>
      </c>
      <c r="S374" s="98">
        <v>750</v>
      </c>
    </row>
    <row r="375" spans="1:25" ht="12.75" thickBot="1" x14ac:dyDescent="0.25">
      <c r="A375" s="40">
        <v>999</v>
      </c>
      <c r="B375" s="49" t="s">
        <v>165</v>
      </c>
      <c r="C375" s="42" t="s">
        <v>166</v>
      </c>
      <c r="D375" s="46"/>
      <c r="E375" s="22" t="s">
        <v>166</v>
      </c>
      <c r="F375" s="24">
        <v>1000000</v>
      </c>
      <c r="G375" s="20">
        <v>750</v>
      </c>
      <c r="H375" s="51"/>
      <c r="I375" s="25">
        <f t="shared" si="43"/>
        <v>1000000</v>
      </c>
      <c r="J375" s="20">
        <v>750</v>
      </c>
      <c r="K375" s="22" t="s">
        <v>167</v>
      </c>
      <c r="L375" s="21">
        <v>1000000</v>
      </c>
      <c r="M375" s="59">
        <v>750</v>
      </c>
      <c r="N375" s="23" t="s">
        <v>168</v>
      </c>
      <c r="O375" s="25">
        <v>1000000</v>
      </c>
      <c r="P375" s="20">
        <v>750</v>
      </c>
      <c r="Q375" s="22" t="s">
        <v>167</v>
      </c>
      <c r="R375" s="25">
        <v>1000000</v>
      </c>
      <c r="S375" s="98">
        <v>750</v>
      </c>
    </row>
    <row r="376" spans="1:25" ht="12" thickBot="1" x14ac:dyDescent="0.25">
      <c r="A376" s="35"/>
      <c r="B376" s="35"/>
      <c r="C376" s="35"/>
      <c r="D376" s="36"/>
      <c r="E376" s="83" t="s">
        <v>9</v>
      </c>
      <c r="F376" s="78">
        <v>78698133</v>
      </c>
      <c r="G376" s="82">
        <f>SUM(G8:G375)</f>
        <v>39849.066499999994</v>
      </c>
      <c r="H376" s="81"/>
      <c r="I376" s="63">
        <f>SUM(I7:I375)</f>
        <v>81169152</v>
      </c>
      <c r="J376" s="27">
        <f>SUM(J7:J375)</f>
        <v>41084.575999999979</v>
      </c>
      <c r="K376" s="77"/>
      <c r="L376" s="78">
        <f>SUM(L7:L375)</f>
        <v>88809094</v>
      </c>
      <c r="M376" s="80">
        <f>SUM(M7:M375)</f>
        <v>44904.546999999991</v>
      </c>
      <c r="N376" s="79"/>
      <c r="O376" s="63">
        <f>SUM(O8:O375)</f>
        <v>94763000</v>
      </c>
      <c r="P376" s="27"/>
      <c r="Q376" s="77"/>
      <c r="R376" s="63">
        <f>SUM(R8:R375)</f>
        <v>97394000</v>
      </c>
      <c r="S376" s="63">
        <f>SUM(S8:S375)</f>
        <v>49197</v>
      </c>
    </row>
    <row r="377" spans="1:25" x14ac:dyDescent="0.2">
      <c r="K377" s="28"/>
      <c r="Q377" s="28"/>
    </row>
    <row r="378" spans="1:25" x14ac:dyDescent="0.2">
      <c r="A378" s="29"/>
      <c r="B378" s="107" t="s">
        <v>278</v>
      </c>
      <c r="C378" s="107"/>
      <c r="D378" s="107"/>
      <c r="E378" s="107"/>
      <c r="F378" s="108">
        <v>76698133</v>
      </c>
      <c r="G378" s="109">
        <f>G376-1500</f>
        <v>38349.066499999994</v>
      </c>
      <c r="H378" s="73"/>
      <c r="I378" s="110">
        <f>I376-2000000</f>
        <v>79169152</v>
      </c>
      <c r="J378" s="73">
        <f>J376-1500</f>
        <v>39584.575999999979</v>
      </c>
      <c r="K378" s="111"/>
      <c r="L378" s="107">
        <f>L376-2000000</f>
        <v>86809094</v>
      </c>
      <c r="M378" s="112">
        <f>M376-M374-M375</f>
        <v>43404.546999999991</v>
      </c>
      <c r="N378" s="113"/>
      <c r="O378" s="110"/>
      <c r="P378" s="73"/>
      <c r="Q378" s="111"/>
      <c r="R378" s="65"/>
    </row>
    <row r="379" spans="1:25" x14ac:dyDescent="0.2">
      <c r="A379" s="29"/>
      <c r="B379" s="30"/>
      <c r="C379" s="30"/>
      <c r="D379" s="30"/>
      <c r="E379" s="30"/>
      <c r="F379" s="64" t="s">
        <v>191</v>
      </c>
      <c r="G379" s="64"/>
      <c r="H379" s="73"/>
      <c r="I379" s="64" t="s">
        <v>191</v>
      </c>
      <c r="J379" s="66"/>
      <c r="K379" s="32"/>
      <c r="L379" s="64" t="s">
        <v>191</v>
      </c>
      <c r="M379" s="60"/>
      <c r="N379" s="26"/>
      <c r="O379" s="64"/>
      <c r="P379" s="66"/>
      <c r="Q379" s="32"/>
      <c r="R379" s="64"/>
    </row>
    <row r="380" spans="1:25" x14ac:dyDescent="0.2">
      <c r="A380" s="29"/>
      <c r="B380" s="107" t="s">
        <v>280</v>
      </c>
      <c r="C380" s="107"/>
      <c r="D380" s="107"/>
      <c r="E380" s="107"/>
      <c r="F380" s="107"/>
      <c r="G380" s="74"/>
      <c r="H380" s="74"/>
      <c r="I380" s="107"/>
      <c r="J380" s="107"/>
      <c r="K380" s="111"/>
      <c r="L380" s="107"/>
      <c r="M380" s="112"/>
      <c r="N380" s="113"/>
      <c r="O380" s="107"/>
      <c r="P380" s="107"/>
      <c r="Q380" s="111"/>
      <c r="R380" s="107"/>
      <c r="S380" s="52"/>
      <c r="T380" s="52"/>
    </row>
    <row r="381" spans="1:25" x14ac:dyDescent="0.2">
      <c r="A381" s="29"/>
      <c r="B381" s="30"/>
      <c r="C381" s="30"/>
      <c r="D381" s="30"/>
      <c r="E381" s="30"/>
      <c r="F381" s="30"/>
      <c r="G381" s="31"/>
      <c r="H381" s="74"/>
      <c r="I381" s="30"/>
      <c r="J381" s="30"/>
      <c r="K381" s="32"/>
      <c r="L381" s="30"/>
      <c r="M381" s="60"/>
      <c r="N381" s="26"/>
      <c r="O381" s="30"/>
      <c r="P381" s="30"/>
      <c r="Q381" s="32"/>
      <c r="R381" s="30"/>
    </row>
    <row r="382" spans="1:25" x14ac:dyDescent="0.2">
      <c r="A382" s="29"/>
      <c r="B382" s="30"/>
      <c r="C382" s="30"/>
      <c r="D382" s="30"/>
      <c r="E382" s="30"/>
      <c r="F382" s="30"/>
      <c r="G382" s="31"/>
      <c r="H382" s="74"/>
      <c r="I382" s="30"/>
      <c r="J382" s="30"/>
      <c r="K382" s="30"/>
      <c r="L382" s="30"/>
      <c r="M382" s="60"/>
      <c r="N382" s="26"/>
      <c r="O382" s="30"/>
      <c r="P382" s="30"/>
      <c r="Q382" s="30"/>
      <c r="R382" s="30"/>
    </row>
    <row r="383" spans="1:25" x14ac:dyDescent="0.2">
      <c r="A383" s="30"/>
      <c r="B383" s="30"/>
      <c r="C383" s="30"/>
      <c r="D383" s="30"/>
      <c r="E383" s="30"/>
      <c r="F383" s="30"/>
      <c r="G383" s="31"/>
      <c r="H383" s="74"/>
      <c r="I383" s="30"/>
      <c r="J383" s="30"/>
      <c r="K383" s="30"/>
      <c r="L383" s="30"/>
      <c r="M383" s="60"/>
      <c r="N383" s="26"/>
      <c r="O383" s="30"/>
      <c r="P383" s="30"/>
      <c r="Q383" s="30"/>
      <c r="R383" s="30"/>
    </row>
    <row r="384" spans="1:25" x14ac:dyDescent="0.2">
      <c r="A384" s="30"/>
      <c r="B384" s="30"/>
      <c r="C384" s="30"/>
      <c r="D384" s="30"/>
      <c r="E384" s="30"/>
      <c r="F384" s="30"/>
      <c r="G384" s="31"/>
      <c r="H384" s="74"/>
      <c r="I384" s="30"/>
      <c r="J384" s="30"/>
      <c r="K384" s="30"/>
      <c r="L384" s="30"/>
      <c r="M384" s="60"/>
      <c r="N384" s="26"/>
      <c r="O384" s="30"/>
      <c r="P384" s="30"/>
      <c r="Q384" s="30"/>
      <c r="R384" s="30"/>
    </row>
    <row r="385" spans="1:18" x14ac:dyDescent="0.2">
      <c r="A385" s="26"/>
      <c r="B385" s="26"/>
      <c r="C385" s="26"/>
      <c r="D385" s="26"/>
      <c r="E385" s="26"/>
      <c r="F385" s="30"/>
      <c r="G385" s="31"/>
      <c r="H385" s="74"/>
      <c r="I385" s="33"/>
      <c r="J385" s="33"/>
      <c r="K385" s="34"/>
      <c r="L385" s="30"/>
      <c r="M385" s="60"/>
      <c r="N385" s="26"/>
      <c r="O385" s="33"/>
      <c r="P385" s="33"/>
      <c r="Q385" s="34"/>
      <c r="R385" s="33"/>
    </row>
    <row r="392" spans="1:18" x14ac:dyDescent="0.2">
      <c r="B392" s="2"/>
    </row>
  </sheetData>
  <phoneticPr fontId="0" type="noConversion"/>
  <pageMargins left="0.25" right="0.25" top="0.75" bottom="0.75" header="0.3" footer="0.3"/>
  <pageSetup paperSize="9" scale="55" orientation="landscape" horizontalDpi="300" verticalDpi="300" r:id="rId1"/>
  <headerFooter alignWithMargins="0">
    <oddHeader>&amp;R&amp;G</oddHeader>
    <oddFooter>&amp;L&amp;F/&amp;A&amp;C&amp;D&amp;R&amp;P/&amp;N</oddFooter>
  </headerFooter>
  <rowBreaks count="1" manualBreakCount="1">
    <brk id="217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Totaal overzicht</vt:lpstr>
      <vt:lpstr>'Totaal overzicht'!Afdrukbereik</vt:lpstr>
      <vt:lpstr>'Totaal overzicht'!Afdruktitels</vt:lpstr>
    </vt:vector>
  </TitlesOfParts>
  <Company>Gemeente Heeze-Leende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Turesin Ulusoy</dc:creator>
  <cp:lastModifiedBy>Ingrid de Groot</cp:lastModifiedBy>
  <cp:lastPrinted>2021-09-06T07:43:53Z</cp:lastPrinted>
  <dcterms:created xsi:type="dcterms:W3CDTF">1999-02-03T10:25:55Z</dcterms:created>
  <dcterms:modified xsi:type="dcterms:W3CDTF">2021-09-09T13:45:32Z</dcterms:modified>
</cp:coreProperties>
</file>