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\Aanbestedingen 2021\SVB\Brand\Definitieve stukken\"/>
    </mc:Choice>
  </mc:AlternateContent>
  <bookViews>
    <workbookView xWindow="0" yWindow="0" windowWidth="28800" windowHeight="1413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s="1"/>
  <c r="F20" i="1"/>
  <c r="F19" i="1"/>
  <c r="F18" i="1"/>
  <c r="F17" i="1"/>
  <c r="F16" i="1"/>
  <c r="F15" i="1"/>
  <c r="F14" i="1"/>
  <c r="F13" i="1"/>
  <c r="F12" i="1"/>
  <c r="F11" i="1"/>
  <c r="F23" i="1" s="1"/>
  <c r="E20" i="1"/>
  <c r="E19" i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E11" i="1"/>
  <c r="G11" i="1" l="1"/>
  <c r="G19" i="1"/>
  <c r="G12" i="1"/>
  <c r="G20" i="1"/>
  <c r="G23" i="1"/>
  <c r="E23" i="1"/>
</calcChain>
</file>

<file path=xl/sharedStrings.xml><?xml version="1.0" encoding="utf-8"?>
<sst xmlns="http://schemas.openxmlformats.org/spreadsheetml/2006/main" count="264" uniqueCount="122">
  <si>
    <t>Sociale verzekeringsbank</t>
  </si>
  <si>
    <t>Brandverzekering</t>
  </si>
  <si>
    <t>Van Heuven Goedhartlaan 1</t>
  </si>
  <si>
    <t>Amstelveen</t>
  </si>
  <si>
    <t>Laurentiusplein 8</t>
  </si>
  <si>
    <t>Roermond</t>
  </si>
  <si>
    <t>Cascadeplein 5</t>
  </si>
  <si>
    <t>Groningen</t>
  </si>
  <si>
    <t>Zaanstad</t>
  </si>
  <si>
    <t>Snipperlingsdijk 2</t>
  </si>
  <si>
    <t>Deventer</t>
  </si>
  <si>
    <t>Posthumalaan 100 en 120</t>
  </si>
  <si>
    <t>Rotterdam</t>
  </si>
  <si>
    <t>Graadt van Roggenweg 400-450</t>
  </si>
  <si>
    <t>Utrecht</t>
  </si>
  <si>
    <t>Rat Verleghstraat 2</t>
  </si>
  <si>
    <t>Breda</t>
  </si>
  <si>
    <t>Stationsplein 1</t>
  </si>
  <si>
    <t>Leiden</t>
  </si>
  <si>
    <t>Takenhofplein 4</t>
  </si>
  <si>
    <t>Nijmegen</t>
  </si>
  <si>
    <t>Papendorpseweg 93</t>
  </si>
  <si>
    <t>Stationstraat 110-112</t>
  </si>
  <si>
    <t>Risico-adres</t>
  </si>
  <si>
    <t>Postcode</t>
  </si>
  <si>
    <t>Plaats</t>
  </si>
  <si>
    <t>Gebouwen</t>
  </si>
  <si>
    <t>Totaal</t>
  </si>
  <si>
    <t xml:space="preserve"> </t>
  </si>
  <si>
    <t>Verzekerde bedragen</t>
  </si>
  <si>
    <t>Taxatie</t>
  </si>
  <si>
    <t>Inventaris</t>
  </si>
  <si>
    <t>02-09-2018</t>
  </si>
  <si>
    <t>19-11-2018</t>
  </si>
  <si>
    <t>n.v.t.</t>
  </si>
  <si>
    <t>Bestemming</t>
  </si>
  <si>
    <t>Bouwjaar</t>
  </si>
  <si>
    <t>Bouwaard</t>
  </si>
  <si>
    <t>aanwezig ?</t>
  </si>
  <si>
    <t>Preventie</t>
  </si>
  <si>
    <t>3072 AG</t>
  </si>
  <si>
    <t>Zonnepanelen</t>
  </si>
  <si>
    <t xml:space="preserve">Elektrische </t>
  </si>
  <si>
    <t>installatie?</t>
  </si>
  <si>
    <t>Sprake van</t>
  </si>
  <si>
    <t>Sprinkler</t>
  </si>
  <si>
    <t>Alarm</t>
  </si>
  <si>
    <t>Bliksembev.</t>
  </si>
  <si>
    <t>Partiële BMI met doormelding</t>
  </si>
  <si>
    <t>Afvalcontainerruimte</t>
  </si>
  <si>
    <t>P</t>
  </si>
  <si>
    <t>Compartimentering</t>
  </si>
  <si>
    <t>max. 30/60 min.</t>
  </si>
  <si>
    <t>Beton</t>
  </si>
  <si>
    <t>Fundering</t>
  </si>
  <si>
    <t>Inclusief</t>
  </si>
  <si>
    <t>Vrijstaand kantoorgebouw van 15 bouwlagen</t>
  </si>
  <si>
    <t>Vrijstaand kantoorgebouw van 5 bouwlagen (VvE met advocatenkantoor en een apotheek)</t>
  </si>
  <si>
    <t>Vrijstaand kantoorgebouw van 17 bouwlagen</t>
  </si>
  <si>
    <t>Vrijstaand kantoorgebouw van 16 bouwlagen</t>
  </si>
  <si>
    <t>Vrijstaand kantoorgebouw van 9 bouwlagen</t>
  </si>
  <si>
    <t>Geschakeld kantoorgebouw deels 8 bouwlagen en deels 3 bouwlagen</t>
  </si>
  <si>
    <t>Vrijstaand kantoorgebouw van 11 bouwlagen</t>
  </si>
  <si>
    <t>Regiokantoor, alsmede in gebruik bij Hogeschool R'dam t.b.v. opleidingen</t>
  </si>
  <si>
    <t>Isolatie</t>
  </si>
  <si>
    <t>Verdiepingsvloeren</t>
  </si>
  <si>
    <t>Blusmiddelen</t>
  </si>
  <si>
    <t>Brandweer</t>
  </si>
  <si>
    <t>ca. 5 min</t>
  </si>
  <si>
    <t>Gevel</t>
  </si>
  <si>
    <t>Dak</t>
  </si>
  <si>
    <t>Hoofdkantoor - Vrijstaand kantoorgebouw van 6 bouwlagen</t>
  </si>
  <si>
    <t>Beton, staal bij entreepartij</t>
  </si>
  <si>
    <t>Beton met tegels buitenzijde, verder glas</t>
  </si>
  <si>
    <t>PS dakisolatie</t>
  </si>
  <si>
    <t>-</t>
  </si>
  <si>
    <t>Beton en glas (schil)</t>
  </si>
  <si>
    <t>Natuursteen en koperen plaatwerk</t>
  </si>
  <si>
    <t>Metselsteen, glas (vliesgevel)</t>
  </si>
  <si>
    <t>Beton met ps isolatie</t>
  </si>
  <si>
    <t>Betonconstructie</t>
  </si>
  <si>
    <t>Beton met onbekende isolatie</t>
  </si>
  <si>
    <t>Metselwerk en deels koperplaat</t>
  </si>
  <si>
    <t>Nagenoeg volledige BMI</t>
  </si>
  <si>
    <t>deels</t>
  </si>
  <si>
    <t>Beton- / Staalconstructie</t>
  </si>
  <si>
    <t xml:space="preserve">Metselsteen  </t>
  </si>
  <si>
    <t>Beton, staalplaat met ps isolatie</t>
  </si>
  <si>
    <t>50% staal met PUR en 50% Beton met ps</t>
  </si>
  <si>
    <t>Metselwerk, deels metalenpanelen onbekende isolatie</t>
  </si>
  <si>
    <t>Beton met metalen panelen onbekende isolatie</t>
  </si>
  <si>
    <t>Staal met ps isolatie en beton met onbekende isolatie</t>
  </si>
  <si>
    <t>1990 (volledige renovatie 2012)</t>
  </si>
  <si>
    <t>Beton met steenwol / staaldak 8e verdieping met ps isolatie</t>
  </si>
  <si>
    <t>Beton/natuursteen en glas</t>
  </si>
  <si>
    <t>Volledige BMI</t>
  </si>
  <si>
    <t>n.v.t</t>
  </si>
  <si>
    <t>Brandmeldinstallatie</t>
  </si>
  <si>
    <t>Vrijstaand kantoorgebouw van 7 bouwlagen</t>
  </si>
  <si>
    <t>Metselsteen en glas</t>
  </si>
  <si>
    <t>Verzkeerde locaties, verzekerde bedragen en risco informatie</t>
  </si>
  <si>
    <r>
      <t xml:space="preserve">Nee </t>
    </r>
    <r>
      <rPr>
        <sz val="11"/>
        <color rgb="FFFF0000"/>
        <rFont val="Calibri"/>
        <family val="2"/>
        <scheme val="minor"/>
      </rPr>
      <t>*</t>
    </r>
  </si>
  <si>
    <t xml:space="preserve">Nee   </t>
  </si>
  <si>
    <t>Nee</t>
  </si>
  <si>
    <t>Periodiek</t>
  </si>
  <si>
    <t>Op dit moment</t>
  </si>
  <si>
    <t>is ca. sprake</t>
  </si>
  <si>
    <t>van 2% leegstand</t>
  </si>
  <si>
    <t>in totaliteit</t>
  </si>
  <si>
    <r>
      <t xml:space="preserve">leegstand? </t>
    </r>
    <r>
      <rPr>
        <b/>
        <sz val="11"/>
        <color rgb="FFFF0000"/>
        <rFont val="Calibri"/>
        <family val="2"/>
        <scheme val="minor"/>
      </rPr>
      <t>**</t>
    </r>
  </si>
  <si>
    <t>**</t>
  </si>
  <si>
    <t>*</t>
  </si>
  <si>
    <t>Verzekerde</t>
  </si>
  <si>
    <t>is bezig</t>
  </si>
  <si>
    <t>om op dit pand</t>
  </si>
  <si>
    <t>zonnepanelen</t>
  </si>
  <si>
    <t>te gaan plaatsen,</t>
  </si>
  <si>
    <t>waarbij ook het</t>
  </si>
  <si>
    <t>dak zal worden</t>
  </si>
  <si>
    <t>vervangen</t>
  </si>
  <si>
    <t>(isolatie PIR)</t>
  </si>
  <si>
    <t>BIJLAGE C.2.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</si>
</sst>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Wingdings 2"/>
      <family val="1"/>
      <charset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44" fontId="2" fillId="0" borderId="2" xfId="1" applyFont="1" applyBorder="1"/>
    <xf numFmtId="44" fontId="0" fillId="0" borderId="0" xfId="0" applyNumberFormat="1"/>
    <xf numFmtId="0" fontId="0" fillId="2" borderId="1" xfId="0" applyFill="1" applyBorder="1"/>
    <xf numFmtId="0" fontId="2" fillId="2" borderId="1" xfId="0" applyFont="1" applyFill="1" applyBorder="1"/>
    <xf numFmtId="44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2" fillId="3" borderId="1" xfId="0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3" fillId="0" borderId="0" xfId="2"/>
    <xf numFmtId="0" fontId="5" fillId="0" borderId="0" xfId="0" applyFont="1"/>
    <xf numFmtId="44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4" borderId="0" xfId="0" applyFont="1" applyFill="1"/>
  </cellXfs>
  <cellStyles count="3">
    <cellStyle name="Standaard" xfId="0" builtinId="0"/>
    <cellStyle name="Standaard 2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1"/>
  <sheetViews>
    <sheetView tabSelected="1" workbookViewId="0">
      <pane xSplit="4" topLeftCell="P1" activePane="topRight" state="frozen"/>
      <selection pane="topRight" activeCell="C2" sqref="C2"/>
    </sheetView>
  </sheetViews>
  <sheetFormatPr defaultRowHeight="15" x14ac:dyDescent="0.25"/>
  <cols>
    <col min="1" max="1" width="5" customWidth="1"/>
    <col min="2" max="2" width="28.85546875" bestFit="1" customWidth="1"/>
    <col min="3" max="3" width="11.140625" customWidth="1"/>
    <col min="4" max="4" width="16.5703125" customWidth="1"/>
    <col min="5" max="5" width="20.7109375" style="2" customWidth="1"/>
    <col min="6" max="7" width="20.7109375" customWidth="1"/>
    <col min="8" max="10" width="12.7109375" customWidth="1"/>
    <col min="11" max="11" width="83.140625" bestFit="1" customWidth="1"/>
    <col min="12" max="12" width="30.28515625" customWidth="1"/>
    <col min="13" max="13" width="28.140625" bestFit="1" customWidth="1"/>
    <col min="14" max="14" width="22.5703125" customWidth="1"/>
    <col min="15" max="15" width="51.5703125" bestFit="1" customWidth="1"/>
    <col min="16" max="16" width="67.85546875" bestFit="1" customWidth="1"/>
    <col min="17" max="19" width="15.7109375" customWidth="1"/>
    <col min="20" max="20" width="28.28515625" bestFit="1" customWidth="1"/>
    <col min="21" max="21" width="20.28515625" bestFit="1" customWidth="1"/>
    <col min="23" max="23" width="13.42578125" bestFit="1" customWidth="1"/>
    <col min="24" max="24" width="11.85546875" bestFit="1" customWidth="1"/>
    <col min="25" max="25" width="11.85546875" customWidth="1"/>
    <col min="26" max="26" width="18.7109375" bestFit="1" customWidth="1"/>
  </cols>
  <sheetData>
    <row r="2" spans="2:26" x14ac:dyDescent="0.25">
      <c r="B2" s="25" t="s">
        <v>121</v>
      </c>
    </row>
    <row r="4" spans="2:26" x14ac:dyDescent="0.25">
      <c r="B4" s="1" t="s">
        <v>0</v>
      </c>
    </row>
    <row r="5" spans="2:26" x14ac:dyDescent="0.25">
      <c r="B5" s="1" t="s">
        <v>1</v>
      </c>
    </row>
    <row r="6" spans="2:26" x14ac:dyDescent="0.25">
      <c r="B6" s="1" t="s">
        <v>100</v>
      </c>
    </row>
    <row r="7" spans="2:26" x14ac:dyDescent="0.25">
      <c r="B7" s="1"/>
    </row>
    <row r="8" spans="2:26" x14ac:dyDescent="0.25">
      <c r="B8" s="7" t="s">
        <v>23</v>
      </c>
      <c r="C8" s="7" t="s">
        <v>24</v>
      </c>
      <c r="D8" s="7" t="s">
        <v>25</v>
      </c>
      <c r="E8" s="19" t="s">
        <v>29</v>
      </c>
      <c r="F8" s="20"/>
      <c r="G8" s="20"/>
      <c r="H8" s="20" t="s">
        <v>30</v>
      </c>
      <c r="I8" s="20"/>
      <c r="J8" s="14" t="s">
        <v>54</v>
      </c>
      <c r="K8" s="9" t="s">
        <v>35</v>
      </c>
      <c r="L8" s="9" t="s">
        <v>36</v>
      </c>
      <c r="M8" s="7" t="s">
        <v>37</v>
      </c>
      <c r="N8" s="7" t="s">
        <v>65</v>
      </c>
      <c r="O8" s="23" t="s">
        <v>64</v>
      </c>
      <c r="P8" s="24"/>
      <c r="Q8" s="11" t="s">
        <v>41</v>
      </c>
      <c r="R8" s="11" t="s">
        <v>42</v>
      </c>
      <c r="S8" s="11" t="s">
        <v>44</v>
      </c>
      <c r="T8" s="21" t="s">
        <v>39</v>
      </c>
      <c r="U8" s="22"/>
      <c r="V8" s="22"/>
      <c r="W8" s="22"/>
      <c r="X8" s="22"/>
      <c r="Y8" s="22"/>
      <c r="Z8" s="22"/>
    </row>
    <row r="9" spans="2:26" x14ac:dyDescent="0.25">
      <c r="B9" s="7"/>
      <c r="C9" s="7"/>
      <c r="D9" s="7"/>
      <c r="E9" s="8" t="s">
        <v>26</v>
      </c>
      <c r="F9" s="9" t="s">
        <v>31</v>
      </c>
      <c r="G9" s="9" t="s">
        <v>27</v>
      </c>
      <c r="H9" s="9" t="s">
        <v>26</v>
      </c>
      <c r="I9" s="9" t="s">
        <v>31</v>
      </c>
      <c r="J9" s="14"/>
      <c r="K9" s="6"/>
      <c r="L9" s="9"/>
      <c r="M9" s="7"/>
      <c r="N9" s="7"/>
      <c r="O9" s="7" t="s">
        <v>69</v>
      </c>
      <c r="P9" s="7" t="s">
        <v>70</v>
      </c>
      <c r="Q9" s="11" t="s">
        <v>38</v>
      </c>
      <c r="R9" s="11" t="s">
        <v>43</v>
      </c>
      <c r="S9" s="11" t="s">
        <v>109</v>
      </c>
      <c r="T9" s="11" t="s">
        <v>97</v>
      </c>
      <c r="U9" s="11" t="s">
        <v>45</v>
      </c>
      <c r="V9" s="11" t="s">
        <v>46</v>
      </c>
      <c r="W9" s="11" t="s">
        <v>66</v>
      </c>
      <c r="X9" s="11" t="s">
        <v>47</v>
      </c>
      <c r="Y9" s="11" t="s">
        <v>67</v>
      </c>
      <c r="Z9" s="11" t="s">
        <v>51</v>
      </c>
    </row>
    <row r="10" spans="2:26" x14ac:dyDescent="0.25">
      <c r="L10" s="3"/>
    </row>
    <row r="11" spans="2:26" x14ac:dyDescent="0.25">
      <c r="B11" s="16" t="s">
        <v>2</v>
      </c>
      <c r="D11" t="s">
        <v>3</v>
      </c>
      <c r="E11" s="2">
        <f>95062000+1080000</f>
        <v>96142000</v>
      </c>
      <c r="F11" s="2">
        <f>11579000+2635000+670000</f>
        <v>14884000</v>
      </c>
      <c r="G11" s="5">
        <f t="shared" ref="G11:G21" si="0">E11+F11</f>
        <v>111026000</v>
      </c>
      <c r="H11" s="10" t="s">
        <v>32</v>
      </c>
      <c r="I11" s="10" t="s">
        <v>33</v>
      </c>
      <c r="J11" s="10" t="s">
        <v>55</v>
      </c>
      <c r="K11" t="s">
        <v>71</v>
      </c>
      <c r="L11" s="3" t="s">
        <v>92</v>
      </c>
      <c r="M11" t="s">
        <v>72</v>
      </c>
      <c r="N11" t="s">
        <v>53</v>
      </c>
      <c r="O11" t="s">
        <v>73</v>
      </c>
      <c r="P11" t="s">
        <v>74</v>
      </c>
      <c r="Q11" t="s">
        <v>101</v>
      </c>
      <c r="R11" t="s">
        <v>104</v>
      </c>
      <c r="S11" t="s">
        <v>103</v>
      </c>
      <c r="T11" t="s">
        <v>48</v>
      </c>
      <c r="U11" t="s">
        <v>49</v>
      </c>
      <c r="V11" s="12" t="s">
        <v>50</v>
      </c>
      <c r="W11" s="12" t="s">
        <v>50</v>
      </c>
      <c r="X11" s="3" t="s">
        <v>75</v>
      </c>
      <c r="Y11" s="17" t="s">
        <v>68</v>
      </c>
      <c r="Z11" t="s">
        <v>52</v>
      </c>
    </row>
    <row r="12" spans="2:26" x14ac:dyDescent="0.25">
      <c r="B12" s="16" t="s">
        <v>4</v>
      </c>
      <c r="D12" t="s">
        <v>5</v>
      </c>
      <c r="E12" s="2">
        <f>19700000+195000</f>
        <v>19895000</v>
      </c>
      <c r="F12" s="2">
        <f>3134000+414000+190000</f>
        <v>3738000</v>
      </c>
      <c r="G12" s="5">
        <f t="shared" si="0"/>
        <v>23633000</v>
      </c>
      <c r="H12" s="10" t="s">
        <v>32</v>
      </c>
      <c r="I12" s="10" t="s">
        <v>33</v>
      </c>
      <c r="J12" s="10" t="s">
        <v>55</v>
      </c>
      <c r="K12" s="15" t="s">
        <v>62</v>
      </c>
      <c r="L12" s="3">
        <v>1999</v>
      </c>
      <c r="M12" t="s">
        <v>80</v>
      </c>
      <c r="N12" t="s">
        <v>53</v>
      </c>
      <c r="O12" t="s">
        <v>78</v>
      </c>
      <c r="P12" t="s">
        <v>79</v>
      </c>
      <c r="Q12" t="s">
        <v>102</v>
      </c>
      <c r="R12" t="s">
        <v>104</v>
      </c>
      <c r="S12" t="s">
        <v>103</v>
      </c>
      <c r="T12" t="s">
        <v>48</v>
      </c>
      <c r="U12" s="13" t="s">
        <v>34</v>
      </c>
      <c r="V12" s="12" t="s">
        <v>50</v>
      </c>
      <c r="W12" s="12" t="s">
        <v>50</v>
      </c>
      <c r="X12" s="3" t="s">
        <v>75</v>
      </c>
      <c r="Y12" s="17" t="s">
        <v>68</v>
      </c>
      <c r="Z12" t="s">
        <v>52</v>
      </c>
    </row>
    <row r="13" spans="2:26" x14ac:dyDescent="0.25">
      <c r="B13" s="16" t="s">
        <v>6</v>
      </c>
      <c r="D13" t="s">
        <v>7</v>
      </c>
      <c r="E13" s="2">
        <f>21060000+141000</f>
        <v>21201000</v>
      </c>
      <c r="F13" s="2">
        <f>2857000+363000+184000</f>
        <v>3404000</v>
      </c>
      <c r="G13" s="5">
        <f t="shared" si="0"/>
        <v>24605000</v>
      </c>
      <c r="H13" s="10" t="s">
        <v>32</v>
      </c>
      <c r="I13" s="10" t="s">
        <v>33</v>
      </c>
      <c r="J13" s="10" t="s">
        <v>55</v>
      </c>
      <c r="K13" s="15" t="s">
        <v>61</v>
      </c>
      <c r="L13" s="3">
        <v>1999</v>
      </c>
      <c r="M13" t="s">
        <v>80</v>
      </c>
      <c r="N13" t="s">
        <v>53</v>
      </c>
      <c r="O13" t="s">
        <v>82</v>
      </c>
      <c r="P13" t="s">
        <v>81</v>
      </c>
      <c r="Q13" t="s">
        <v>102</v>
      </c>
      <c r="R13" t="s">
        <v>104</v>
      </c>
      <c r="S13" t="s">
        <v>103</v>
      </c>
      <c r="T13" t="s">
        <v>83</v>
      </c>
      <c r="U13" t="s">
        <v>49</v>
      </c>
      <c r="V13" s="12" t="s">
        <v>50</v>
      </c>
      <c r="W13" s="12" t="s">
        <v>50</v>
      </c>
      <c r="X13" s="3" t="s">
        <v>84</v>
      </c>
      <c r="Y13" s="17" t="s">
        <v>68</v>
      </c>
      <c r="Z13" t="s">
        <v>52</v>
      </c>
    </row>
    <row r="14" spans="2:26" x14ac:dyDescent="0.25">
      <c r="B14" s="16" t="s">
        <v>22</v>
      </c>
      <c r="D14" t="s">
        <v>8</v>
      </c>
      <c r="E14" s="2">
        <f>20277000+216000</f>
        <v>20493000</v>
      </c>
      <c r="F14" s="2">
        <f>2569000+363000+205000</f>
        <v>3137000</v>
      </c>
      <c r="G14" s="5">
        <f t="shared" si="0"/>
        <v>23630000</v>
      </c>
      <c r="H14" s="10" t="s">
        <v>32</v>
      </c>
      <c r="I14" s="10" t="s">
        <v>33</v>
      </c>
      <c r="J14" s="10" t="s">
        <v>55</v>
      </c>
      <c r="K14" t="s">
        <v>57</v>
      </c>
      <c r="L14" s="3">
        <v>1999</v>
      </c>
      <c r="M14" t="s">
        <v>85</v>
      </c>
      <c r="N14" t="s">
        <v>53</v>
      </c>
      <c r="O14" t="s">
        <v>86</v>
      </c>
      <c r="P14" t="s">
        <v>87</v>
      </c>
      <c r="Q14" t="s">
        <v>102</v>
      </c>
      <c r="R14" t="s">
        <v>104</v>
      </c>
      <c r="S14" t="s">
        <v>103</v>
      </c>
      <c r="T14" t="s">
        <v>48</v>
      </c>
      <c r="U14" s="13" t="s">
        <v>34</v>
      </c>
      <c r="V14" s="12" t="s">
        <v>50</v>
      </c>
      <c r="W14" s="12"/>
      <c r="X14" s="12" t="s">
        <v>50</v>
      </c>
      <c r="Y14" s="17" t="s">
        <v>68</v>
      </c>
      <c r="Z14" t="s">
        <v>52</v>
      </c>
    </row>
    <row r="15" spans="2:26" x14ac:dyDescent="0.25">
      <c r="B15" s="16" t="s">
        <v>9</v>
      </c>
      <c r="D15" t="s">
        <v>10</v>
      </c>
      <c r="E15" s="2">
        <f>23069000+108000</f>
        <v>23177000</v>
      </c>
      <c r="F15" s="2">
        <f>3226000+414000+258000</f>
        <v>3898000</v>
      </c>
      <c r="G15" s="5">
        <f t="shared" si="0"/>
        <v>27075000</v>
      </c>
      <c r="H15" s="10" t="s">
        <v>32</v>
      </c>
      <c r="I15" s="10" t="s">
        <v>33</v>
      </c>
      <c r="J15" s="10" t="s">
        <v>55</v>
      </c>
      <c r="K15" s="15" t="s">
        <v>60</v>
      </c>
      <c r="L15" s="3">
        <v>1999</v>
      </c>
      <c r="M15" s="15" t="s">
        <v>80</v>
      </c>
      <c r="N15" t="s">
        <v>53</v>
      </c>
      <c r="O15" t="s">
        <v>77</v>
      </c>
      <c r="P15" t="s">
        <v>81</v>
      </c>
      <c r="Q15" t="s">
        <v>102</v>
      </c>
      <c r="R15" t="s">
        <v>104</v>
      </c>
      <c r="S15" t="s">
        <v>103</v>
      </c>
      <c r="T15" t="s">
        <v>48</v>
      </c>
      <c r="U15" s="13" t="s">
        <v>34</v>
      </c>
      <c r="V15" s="12" t="s">
        <v>50</v>
      </c>
      <c r="W15" s="12" t="s">
        <v>50</v>
      </c>
      <c r="X15" s="3" t="s">
        <v>75</v>
      </c>
      <c r="Y15" s="17" t="s">
        <v>68</v>
      </c>
      <c r="Z15" t="s">
        <v>52</v>
      </c>
    </row>
    <row r="16" spans="2:26" x14ac:dyDescent="0.25">
      <c r="B16" s="16" t="s">
        <v>11</v>
      </c>
      <c r="C16" t="s">
        <v>40</v>
      </c>
      <c r="D16" t="s">
        <v>12</v>
      </c>
      <c r="E16" s="2">
        <f>41996000+87000</f>
        <v>42083000</v>
      </c>
      <c r="F16" s="2">
        <f>3126000+414000+245000</f>
        <v>3785000</v>
      </c>
      <c r="G16" s="5">
        <f t="shared" si="0"/>
        <v>45868000</v>
      </c>
      <c r="H16" s="10" t="s">
        <v>32</v>
      </c>
      <c r="I16" s="10" t="s">
        <v>33</v>
      </c>
      <c r="J16" s="10" t="s">
        <v>55</v>
      </c>
      <c r="K16" s="16" t="s">
        <v>63</v>
      </c>
      <c r="L16" s="3">
        <v>2001</v>
      </c>
      <c r="M16" t="s">
        <v>85</v>
      </c>
      <c r="N16" t="s">
        <v>53</v>
      </c>
      <c r="O16" t="s">
        <v>90</v>
      </c>
      <c r="P16" t="s">
        <v>91</v>
      </c>
      <c r="Q16" t="s">
        <v>102</v>
      </c>
      <c r="R16" t="s">
        <v>104</v>
      </c>
      <c r="S16" t="s">
        <v>103</v>
      </c>
      <c r="T16" t="s">
        <v>48</v>
      </c>
      <c r="U16" s="13" t="s">
        <v>34</v>
      </c>
      <c r="V16" s="12" t="s">
        <v>50</v>
      </c>
      <c r="W16" s="12" t="s">
        <v>50</v>
      </c>
      <c r="X16" s="12" t="s">
        <v>50</v>
      </c>
      <c r="Y16" s="17" t="s">
        <v>68</v>
      </c>
      <c r="Z16" t="s">
        <v>52</v>
      </c>
    </row>
    <row r="17" spans="2:26" x14ac:dyDescent="0.25">
      <c r="B17" s="16" t="s">
        <v>13</v>
      </c>
      <c r="D17" t="s">
        <v>14</v>
      </c>
      <c r="E17" s="2">
        <f>57672000+216000</f>
        <v>57888000</v>
      </c>
      <c r="F17" s="2">
        <f>2901000+311000+426000</f>
        <v>3638000</v>
      </c>
      <c r="G17" s="5">
        <f t="shared" si="0"/>
        <v>61526000</v>
      </c>
      <c r="H17" s="10" t="s">
        <v>32</v>
      </c>
      <c r="I17" s="10" t="s">
        <v>33</v>
      </c>
      <c r="J17" s="10" t="s">
        <v>55</v>
      </c>
      <c r="K17" t="s">
        <v>59</v>
      </c>
      <c r="L17" s="3">
        <v>2001</v>
      </c>
      <c r="M17" t="s">
        <v>85</v>
      </c>
      <c r="N17" t="s">
        <v>53</v>
      </c>
      <c r="O17" t="s">
        <v>89</v>
      </c>
      <c r="P17" t="s">
        <v>88</v>
      </c>
      <c r="Q17" t="s">
        <v>102</v>
      </c>
      <c r="R17" t="s">
        <v>104</v>
      </c>
      <c r="S17" t="s">
        <v>103</v>
      </c>
      <c r="T17" t="s">
        <v>48</v>
      </c>
      <c r="U17" t="s">
        <v>49</v>
      </c>
      <c r="V17" s="12" t="s">
        <v>50</v>
      </c>
      <c r="W17" s="12" t="s">
        <v>50</v>
      </c>
      <c r="X17" s="12" t="s">
        <v>50</v>
      </c>
      <c r="Y17" s="17" t="s">
        <v>68</v>
      </c>
      <c r="Z17" t="s">
        <v>52</v>
      </c>
    </row>
    <row r="18" spans="2:26" x14ac:dyDescent="0.25">
      <c r="B18" s="16" t="s">
        <v>15</v>
      </c>
      <c r="D18" t="s">
        <v>16</v>
      </c>
      <c r="E18" s="2">
        <f>23463000+76000</f>
        <v>23539000</v>
      </c>
      <c r="F18" s="2">
        <f>2664000+311000+231000</f>
        <v>3206000</v>
      </c>
      <c r="G18" s="5">
        <f t="shared" si="0"/>
        <v>26745000</v>
      </c>
      <c r="H18" s="10" t="s">
        <v>32</v>
      </c>
      <c r="I18" s="10" t="s">
        <v>33</v>
      </c>
      <c r="J18" s="10" t="s">
        <v>55</v>
      </c>
      <c r="K18" s="15" t="s">
        <v>60</v>
      </c>
      <c r="L18" s="3">
        <v>2000</v>
      </c>
      <c r="M18" t="s">
        <v>85</v>
      </c>
      <c r="N18" t="s">
        <v>53</v>
      </c>
      <c r="O18" t="s">
        <v>76</v>
      </c>
      <c r="P18" t="s">
        <v>93</v>
      </c>
      <c r="Q18" t="s">
        <v>102</v>
      </c>
      <c r="R18" t="s">
        <v>104</v>
      </c>
      <c r="S18" t="s">
        <v>103</v>
      </c>
      <c r="T18" t="s">
        <v>48</v>
      </c>
      <c r="U18" t="s">
        <v>49</v>
      </c>
      <c r="V18" s="12" t="s">
        <v>50</v>
      </c>
      <c r="W18" s="12" t="s">
        <v>50</v>
      </c>
      <c r="X18" s="12" t="s">
        <v>50</v>
      </c>
      <c r="Y18" s="17" t="s">
        <v>68</v>
      </c>
      <c r="Z18" t="s">
        <v>52</v>
      </c>
    </row>
    <row r="19" spans="2:26" x14ac:dyDescent="0.25">
      <c r="B19" s="16" t="s">
        <v>17</v>
      </c>
      <c r="D19" t="s">
        <v>18</v>
      </c>
      <c r="E19" s="2">
        <f>28334000+87000</f>
        <v>28421000</v>
      </c>
      <c r="F19" s="2">
        <f>3747000+414000+260000</f>
        <v>4421000</v>
      </c>
      <c r="G19" s="5">
        <f t="shared" si="0"/>
        <v>32842000</v>
      </c>
      <c r="H19" s="10" t="s">
        <v>32</v>
      </c>
      <c r="I19" s="10" t="s">
        <v>33</v>
      </c>
      <c r="J19" s="10" t="s">
        <v>55</v>
      </c>
      <c r="K19" t="s">
        <v>58</v>
      </c>
      <c r="L19" s="3">
        <v>2001</v>
      </c>
      <c r="M19" s="15" t="s">
        <v>80</v>
      </c>
      <c r="N19" t="s">
        <v>53</v>
      </c>
      <c r="O19" t="s">
        <v>94</v>
      </c>
      <c r="P19" t="s">
        <v>81</v>
      </c>
      <c r="Q19" t="s">
        <v>102</v>
      </c>
      <c r="R19" t="s">
        <v>104</v>
      </c>
      <c r="S19" t="s">
        <v>103</v>
      </c>
      <c r="T19" t="s">
        <v>95</v>
      </c>
      <c r="U19" s="13" t="s">
        <v>34</v>
      </c>
      <c r="V19" s="12" t="s">
        <v>50</v>
      </c>
      <c r="W19" s="12" t="s">
        <v>50</v>
      </c>
      <c r="X19" s="12" t="s">
        <v>50</v>
      </c>
      <c r="Y19" s="17" t="s">
        <v>68</v>
      </c>
      <c r="Z19" t="s">
        <v>52</v>
      </c>
    </row>
    <row r="20" spans="2:26" x14ac:dyDescent="0.25">
      <c r="B20" s="16" t="s">
        <v>19</v>
      </c>
      <c r="D20" t="s">
        <v>20</v>
      </c>
      <c r="E20" s="2">
        <f>21395000+216000</f>
        <v>21611000</v>
      </c>
      <c r="F20" s="2">
        <f>2466000+363000+185000</f>
        <v>3014000</v>
      </c>
      <c r="G20" s="5">
        <f t="shared" si="0"/>
        <v>24625000</v>
      </c>
      <c r="H20" s="10" t="s">
        <v>32</v>
      </c>
      <c r="I20" s="10" t="s">
        <v>33</v>
      </c>
      <c r="J20" s="10" t="s">
        <v>55</v>
      </c>
      <c r="K20" t="s">
        <v>56</v>
      </c>
      <c r="L20" s="3">
        <v>1999</v>
      </c>
      <c r="M20" s="15" t="s">
        <v>80</v>
      </c>
      <c r="N20" t="s">
        <v>53</v>
      </c>
      <c r="O20" t="s">
        <v>99</v>
      </c>
      <c r="P20" t="s">
        <v>79</v>
      </c>
      <c r="Q20" t="s">
        <v>102</v>
      </c>
      <c r="R20" t="s">
        <v>104</v>
      </c>
      <c r="S20" t="s">
        <v>103</v>
      </c>
      <c r="T20" s="13" t="s">
        <v>96</v>
      </c>
      <c r="U20" t="s">
        <v>49</v>
      </c>
      <c r="V20" s="12" t="s">
        <v>50</v>
      </c>
      <c r="W20" s="12" t="s">
        <v>50</v>
      </c>
      <c r="X20" s="12" t="s">
        <v>50</v>
      </c>
      <c r="Y20" s="17" t="s">
        <v>68</v>
      </c>
      <c r="Z20" t="s">
        <v>52</v>
      </c>
    </row>
    <row r="21" spans="2:26" x14ac:dyDescent="0.25">
      <c r="B21" s="16" t="s">
        <v>21</v>
      </c>
      <c r="D21" t="s">
        <v>14</v>
      </c>
      <c r="E21" s="2">
        <v>0</v>
      </c>
      <c r="F21" s="2">
        <f>8227000+828000</f>
        <v>9055000</v>
      </c>
      <c r="G21" s="5">
        <f t="shared" si="0"/>
        <v>9055000</v>
      </c>
      <c r="H21" s="3" t="s">
        <v>34</v>
      </c>
      <c r="I21" s="10" t="s">
        <v>33</v>
      </c>
      <c r="J21" s="10" t="s">
        <v>34</v>
      </c>
      <c r="K21" t="s">
        <v>98</v>
      </c>
      <c r="L21" s="3"/>
      <c r="M21" s="15" t="s">
        <v>80</v>
      </c>
      <c r="N21" t="s">
        <v>53</v>
      </c>
      <c r="W21" s="3"/>
    </row>
    <row r="22" spans="2:26" ht="15.75" thickBot="1" x14ac:dyDescent="0.3">
      <c r="F22" s="2"/>
      <c r="J22" s="10" t="s">
        <v>28</v>
      </c>
      <c r="L22" s="3"/>
      <c r="Q22" s="18" t="s">
        <v>111</v>
      </c>
      <c r="S22" s="18" t="s">
        <v>110</v>
      </c>
      <c r="W22" s="3"/>
    </row>
    <row r="23" spans="2:26" ht="15.75" thickBot="1" x14ac:dyDescent="0.3">
      <c r="E23" s="4">
        <f>SUM(E11:E22)</f>
        <v>354450000</v>
      </c>
      <c r="F23" s="4">
        <f>SUM(F11:F22)</f>
        <v>56180000</v>
      </c>
      <c r="G23" s="4">
        <f>SUM(G11:G22)</f>
        <v>410630000</v>
      </c>
      <c r="L23" s="3"/>
      <c r="Q23" t="s">
        <v>112</v>
      </c>
      <c r="S23" t="s">
        <v>105</v>
      </c>
      <c r="W23" s="3"/>
    </row>
    <row r="24" spans="2:26" x14ac:dyDescent="0.25">
      <c r="F24" s="2"/>
      <c r="L24" s="3"/>
      <c r="Q24" t="s">
        <v>113</v>
      </c>
      <c r="S24" t="s">
        <v>106</v>
      </c>
      <c r="W24" s="3"/>
    </row>
    <row r="25" spans="2:26" x14ac:dyDescent="0.25">
      <c r="G25" t="s">
        <v>28</v>
      </c>
      <c r="L25" s="3"/>
      <c r="Q25" t="s">
        <v>114</v>
      </c>
      <c r="S25" t="s">
        <v>107</v>
      </c>
      <c r="W25" s="3"/>
    </row>
    <row r="26" spans="2:26" x14ac:dyDescent="0.25">
      <c r="G26" t="s">
        <v>28</v>
      </c>
      <c r="L26" s="3"/>
      <c r="Q26" t="s">
        <v>115</v>
      </c>
      <c r="S26" t="s">
        <v>108</v>
      </c>
    </row>
    <row r="27" spans="2:26" x14ac:dyDescent="0.25">
      <c r="G27" s="5" t="s">
        <v>28</v>
      </c>
      <c r="Q27" t="s">
        <v>116</v>
      </c>
    </row>
    <row r="28" spans="2:26" x14ac:dyDescent="0.25">
      <c r="Q28" t="s">
        <v>117</v>
      </c>
    </row>
    <row r="29" spans="2:26" x14ac:dyDescent="0.25">
      <c r="Q29" t="s">
        <v>118</v>
      </c>
    </row>
    <row r="30" spans="2:26" x14ac:dyDescent="0.25">
      <c r="Q30" t="s">
        <v>119</v>
      </c>
    </row>
    <row r="31" spans="2:26" x14ac:dyDescent="0.25">
      <c r="Q31" t="s">
        <v>120</v>
      </c>
    </row>
  </sheetData>
  <mergeCells count="4">
    <mergeCell ref="E8:G8"/>
    <mergeCell ref="H8:I8"/>
    <mergeCell ref="T8:Z8"/>
    <mergeCell ref="O8:P8"/>
  </mergeCells>
  <pageMargins left="0.7" right="0.7" top="0.75" bottom="0.75" header="0.3" footer="0.3"/>
  <pageSetup paperSize="9" orientation="portrait" horizontalDpi="30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van der Woude</dc:creator>
  <cp:lastModifiedBy>John van der Woude</cp:lastModifiedBy>
  <dcterms:created xsi:type="dcterms:W3CDTF">2021-05-10T06:39:31Z</dcterms:created>
  <dcterms:modified xsi:type="dcterms:W3CDTF">2021-09-03T10:58:17Z</dcterms:modified>
</cp:coreProperties>
</file>