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F:\BBP\36_Facilitaire_Zaken\02_Interne_Faciliteiten\07_Centrale_Inkoop\_W_\_G_\Aanbestedingen actueel\Zonneweides uit KEP\Derde aanbesteding\03 Aanbestedingsdocumenten (definitief)\"/>
    </mc:Choice>
  </mc:AlternateContent>
  <xr:revisionPtr revIDLastSave="0" documentId="8_{2E010C1B-F609-417E-935A-5D637B2E1E92}" xr6:coauthVersionLast="46" xr6:coauthVersionMax="46" xr10:uidLastSave="{00000000-0000-0000-0000-000000000000}"/>
  <bookViews>
    <workbookView xWindow="28680" yWindow="-120" windowWidth="29040" windowHeight="15840" activeTab="3" xr2:uid="{00000000-000D-0000-FFFF-FFFF00000000}"/>
  </bookViews>
  <sheets>
    <sheet name="1" sheetId="1" r:id="rId1"/>
    <sheet name="2" sheetId="5" r:id="rId2"/>
    <sheet name="3" sheetId="2" r:id="rId3"/>
    <sheet name="4" sheetId="3" r:id="rId4"/>
    <sheet name="5" sheetId="4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3" l="1"/>
  <c r="F15" i="3" l="1"/>
  <c r="U16" i="1"/>
  <c r="U17" i="1"/>
  <c r="U18" i="1"/>
  <c r="U19" i="1"/>
  <c r="U20" i="1"/>
  <c r="T15" i="3"/>
  <c r="U15" i="1"/>
  <c r="T17" i="3" l="1"/>
  <c r="T19" i="3"/>
  <c r="T20" i="3"/>
  <c r="E19" i="3" l="1"/>
  <c r="F19" i="3" s="1"/>
  <c r="G19" i="3" s="1"/>
  <c r="H19" i="3" s="1"/>
  <c r="I19" i="3" s="1"/>
  <c r="J19" i="3" s="1"/>
  <c r="K19" i="3" s="1"/>
  <c r="L19" i="3" s="1"/>
  <c r="M19" i="3" s="1"/>
  <c r="N19" i="3" s="1"/>
  <c r="O19" i="3" s="1"/>
  <c r="P19" i="3" s="1"/>
  <c r="Q19" i="3" s="1"/>
  <c r="R19" i="3" s="1"/>
  <c r="E20" i="3"/>
  <c r="F20" i="3" s="1"/>
  <c r="G20" i="3" s="1"/>
  <c r="H20" i="3" s="1"/>
  <c r="I20" i="3" s="1"/>
  <c r="J20" i="3" s="1"/>
  <c r="K20" i="3" s="1"/>
  <c r="L20" i="3" s="1"/>
  <c r="M20" i="3" s="1"/>
  <c r="N20" i="3" s="1"/>
  <c r="O20" i="3" s="1"/>
  <c r="P20" i="3" s="1"/>
  <c r="Q20" i="3" s="1"/>
  <c r="R20" i="3" s="1"/>
  <c r="E18" i="3"/>
  <c r="F18" i="3" s="1"/>
  <c r="G18" i="3" s="1"/>
  <c r="H18" i="3" s="1"/>
  <c r="I18" i="3" s="1"/>
  <c r="J18" i="3" s="1"/>
  <c r="K18" i="3" s="1"/>
  <c r="L18" i="3" s="1"/>
  <c r="M18" i="3" s="1"/>
  <c r="N18" i="3" s="1"/>
  <c r="O18" i="3" s="1"/>
  <c r="P18" i="3" s="1"/>
  <c r="Q18" i="3" s="1"/>
  <c r="R18" i="3" s="1"/>
  <c r="T18" i="3"/>
  <c r="E17" i="3"/>
  <c r="F17" i="3" s="1"/>
  <c r="G17" i="3" s="1"/>
  <c r="H17" i="3" s="1"/>
  <c r="I17" i="3" s="1"/>
  <c r="J17" i="3" s="1"/>
  <c r="K17" i="3" s="1"/>
  <c r="L17" i="3" s="1"/>
  <c r="M17" i="3" s="1"/>
  <c r="N17" i="3" s="1"/>
  <c r="O17" i="3" s="1"/>
  <c r="P17" i="3" s="1"/>
  <c r="Q17" i="3" s="1"/>
  <c r="R17" i="3" s="1"/>
  <c r="E16" i="3"/>
  <c r="F16" i="3" s="1"/>
  <c r="G16" i="3" s="1"/>
  <c r="H16" i="3" s="1"/>
  <c r="I16" i="3" s="1"/>
  <c r="J16" i="3" s="1"/>
  <c r="K16" i="3" s="1"/>
  <c r="L16" i="3" s="1"/>
  <c r="M16" i="3" s="1"/>
  <c r="N16" i="3" s="1"/>
  <c r="O16" i="3" s="1"/>
  <c r="P16" i="3" s="1"/>
  <c r="Q16" i="3" s="1"/>
  <c r="R16" i="3" s="1"/>
  <c r="T16" i="3"/>
  <c r="S19" i="3" l="1"/>
  <c r="S19" i="1" s="1"/>
  <c r="S20" i="3"/>
  <c r="S20" i="1" s="1"/>
  <c r="S17" i="3"/>
  <c r="S17" i="1" s="1"/>
  <c r="S16" i="3"/>
  <c r="S18" i="3"/>
  <c r="S18" i="1" s="1"/>
  <c r="E18" i="1" l="1"/>
  <c r="E19" i="1"/>
  <c r="G19" i="1" s="1"/>
  <c r="T19" i="1" s="1"/>
  <c r="Q20" i="2" l="1"/>
  <c r="N20" i="2"/>
  <c r="K20" i="2"/>
  <c r="H20" i="2"/>
  <c r="E20" i="2"/>
  <c r="M19" i="1"/>
  <c r="N19" i="1" s="1"/>
  <c r="F20" i="2"/>
  <c r="P20" i="2"/>
  <c r="M20" i="2"/>
  <c r="J20" i="2"/>
  <c r="G20" i="2"/>
  <c r="D20" i="2"/>
  <c r="O20" i="2"/>
  <c r="L20" i="2"/>
  <c r="I20" i="2"/>
  <c r="O19" i="2"/>
  <c r="L19" i="2"/>
  <c r="I19" i="2"/>
  <c r="F19" i="2"/>
  <c r="Q19" i="2"/>
  <c r="N19" i="2"/>
  <c r="K19" i="2"/>
  <c r="H19" i="2"/>
  <c r="G18" i="1"/>
  <c r="T18" i="1" s="1"/>
  <c r="E19" i="2"/>
  <c r="P19" i="2"/>
  <c r="M19" i="2"/>
  <c r="J19" i="2"/>
  <c r="G19" i="2"/>
  <c r="D19" i="2"/>
  <c r="M18" i="1"/>
  <c r="N18" i="1" s="1"/>
  <c r="F22" i="1"/>
  <c r="C9" i="5" l="1"/>
  <c r="C9" i="2" s="1"/>
  <c r="D9" i="3" s="1"/>
  <c r="C10" i="5"/>
  <c r="C10" i="2" s="1"/>
  <c r="D10" i="3" s="1"/>
  <c r="C11" i="5" l="1"/>
  <c r="D11" i="3" s="1"/>
  <c r="C11" i="2" l="1"/>
  <c r="G15" i="3"/>
  <c r="H15" i="3" s="1"/>
  <c r="I15" i="3" s="1"/>
  <c r="J15" i="3" s="1"/>
  <c r="K15" i="3" s="1"/>
  <c r="L15" i="3" s="1"/>
  <c r="M15" i="3" s="1"/>
  <c r="N15" i="3" s="1"/>
  <c r="O15" i="3" s="1"/>
  <c r="P15" i="3" s="1"/>
  <c r="Q15" i="3" s="1"/>
  <c r="R15" i="3" s="1"/>
  <c r="E15" i="1" l="1"/>
  <c r="G15" i="1" s="1"/>
  <c r="T15" i="1" s="1"/>
  <c r="R22" i="1" l="1"/>
  <c r="S16" i="1" l="1"/>
  <c r="E20" i="1" l="1"/>
  <c r="M20" i="1" l="1"/>
  <c r="N20" i="1" s="1"/>
  <c r="G20" i="1"/>
  <c r="T20" i="1" s="1"/>
  <c r="Q21" i="2"/>
  <c r="D21" i="2"/>
  <c r="F21" i="2"/>
  <c r="H21" i="2"/>
  <c r="J21" i="2"/>
  <c r="L21" i="2"/>
  <c r="N21" i="2"/>
  <c r="P21" i="2"/>
  <c r="E21" i="2"/>
  <c r="G21" i="2"/>
  <c r="I21" i="2"/>
  <c r="K21" i="2"/>
  <c r="M21" i="2"/>
  <c r="O21" i="2"/>
  <c r="F24" i="5"/>
  <c r="M15" i="1" l="1"/>
  <c r="E16" i="1"/>
  <c r="G16" i="1" l="1"/>
  <c r="T16" i="1" s="1"/>
  <c r="M16" i="1"/>
  <c r="N16" i="1" s="1"/>
  <c r="G24" i="5"/>
  <c r="H24" i="5"/>
  <c r="I24" i="5"/>
  <c r="H45" i="5"/>
  <c r="F26" i="5" l="1"/>
  <c r="G26" i="5" l="1"/>
  <c r="I26" i="5"/>
  <c r="C21" i="2" s="1"/>
  <c r="H26" i="5"/>
  <c r="C20" i="2" l="1"/>
  <c r="R20" i="2" s="1"/>
  <c r="O19" i="1" s="1"/>
  <c r="P19" i="1" s="1"/>
  <c r="C19" i="2"/>
  <c r="R19" i="2" s="1"/>
  <c r="R21" i="2"/>
  <c r="O20" i="1" s="1"/>
  <c r="P20" i="1" s="1"/>
  <c r="C17" i="2"/>
  <c r="E17" i="1"/>
  <c r="C18" i="2" l="1"/>
  <c r="F18" i="2"/>
  <c r="I18" i="2"/>
  <c r="L18" i="2"/>
  <c r="O18" i="2"/>
  <c r="D18" i="2"/>
  <c r="G18" i="2"/>
  <c r="J18" i="2"/>
  <c r="M18" i="2"/>
  <c r="P18" i="2"/>
  <c r="E18" i="2"/>
  <c r="H18" i="2"/>
  <c r="K18" i="2"/>
  <c r="N18" i="2"/>
  <c r="Q18" i="2"/>
  <c r="M17" i="1"/>
  <c r="N17" i="1" s="1"/>
  <c r="G17" i="1"/>
  <c r="T17" i="1" s="1"/>
  <c r="D17" i="2"/>
  <c r="Q16" i="2"/>
  <c r="O16" i="2"/>
  <c r="M16" i="2"/>
  <c r="K16" i="2"/>
  <c r="I16" i="2"/>
  <c r="G16" i="2"/>
  <c r="E16" i="2"/>
  <c r="P16" i="2"/>
  <c r="N16" i="2"/>
  <c r="L16" i="2"/>
  <c r="J16" i="2"/>
  <c r="H16" i="2"/>
  <c r="F16" i="2"/>
  <c r="D16" i="2"/>
  <c r="N15" i="1"/>
  <c r="C16" i="2"/>
  <c r="R18" i="2" l="1"/>
  <c r="O17" i="1" s="1"/>
  <c r="E17" i="2"/>
  <c r="O22" i="3"/>
  <c r="O24" i="3" s="1"/>
  <c r="G22" i="3"/>
  <c r="G24" i="3" s="1"/>
  <c r="K22" i="3"/>
  <c r="K24" i="3" s="1"/>
  <c r="D22" i="3"/>
  <c r="D24" i="3" s="1"/>
  <c r="R22" i="3"/>
  <c r="R24" i="3" s="1"/>
  <c r="N22" i="3"/>
  <c r="N24" i="3" s="1"/>
  <c r="J22" i="3"/>
  <c r="J24" i="3" s="1"/>
  <c r="F22" i="3"/>
  <c r="F24" i="3" s="1"/>
  <c r="Q22" i="3"/>
  <c r="Q24" i="3" s="1"/>
  <c r="M22" i="3"/>
  <c r="M24" i="3" s="1"/>
  <c r="I22" i="3"/>
  <c r="I24" i="3" s="1"/>
  <c r="E22" i="3"/>
  <c r="E24" i="3" s="1"/>
  <c r="P22" i="3"/>
  <c r="P24" i="3" s="1"/>
  <c r="L22" i="3"/>
  <c r="L24" i="3" s="1"/>
  <c r="H22" i="3"/>
  <c r="H24" i="3" s="1"/>
  <c r="S15" i="3"/>
  <c r="S15" i="1" s="1"/>
  <c r="C22" i="1"/>
  <c r="O18" i="1" l="1"/>
  <c r="P18" i="1" s="1"/>
  <c r="S24" i="3"/>
  <c r="S22" i="1" s="1"/>
  <c r="F17" i="2"/>
  <c r="S22" i="3"/>
  <c r="G17" i="2" l="1"/>
  <c r="E22" i="1"/>
  <c r="H17" i="2" l="1"/>
  <c r="R16" i="2"/>
  <c r="O15" i="1" s="1"/>
  <c r="I17" i="2" l="1"/>
  <c r="P15" i="1"/>
  <c r="J17" i="2" l="1"/>
  <c r="K17" i="2" l="1"/>
  <c r="L17" i="2" l="1"/>
  <c r="M17" i="2" l="1"/>
  <c r="N17" i="2" l="1"/>
  <c r="O17" i="2" l="1"/>
  <c r="Q17" i="2" l="1"/>
  <c r="P17" i="2"/>
  <c r="R17" i="2" l="1"/>
  <c r="P17" i="1"/>
  <c r="O16" i="1" l="1"/>
  <c r="O22" i="1" l="1"/>
  <c r="P16" i="1"/>
  <c r="C26" i="1" l="1"/>
  <c r="C28" i="1" s="1"/>
</calcChain>
</file>

<file path=xl/sharedStrings.xml><?xml version="1.0" encoding="utf-8"?>
<sst xmlns="http://schemas.openxmlformats.org/spreadsheetml/2006/main" count="256" uniqueCount="171">
  <si>
    <t>RWZI</t>
  </si>
  <si>
    <t>Locatie</t>
  </si>
  <si>
    <t>Prijs investering</t>
  </si>
  <si>
    <t>Totaal</t>
  </si>
  <si>
    <t>Ziet u een rode cel? Uw aanbod voldoet niet aan de minimumeisen en wordt terzijde gelegd</t>
  </si>
  <si>
    <t>Ziet u een groene cel? Uw aanbod voldoet aan de mimimumeisen en wordt beoordeeld</t>
  </si>
  <si>
    <t>Toelichting</t>
  </si>
  <si>
    <t>EUROPESE OPENBARE AANBESTEDING LEVERING, PLAATSING EN ONDERHOUD PV-INSTALLATIES</t>
  </si>
  <si>
    <t>Tabblad:</t>
  </si>
  <si>
    <t>Versie:</t>
  </si>
  <si>
    <t>Datum:</t>
  </si>
  <si>
    <t>Totalen</t>
  </si>
  <si>
    <t>TOTAAL</t>
  </si>
  <si>
    <t xml:space="preserve">Tarievenblad </t>
  </si>
  <si>
    <t>Onderwerp:</t>
  </si>
  <si>
    <t>Punten</t>
  </si>
  <si>
    <t>(1)
Aantal pv-panelen</t>
  </si>
  <si>
    <t>Productie - Jaar 1</t>
  </si>
  <si>
    <t>Productie - Jaar 2</t>
  </si>
  <si>
    <t>Productie - Jaar 3</t>
  </si>
  <si>
    <t>Productie - Jaar 4</t>
  </si>
  <si>
    <t>Productie - Jaar 5</t>
  </si>
  <si>
    <t>Productie - Jaar 6</t>
  </si>
  <si>
    <t>Productie - Jaar 7</t>
  </si>
  <si>
    <t>Productie - Jaar 8</t>
  </si>
  <si>
    <t>Productie - Jaar 9</t>
  </si>
  <si>
    <t>Productie - Jaar 10</t>
  </si>
  <si>
    <t>Productie - Jaar 11</t>
  </si>
  <si>
    <t>Productie - Jaar 12</t>
  </si>
  <si>
    <t>Productie - Jaar 13</t>
  </si>
  <si>
    <t>Productie - Jaar 14</t>
  </si>
  <si>
    <t>Productie - Jaar 15</t>
  </si>
  <si>
    <t>[kWh]</t>
  </si>
  <si>
    <t>Totaal 
Jaar 1 t/m 15</t>
  </si>
  <si>
    <t>Versie</t>
  </si>
  <si>
    <t>Berekende Performance Ratio Jaar 1</t>
  </si>
  <si>
    <t>Gegarandeerde Performance Ratio Jaar 1</t>
  </si>
  <si>
    <t xml:space="preserve">Opbrengstgarantie over 15 jaar </t>
  </si>
  <si>
    <t>Technische eigenschappen pv-systeem</t>
  </si>
  <si>
    <t>Invulblad technische eigenschappen pv-systeem</t>
  </si>
  <si>
    <t>Status:</t>
  </si>
  <si>
    <t>(1)</t>
  </si>
  <si>
    <t>Oost/West</t>
  </si>
  <si>
    <t>BIJLAGE 2: STAAT VAN ONTLEDING INSCHRIJVINGSSOM</t>
  </si>
  <si>
    <t>€/MWh (totaal over 15 jaar)</t>
  </si>
  <si>
    <t>De blauwe cellen moeten ingevuld worden.</t>
  </si>
  <si>
    <t>Reflectiefactor (1)</t>
  </si>
  <si>
    <t>Reductie mismatch (2)</t>
  </si>
  <si>
    <t>Reductie lage lichtintensiteit (3)</t>
  </si>
  <si>
    <t>Reductie verhoogde (NOTC) temperatuur (4)</t>
  </si>
  <si>
    <t>Reductie vervuiling (5)</t>
  </si>
  <si>
    <t>Reductie beschaduwing (6)</t>
  </si>
  <si>
    <t>DC-kabelverliezen (7)</t>
  </si>
  <si>
    <t>MPP verliezen (8)</t>
  </si>
  <si>
    <t>Inverterverliezen (9)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</si>
  <si>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</si>
  <si>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</si>
  <si>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</si>
  <si>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</si>
  <si>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</si>
  <si>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</si>
  <si>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</si>
  <si>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</si>
  <si>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</si>
  <si>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</si>
  <si>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AC-kabelverliezen (10)</t>
  </si>
  <si>
    <t>Garantie van berekende Performance Ratio (11)</t>
  </si>
  <si>
    <t>Gegarandeerde Performance Ratio Jaar 2 (12)</t>
  </si>
  <si>
    <t>Gegarandeerde Performance Ratio Jaar 3 (12)</t>
  </si>
  <si>
    <t>Gegarandeerde Performance Ratio Jaar 4 (12)</t>
  </si>
  <si>
    <t>Gegarandeerde Performance Ratio Jaar 5 (12)</t>
  </si>
  <si>
    <t>Gegarandeerde Performance Ratio Jaar 6 (12)</t>
  </si>
  <si>
    <t>Gegarandeerde Performance Ratio Jaar 7 (12)</t>
  </si>
  <si>
    <t>Gegarandeerde Performance Ratio Jaar 8 (12)</t>
  </si>
  <si>
    <t>Gegarandeerde Performance Ratio Jaar 9 (12)</t>
  </si>
  <si>
    <t>Gegarandeerde Performance Ratio Jaar 10 (12)</t>
  </si>
  <si>
    <t>Gegarandeerde Performance Ratio Jaar 11 (12)</t>
  </si>
  <si>
    <t>Gegarandeerde Performance Ratio Jaar 12 (12)</t>
  </si>
  <si>
    <t>Gegarandeerde Performance Ratio Jaar 13 (12)</t>
  </si>
  <si>
    <t>Gegarandeerde Performance Ratio Jaar 14 (12)</t>
  </si>
  <si>
    <t>Gegarandeerde Performance Ratio Jaar 15 (12)</t>
  </si>
  <si>
    <t>(12)</t>
  </si>
  <si>
    <t>% verlies aan licht door reflectie op de panelen</t>
  </si>
  <si>
    <t>% verlies door verschillen tussen gekoppelde panelen</t>
  </si>
  <si>
    <t>% verlies aan opbrengst doordat het systeem bij lage lichtintensiteit niet opwekt</t>
  </si>
  <si>
    <t>% verlies door temperatuurstijging van de panelen</t>
  </si>
  <si>
    <t>%verlies door vervuiling van de panelen</t>
  </si>
  <si>
    <t>% verlies door beschaduwing</t>
  </si>
  <si>
    <t>% verliezen in de gelijkspanningskabels</t>
  </si>
  <si>
    <t>% verliezen door niet-optimaal power point</t>
  </si>
  <si>
    <t>% verliezen in de omvormers</t>
  </si>
  <si>
    <t>% verliezen in de AC bekabeling</t>
  </si>
  <si>
    <t>% van de berekende PR door inschrijver gegarandeerd</t>
  </si>
  <si>
    <t>% door inschrijver in te vullen voor jaar 2 t/m 15</t>
  </si>
  <si>
    <t>Inschrijver:</t>
  </si>
  <si>
    <t>Rekenblad opbrengstgarantie over 15 jaar</t>
  </si>
  <si>
    <t>Zaandam-Oost</t>
  </si>
  <si>
    <t>Alkmaar</t>
  </si>
  <si>
    <t>De blauwe cellen zijn verplicht in te vullen velden</t>
  </si>
  <si>
    <t>Invulblad beheer- en onderhoudskosten</t>
  </si>
  <si>
    <t>Prijs B&amp;O</t>
  </si>
  <si>
    <t>Input ten behoeve van berekening minimum opbrengstgarantie</t>
  </si>
  <si>
    <t>(13)</t>
  </si>
  <si>
    <t>(3)
Totaal te plaatsen vermogen [Wp]</t>
  </si>
  <si>
    <t>(6)
Oriëntatie panelen</t>
  </si>
  <si>
    <r>
      <t>(7)
Helling [</t>
    </r>
    <r>
      <rPr>
        <b/>
        <sz val="9"/>
        <color theme="1"/>
        <rFont val="Roboto Slab"/>
      </rPr>
      <t>°]</t>
    </r>
  </si>
  <si>
    <t>(8)
Instraling plat vlak op locatie [kW/m2/jr]</t>
  </si>
  <si>
    <t>(9)
Instraling paneelvlak oost/west 10 graden [kW/m2/jr]</t>
  </si>
  <si>
    <t>(10)
Verwachte kWh/kWp in jaar 1</t>
  </si>
  <si>
    <t>(11)
Verwachte opbrengst-garantie per jaar gemiddeld 
[kWh]</t>
  </si>
  <si>
    <t>(12)
Verwachte opbrengst-garantie over 15 jaar
[kWh]</t>
  </si>
  <si>
    <t>(13)
Aangeboden opbrengst-garantie over 15 jaar
(tabblad 2 + 3)
[kWh]</t>
  </si>
  <si>
    <t>(14)
Aangeboden opbrengst-garantie &gt;= verwachte opbrengst-garantie?</t>
  </si>
  <si>
    <t>(15)
Investering 
excl. BTW 
[€]</t>
  </si>
  <si>
    <t xml:space="preserve">(16)
B&amp;O-kosten over 15 jaar 
excl. BTW
(tabblad 4)
[€]
</t>
  </si>
  <si>
    <t>(14)</t>
  </si>
  <si>
    <t>(15)</t>
  </si>
  <si>
    <t>(16)</t>
  </si>
  <si>
    <t>Aantal pv-panelen door ON op een rwzi te plaatsen.</t>
  </si>
  <si>
    <t>Het vermogen per paneel in Wp.</t>
  </si>
  <si>
    <t>Het totaal vermogen wat ON gaat plaatsen.</t>
  </si>
  <si>
    <t>De oriëntatie Oost/West is voorgeschreven.</t>
  </si>
  <si>
    <t>De hellingshoek van 10 graden is voorgeschreven.</t>
  </si>
  <si>
    <t>Instraling per locatie (horizontaal vlak).</t>
  </si>
  <si>
    <t>Instraling per locatie, gecorrigeerd voor opstelling en hellingshoek.</t>
  </si>
  <si>
    <t>Dit is de kWh/kWp opbrengst voor jaar 1 die OG verwacht bij normale instraling.</t>
  </si>
  <si>
    <t>De minimale opbrengstgarantie in kWh die OG per jaar van ON verwacht.</t>
  </si>
  <si>
    <t>Daarbij gaat OG uit van een garantie op de kWh/kWp-verwachting van 95% en een jaarlijkse vermogensdegradatie van 0,6% per jaar.</t>
  </si>
  <si>
    <t>De minimale opbrengstgarantie in kWh die OG van ON verwacht over een periode van 15 jaar.</t>
  </si>
  <si>
    <t>De opbrengstgarantie van ON over 15 jaar, hiervoor moeten tabblad 2 en 3 ingevuld worden.</t>
  </si>
  <si>
    <r>
      <t xml:space="preserve">Is de aangeboden opbrengstgarantie groter dan of gelijk aan de verwachte opbrengstgarantie? In de cel verschijnt "Ja" en de cel kleurt </t>
    </r>
    <r>
      <rPr>
        <sz val="9"/>
        <color rgb="FF92D050"/>
        <rFont val="Verdana"/>
        <family val="2"/>
      </rPr>
      <t>groen</t>
    </r>
    <r>
      <rPr>
        <sz val="9"/>
        <color theme="1"/>
        <rFont val="Verdana"/>
        <family val="2"/>
      </rPr>
      <t>.</t>
    </r>
  </si>
  <si>
    <r>
      <t xml:space="preserve">Is de aangeboden opbrengstgarantie lager de verwachte opbrengstgarantie? In de cel verschijnt "Nee" en de cel kleurt </t>
    </r>
    <r>
      <rPr>
        <sz val="9"/>
        <color rgb="FFFF0000"/>
        <rFont val="Verdana"/>
        <family val="2"/>
      </rPr>
      <t>rood</t>
    </r>
    <r>
      <rPr>
        <sz val="9"/>
        <color theme="1"/>
        <rFont val="Verdana"/>
        <family val="2"/>
      </rPr>
      <t>.</t>
    </r>
  </si>
  <si>
    <t>Aanneemsoom voor levering en realisatie van de pv-installaties.</t>
  </si>
  <si>
    <r>
      <t xml:space="preserve">Aanneemsom voor beheer en onderhoud van de pv-installaties over de duur van 15 jaar, </t>
    </r>
    <r>
      <rPr>
        <b/>
        <sz val="9"/>
        <color theme="1"/>
        <rFont val="Verdana"/>
        <family val="2"/>
      </rPr>
      <t>berekend naar een netto contante waarde</t>
    </r>
    <r>
      <rPr>
        <sz val="9"/>
        <color theme="1"/>
        <rFont val="Verdana"/>
        <family val="2"/>
      </rPr>
      <t xml:space="preserve"> (hiervoor moet tabblad 4 ingevuld worden).</t>
    </r>
  </si>
  <si>
    <t xml:space="preserve">(1)
Beheer- en onderhoudskosten over 15 jaar, excl. BTW (€)
</t>
  </si>
  <si>
    <t xml:space="preserve">(2)
Netto Contante Waarde </t>
  </si>
  <si>
    <t>Uurtarief correctief onderhoud op werkdagen van 08.00-18.00 uur</t>
  </si>
  <si>
    <t>Toeslag op uurtarief op zon- en feestdagen</t>
  </si>
  <si>
    <t>%</t>
  </si>
  <si>
    <t>excl. btw</t>
  </si>
  <si>
    <t>De blauwe cellen vult u verplicht in,</t>
  </si>
  <si>
    <t>Er wordt gerekend met een rentevoet van 3,5%.</t>
  </si>
  <si>
    <t>Toeslag op uurtarief op werkdag (avond) en op zaterdag</t>
  </si>
  <si>
    <t>(4)
Minimaal gevraagde totaal vermogen 
[Wp]</t>
  </si>
  <si>
    <t>Dit is het minimaal totaal te plaatsen vermogen waarvoor OG een SDE+ subsidie heeft aangevraagd</t>
  </si>
  <si>
    <r>
      <t xml:space="preserve">Is het totaal te plaatsen vermogen groter dan of gelijk aan het minimaal totaal gevraagde vermogen? In de cel verschijnt "Ja" en de cel kleurt </t>
    </r>
    <r>
      <rPr>
        <sz val="9"/>
        <color rgb="FF92D050"/>
        <rFont val="Verdana"/>
        <family val="2"/>
      </rPr>
      <t>groen.</t>
    </r>
    <r>
      <rPr>
        <sz val="9"/>
        <color theme="1"/>
        <rFont val="Verdana"/>
        <family val="2"/>
      </rPr>
      <t xml:space="preserve"> </t>
    </r>
  </si>
  <si>
    <r>
      <t xml:space="preserve">Is het totaal te plaatsen vermogen kleiner dan het mimimaal totaal gevraagde vermogen? In de cel verschijnt "Nee" en de cel kleurt </t>
    </r>
    <r>
      <rPr>
        <sz val="9"/>
        <color rgb="FFFF0000"/>
        <rFont val="Verdana"/>
        <family val="2"/>
      </rPr>
      <t>rood.</t>
    </r>
    <r>
      <rPr>
        <sz val="9"/>
        <color theme="1"/>
        <rFont val="Verdana"/>
        <family val="2"/>
      </rPr>
      <t xml:space="preserve"> </t>
    </r>
  </si>
  <si>
    <t>(5)
Totaal te plaatsen vermogen &gt;= Min. gevraagde totaal vermogen?</t>
  </si>
  <si>
    <t>Berekende waarde</t>
  </si>
  <si>
    <t>Dit is de door u aangeboden €/Mwh over 15 jaar, wordt automatisch berekend als alle tabbladen zijn ingevuld.</t>
  </si>
  <si>
    <t>Voor de inhoud van de bepalingen over correctief onderhoud, zie de beheer- en onderhoudsovereenkomst</t>
  </si>
  <si>
    <r>
      <t xml:space="preserve">Dit zijn de vaste jaarlijkse kosten voor </t>
    </r>
    <r>
      <rPr>
        <b/>
        <sz val="9"/>
        <color theme="1"/>
        <rFont val="Verdana"/>
        <family val="2"/>
      </rPr>
      <t>preventief beheer en monitoring</t>
    </r>
    <r>
      <rPr>
        <sz val="9"/>
        <color theme="1"/>
        <rFont val="Verdana"/>
        <family val="2"/>
      </rPr>
      <t>. U vult deze kosten alleen voor het eerste jaar in, deze kosten worden automatisch doorgekopieerd naar de jaren 2 t/m 15.</t>
    </r>
  </si>
  <si>
    <t>Zie de concept Beheer- en onderhoudsovereenkomst voor de bepalingen over preventief beheer en monitoring.</t>
  </si>
  <si>
    <t>Dit is de aanneemsom voor levering en realisatie van de PV-installaties en moet gelijk zijn aan de inschrijvingssom die op het inschrijvingsbiljet wordt ingevuld.</t>
  </si>
  <si>
    <t>Nee</t>
  </si>
  <si>
    <t>Ja</t>
  </si>
  <si>
    <t>RWZI'S: ALKMAAR, OOSTHUIZEN, URSEM, ZAANDAM-OOST</t>
  </si>
  <si>
    <t>Ursem (fase 1)</t>
  </si>
  <si>
    <t>Ursem (fase 2)</t>
  </si>
  <si>
    <t>Oosthuizen (fase 1)</t>
  </si>
  <si>
    <t>Oosthuizen (fase 2</t>
  </si>
  <si>
    <t>Oosthuizen (fase 2)</t>
  </si>
  <si>
    <r>
      <t xml:space="preserve">Is dit het geval dan kleur de cel </t>
    </r>
    <r>
      <rPr>
        <sz val="9"/>
        <color rgb="FF00B050"/>
        <rFont val="Verdana"/>
        <family val="2"/>
      </rPr>
      <t>groen</t>
    </r>
    <r>
      <rPr>
        <sz val="9"/>
        <color theme="1"/>
        <rFont val="Verdana"/>
        <family val="2"/>
      </rPr>
      <t xml:space="preserve">, buiten deze bandbreedte kleurt de cel </t>
    </r>
    <r>
      <rPr>
        <sz val="9"/>
        <color rgb="FFFF0000"/>
        <rFont val="Verdana"/>
        <family val="2"/>
      </rPr>
      <t>rood</t>
    </r>
    <r>
      <rPr>
        <sz val="9"/>
        <color theme="1"/>
        <rFont val="Verdana"/>
        <family val="2"/>
      </rPr>
      <t>.</t>
    </r>
  </si>
  <si>
    <r>
      <t xml:space="preserve">Uitzondering hierop vormen Oosthuizen fase 1 en Ursem fase 1: </t>
    </r>
    <r>
      <rPr>
        <sz val="9"/>
        <color theme="1"/>
        <rFont val="Verdana"/>
        <family val="2"/>
      </rPr>
      <t>het door u te plaatsen totaalvermogen op deze locaties moet in een bandbreedte van +/- 1% van het door ons gevraagde vermogen voor fase 1 zitten.</t>
    </r>
  </si>
  <si>
    <t>Dit is het aantal punten wat u scoort met uw aangeboden €/Mwh: minimaal 0 punten, maximaal 50 punten. Zie § 5 in bijlage 4 van de Inschrijvingsleidraad voor de berekeningswijze.</t>
  </si>
  <si>
    <t>Ursem
Fase 1 + Fase 2</t>
  </si>
  <si>
    <t>Oosthuizen
Fase 1 + Fase 2</t>
  </si>
  <si>
    <t xml:space="preserve">(2)
Vermogen per 
pv-paneel 
[Wp]
</t>
  </si>
  <si>
    <t>23-8-2021</t>
  </si>
  <si>
    <t>Definitief</t>
  </si>
  <si>
    <t>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</si>
</sst>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[$-413]d\ mmmm\ yyyy;@"/>
    <numFmt numFmtId="165" formatCode="#,##0.00_ ;\-#,##0.00\ "/>
    <numFmt numFmtId="166" formatCode="#,##0.0"/>
  </numFmts>
  <fonts count="13">
    <font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color theme="0"/>
      <name val="Verdana"/>
      <family val="2"/>
    </font>
    <font>
      <b/>
      <sz val="11"/>
      <color theme="1"/>
      <name val="Verdana"/>
      <family val="2"/>
    </font>
    <font>
      <b/>
      <sz val="9"/>
      <color theme="1"/>
      <name val="Roboto Slab"/>
    </font>
    <font>
      <sz val="9"/>
      <color rgb="FFFF0000"/>
      <name val="Verdana"/>
      <family val="2"/>
    </font>
    <font>
      <sz val="9"/>
      <color rgb="FF92D050"/>
      <name val="Verdana"/>
      <family val="2"/>
    </font>
    <font>
      <sz val="9"/>
      <color rgb="FF3F3F76"/>
      <name val="Verdana"/>
      <family val="2"/>
    </font>
    <font>
      <b/>
      <sz val="9"/>
      <color rgb="FFFA7D00"/>
      <name val="Verdana"/>
      <family val="2"/>
    </font>
    <font>
      <sz val="9"/>
      <color rgb="FF00B050"/>
      <name val="Verdana"/>
      <family val="2"/>
    </font>
    <font>
      <b/>
      <sz val="9"/>
      <color theme="0"/>
      <name val="Verdana"/>
      <family val="2"/>
    </font>
    <font>
      <b/>
      <sz val="9"/>
      <color rgb="FFFF0000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rgb="FFFFFF00"/>
      </patternFill>
    </fill>
    <fill>
      <patternFill patternType="solid">
        <fgColor rgb="FFFFC000"/>
        <bgColor indexed="64"/>
      </patternFill>
    </fill>
    <fill>
      <patternFill patternType="solid">
        <fgColor rgb="FFF2F2F2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7030A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12" borderId="10" applyNumberFormat="0" applyAlignment="0" applyProtection="0"/>
    <xf numFmtId="0" fontId="9" fillId="11" borderId="10" applyNumberFormat="0" applyAlignment="0" applyProtection="0"/>
  </cellStyleXfs>
  <cellXfs count="102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2" borderId="0" xfId="0" applyFill="1" applyAlignment="1">
      <alignment wrapText="1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3" fontId="0" fillId="2" borderId="1" xfId="0" applyNumberFormat="1" applyFill="1" applyBorder="1"/>
    <xf numFmtId="1" fontId="0" fillId="2" borderId="0" xfId="0" applyNumberFormat="1" applyFill="1"/>
    <xf numFmtId="0" fontId="0" fillId="2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7" xfId="0" applyFill="1" applyBorder="1"/>
    <xf numFmtId="0" fontId="2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2" xfId="0" applyFill="1" applyBorder="1"/>
    <xf numFmtId="0" fontId="2" fillId="7" borderId="1" xfId="0" applyFont="1" applyFill="1" applyBorder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0" fillId="2" borderId="9" xfId="0" applyFill="1" applyBorder="1"/>
    <xf numFmtId="0" fontId="2" fillId="7" borderId="1" xfId="0" applyFont="1" applyFill="1" applyBorder="1" applyAlignment="1">
      <alignment horizontal="center" vertical="center" wrapText="1"/>
    </xf>
    <xf numFmtId="3" fontId="0" fillId="2" borderId="0" xfId="0" applyNumberFormat="1" applyFill="1"/>
    <xf numFmtId="3" fontId="2" fillId="2" borderId="0" xfId="0" applyNumberFormat="1" applyFont="1" applyFill="1"/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3" fontId="0" fillId="2" borderId="0" xfId="0" applyNumberFormat="1" applyFill="1" applyBorder="1"/>
    <xf numFmtId="0" fontId="2" fillId="2" borderId="0" xfId="0" applyFont="1" applyFill="1" applyBorder="1" applyAlignment="1">
      <alignment horizontal="center" vertical="center"/>
    </xf>
    <xf numFmtId="0" fontId="0" fillId="8" borderId="0" xfId="0" applyFont="1" applyFill="1" applyBorder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44" fontId="0" fillId="2" borderId="0" xfId="0" applyNumberFormat="1" applyFill="1"/>
    <xf numFmtId="0" fontId="0" fillId="2" borderId="0" xfId="0" applyFill="1" applyAlignment="1"/>
    <xf numFmtId="44" fontId="0" fillId="2" borderId="0" xfId="0" applyNumberFormat="1" applyFill="1" applyAlignment="1"/>
    <xf numFmtId="1" fontId="2" fillId="2" borderId="0" xfId="0" applyNumberFormat="1" applyFont="1" applyFill="1" applyAlignment="1">
      <alignment horizontal="right"/>
    </xf>
    <xf numFmtId="44" fontId="2" fillId="3" borderId="1" xfId="0" applyNumberFormat="1" applyFont="1" applyFill="1" applyBorder="1" applyAlignment="1">
      <alignment horizontal="center" vertical="center"/>
    </xf>
    <xf numFmtId="44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/>
    </xf>
    <xf numFmtId="3" fontId="2" fillId="10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3" fontId="0" fillId="2" borderId="0" xfId="0" applyNumberFormat="1" applyFill="1" applyAlignment="1">
      <alignment wrapText="1"/>
    </xf>
    <xf numFmtId="165" fontId="0" fillId="2" borderId="0" xfId="0" applyNumberFormat="1" applyFill="1"/>
    <xf numFmtId="0" fontId="2" fillId="7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textRotation="90" wrapText="1"/>
    </xf>
    <xf numFmtId="0" fontId="2" fillId="2" borderId="0" xfId="0" applyFont="1" applyFill="1" applyAlignment="1">
      <alignment horizontal="right"/>
    </xf>
    <xf numFmtId="1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3" fontId="2" fillId="2" borderId="0" xfId="0" applyNumberFormat="1" applyFont="1" applyFill="1" applyAlignment="1">
      <alignment horizontal="left"/>
    </xf>
    <xf numFmtId="3" fontId="0" fillId="2" borderId="1" xfId="0" applyNumberFormat="1" applyFill="1" applyBorder="1" applyAlignment="1">
      <alignment horizontal="center"/>
    </xf>
    <xf numFmtId="0" fontId="0" fillId="2" borderId="8" xfId="0" applyFont="1" applyFill="1" applyBorder="1"/>
    <xf numFmtId="0" fontId="0" fillId="2" borderId="0" xfId="0" applyFont="1" applyFill="1" applyBorder="1"/>
    <xf numFmtId="10" fontId="2" fillId="2" borderId="0" xfId="0" applyNumberFormat="1" applyFont="1" applyFill="1" applyBorder="1"/>
    <xf numFmtId="0" fontId="0" fillId="2" borderId="6" xfId="0" applyFont="1" applyFill="1" applyBorder="1"/>
    <xf numFmtId="3" fontId="2" fillId="2" borderId="1" xfId="0" applyNumberFormat="1" applyFont="1" applyFill="1" applyBorder="1" applyAlignment="1">
      <alignment horizontal="right"/>
    </xf>
    <xf numFmtId="10" fontId="0" fillId="2" borderId="0" xfId="0" applyNumberFormat="1" applyFill="1"/>
    <xf numFmtId="0" fontId="2" fillId="2" borderId="1" xfId="0" applyFont="1" applyFill="1" applyBorder="1" applyAlignment="1">
      <alignment horizontal="center"/>
    </xf>
    <xf numFmtId="164" fontId="2" fillId="2" borderId="0" xfId="0" quotePrefix="1" applyNumberFormat="1" applyFont="1" applyFill="1" applyAlignment="1">
      <alignment horizontal="left"/>
    </xf>
    <xf numFmtId="0" fontId="0" fillId="2" borderId="0" xfId="0" quotePrefix="1" applyFill="1" applyAlignment="1">
      <alignment horizontal="center"/>
    </xf>
    <xf numFmtId="10" fontId="3" fillId="2" borderId="0" xfId="0" applyNumberFormat="1" applyFont="1" applyFill="1"/>
    <xf numFmtId="3" fontId="0" fillId="4" borderId="1" xfId="0" applyNumberFormat="1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10" fontId="0" fillId="9" borderId="1" xfId="1" applyNumberFormat="1" applyFont="1" applyFill="1" applyBorder="1" applyProtection="1">
      <protection locked="0"/>
    </xf>
    <xf numFmtId="10" fontId="0" fillId="4" borderId="1" xfId="0" applyNumberFormat="1" applyFill="1" applyBorder="1" applyProtection="1">
      <protection locked="0"/>
    </xf>
    <xf numFmtId="44" fontId="0" fillId="4" borderId="1" xfId="0" applyNumberFormat="1" applyFill="1" applyBorder="1" applyAlignment="1" applyProtection="1">
      <protection locked="0"/>
    </xf>
    <xf numFmtId="0" fontId="0" fillId="2" borderId="0" xfId="0" applyFill="1" applyAlignment="1" applyProtection="1">
      <protection locked="0"/>
    </xf>
    <xf numFmtId="44" fontId="0" fillId="4" borderId="1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166" fontId="0" fillId="2" borderId="1" xfId="0" applyNumberFormat="1" applyFill="1" applyBorder="1" applyAlignment="1">
      <alignment horizontal="center"/>
    </xf>
    <xf numFmtId="0" fontId="0" fillId="4" borderId="1" xfId="0" applyFill="1" applyBorder="1"/>
    <xf numFmtId="0" fontId="0" fillId="3" borderId="1" xfId="0" applyFill="1" applyBorder="1"/>
    <xf numFmtId="0" fontId="0" fillId="10" borderId="1" xfId="0" applyFill="1" applyBorder="1"/>
    <xf numFmtId="3" fontId="0" fillId="2" borderId="0" xfId="0" applyNumberFormat="1" applyFill="1" applyBorder="1" applyAlignment="1">
      <alignment horizontal="center"/>
    </xf>
    <xf numFmtId="44" fontId="2" fillId="2" borderId="1" xfId="0" applyNumberFormat="1" applyFont="1" applyFill="1" applyBorder="1" applyAlignment="1">
      <alignment horizontal="left" wrapText="1"/>
    </xf>
    <xf numFmtId="44" fontId="9" fillId="11" borderId="10" xfId="3" applyNumberFormat="1"/>
    <xf numFmtId="0" fontId="9" fillId="11" borderId="10" xfId="3"/>
    <xf numFmtId="10" fontId="9" fillId="11" borderId="10" xfId="3" applyNumberFormat="1"/>
    <xf numFmtId="10" fontId="9" fillId="11" borderId="1" xfId="3" applyNumberFormat="1" applyBorder="1"/>
    <xf numFmtId="3" fontId="9" fillId="11" borderId="10" xfId="3" applyNumberFormat="1"/>
    <xf numFmtId="44" fontId="9" fillId="11" borderId="10" xfId="3" applyNumberFormat="1" applyAlignment="1"/>
    <xf numFmtId="3" fontId="0" fillId="2" borderId="0" xfId="0" applyNumberFormat="1" applyFont="1" applyFill="1"/>
    <xf numFmtId="3" fontId="0" fillId="2" borderId="1" xfId="0" applyNumberFormat="1" applyFill="1" applyBorder="1" applyAlignment="1">
      <alignment horizontal="right"/>
    </xf>
    <xf numFmtId="44" fontId="11" fillId="13" borderId="1" xfId="0" applyNumberFormat="1" applyFont="1" applyFill="1" applyBorder="1" applyAlignment="1">
      <alignment horizontal="center" vertical="center"/>
    </xf>
    <xf numFmtId="0" fontId="0" fillId="13" borderId="1" xfId="0" applyFill="1" applyBorder="1"/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3" fontId="0" fillId="2" borderId="1" xfId="0" applyNumberFormat="1" applyFont="1" applyFill="1" applyBorder="1" applyAlignment="1">
      <alignment horizontal="center"/>
    </xf>
    <xf numFmtId="3" fontId="9" fillId="11" borderId="1" xfId="3" applyNumberFormat="1" applyBorder="1" applyAlignment="1">
      <alignment horizontal="right"/>
    </xf>
    <xf numFmtId="3" fontId="12" fillId="2" borderId="0" xfId="0" applyNumberFormat="1" applyFont="1" applyFill="1"/>
    <xf numFmtId="0" fontId="12" fillId="2" borderId="0" xfId="0" applyFont="1" applyFill="1"/>
    <xf numFmtId="44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44" fontId="9" fillId="11" borderId="10" xfId="3" applyNumberFormat="1" applyAlignment="1" applyProtection="1">
      <alignment horizontal="center"/>
    </xf>
    <xf numFmtId="44" fontId="9" fillId="11" borderId="10" xfId="3" applyNumberFormat="1" applyAlignment="1" applyProtection="1"/>
    <xf numFmtId="164" fontId="2" fillId="2" borderId="0" xfId="0" quotePrefix="1" applyNumberFormat="1" applyFont="1" applyFill="1" applyAlignment="1">
      <alignment horizontal="left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4" borderId="0" xfId="0" applyFont="1" applyFill="1" applyAlignment="1" applyProtection="1">
      <alignment horizontal="left"/>
      <protection locked="0"/>
    </xf>
    <xf numFmtId="0" fontId="2" fillId="7" borderId="1" xfId="0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left"/>
      <protection locked="0"/>
    </xf>
    <xf numFmtId="164" fontId="2" fillId="2" borderId="0" xfId="0" quotePrefix="1" applyNumberFormat="1" applyFont="1" applyFill="1" applyAlignment="1">
      <alignment horizontal="left"/>
    </xf>
    <xf numFmtId="0" fontId="2" fillId="7" borderId="3" xfId="0" applyFont="1" applyFill="1" applyBorder="1" applyAlignment="1">
      <alignment horizontal="center" vertical="center" wrapText="1"/>
    </xf>
  </cellXfs>
  <cellStyles count="4">
    <cellStyle name="Berekening" xfId="3" builtinId="22"/>
    <cellStyle name="Invoer" xfId="2" builtinId="20" customBuiltin="1"/>
    <cellStyle name="Procent" xfId="1" builtinId="5"/>
    <cellStyle name="Standaard" xfId="0" builtinId="0"/>
  </cellStyles>
  <dxfs count="38">
    <dxf>
      <font>
        <color rgb="FFFFC000"/>
      </font>
    </dxf>
    <dxf>
      <font>
        <color rgb="FFFFFF0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Beoordelingsformule (€/MWh)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circle"/>
            <c:size val="6"/>
            <c:spPr>
              <a:solidFill>
                <a:schemeClr val="accent1"/>
              </a:solidFill>
              <a:ln w="22225">
                <a:solidFill>
                  <a:schemeClr val="lt1"/>
                </a:solidFill>
                <a:round/>
              </a:ln>
              <a:effectLst/>
            </c:spPr>
          </c:marker>
          <c:trendline>
            <c:spPr>
              <a:ln w="28575" cap="rnd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22229177602799649"/>
                  <c:y val="-0.355702099737532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</c:trendlineLbl>
          </c:trendline>
          <c:xVal>
            <c:numRef>
              <c:f>'5'!$B$6:$B$8</c:f>
              <c:numCache>
                <c:formatCode>General</c:formatCode>
                <c:ptCount val="3"/>
                <c:pt idx="0">
                  <c:v>31</c:v>
                </c:pt>
                <c:pt idx="2">
                  <c:v>46</c:v>
                </c:pt>
              </c:numCache>
            </c:numRef>
          </c:xVal>
          <c:yVal>
            <c:numRef>
              <c:f>'5'!$C$6:$C$8</c:f>
              <c:numCache>
                <c:formatCode>General</c:formatCode>
                <c:ptCount val="3"/>
                <c:pt idx="0">
                  <c:v>50</c:v>
                </c:pt>
                <c:pt idx="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7F6-43F8-ABFE-F45A01A0A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37296"/>
        <c:axId val="432438080"/>
      </c:scatterChart>
      <c:valAx>
        <c:axId val="432437296"/>
        <c:scaling>
          <c:orientation val="minMax"/>
          <c:max val="50"/>
          <c:min val="33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€/MWh over 15 jaar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32438080"/>
        <c:crosses val="autoZero"/>
        <c:crossBetween val="midCat"/>
      </c:valAx>
      <c:valAx>
        <c:axId val="432438080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Aantal punten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32437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7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>
            <a:alpha val="25000"/>
          </a:schemeClr>
        </a:solidFill>
        <a:round/>
      </a:ln>
    </cs:spPr>
    <cs:defRPr sz="900" b="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gradFill>
          <a:gsLst>
            <a:gs pos="79000">
              <a:schemeClr val="phClr"/>
            </a:gs>
            <a:gs pos="0">
              <a:schemeClr val="lt1">
                <a:alpha val="6000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4</xdr:row>
      <xdr:rowOff>123825</xdr:rowOff>
    </xdr:from>
    <xdr:to>
      <xdr:col>10</xdr:col>
      <xdr:colOff>628650</xdr:colOff>
      <xdr:row>24</xdr:row>
      <xdr:rowOff>9525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W59"/>
  <sheetViews>
    <sheetView zoomScale="120" zoomScaleNormal="120" workbookViewId="0">
      <selection activeCell="E15" sqref="E15"/>
    </sheetView>
  </sheetViews>
  <sheetFormatPr defaultRowHeight="11.25"/>
  <cols>
    <col min="1" max="1" width="2.625" style="1" customWidth="1"/>
    <col min="2" max="2" width="15.5" style="1" customWidth="1"/>
    <col min="3" max="3" width="12.25" style="21" customWidth="1"/>
    <col min="4" max="4" width="11.25" style="1" customWidth="1"/>
    <col min="5" max="5" width="10.5" style="21" customWidth="1"/>
    <col min="6" max="7" width="11.375" style="21" customWidth="1"/>
    <col min="8" max="8" width="9.5" style="21" customWidth="1"/>
    <col min="9" max="9" width="9.25" style="21" customWidth="1"/>
    <col min="10" max="10" width="11.25" style="21" customWidth="1"/>
    <col min="11" max="11" width="11.5" style="21" customWidth="1"/>
    <col min="12" max="12" width="10.125" style="21" customWidth="1"/>
    <col min="13" max="13" width="12.375" style="21" customWidth="1"/>
    <col min="14" max="14" width="13.125" style="21" customWidth="1"/>
    <col min="15" max="15" width="14.625" style="1" customWidth="1"/>
    <col min="16" max="16" width="13.5" style="1" customWidth="1"/>
    <col min="17" max="17" width="2.5" style="1" customWidth="1"/>
    <col min="18" max="18" width="15.25" style="1" customWidth="1"/>
    <col min="19" max="19" width="15.625" style="1" customWidth="1"/>
    <col min="20" max="20" width="9" style="1" hidden="1" customWidth="1"/>
    <col min="21" max="21" width="9.875" style="21" bestFit="1" customWidth="1"/>
    <col min="22" max="22" width="9" style="1"/>
    <col min="23" max="23" width="9" style="21"/>
    <col min="24" max="16384" width="9" style="1"/>
  </cols>
  <sheetData>
    <row r="2" spans="2:23" ht="14.25">
      <c r="B2" s="18" t="s">
        <v>43</v>
      </c>
    </row>
    <row r="3" spans="2:23" ht="14.25">
      <c r="B3" s="18" t="s">
        <v>7</v>
      </c>
    </row>
    <row r="4" spans="2:23" ht="14.25">
      <c r="B4" s="18" t="s">
        <v>156</v>
      </c>
    </row>
    <row r="5" spans="2:23" ht="15.75" customHeight="1"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spans="2:23">
      <c r="B6" s="2" t="s">
        <v>8</v>
      </c>
      <c r="C6" s="47">
        <v>1</v>
      </c>
      <c r="D6" s="2"/>
      <c r="O6" s="11"/>
      <c r="P6" s="11"/>
    </row>
    <row r="7" spans="2:23">
      <c r="B7" s="2" t="s">
        <v>14</v>
      </c>
      <c r="C7" s="47" t="s">
        <v>13</v>
      </c>
      <c r="D7" s="2"/>
      <c r="O7" s="11"/>
      <c r="P7" s="11"/>
    </row>
    <row r="8" spans="2:23">
      <c r="B8" s="2" t="s">
        <v>40</v>
      </c>
      <c r="C8" s="47" t="s">
        <v>169</v>
      </c>
      <c r="D8" s="2"/>
      <c r="O8" s="11"/>
      <c r="P8" s="11"/>
    </row>
    <row r="9" spans="2:23">
      <c r="B9" s="2" t="s">
        <v>9</v>
      </c>
      <c r="C9" s="47" t="s">
        <v>170</v>
      </c>
      <c r="D9" s="2"/>
      <c r="O9" s="11"/>
      <c r="P9" s="11"/>
    </row>
    <row r="10" spans="2:23">
      <c r="B10" s="2" t="s">
        <v>10</v>
      </c>
      <c r="C10" s="93" t="s">
        <v>168</v>
      </c>
      <c r="D10" s="2"/>
    </row>
    <row r="11" spans="2:23">
      <c r="B11" s="2" t="s">
        <v>94</v>
      </c>
      <c r="C11" s="97"/>
      <c r="D11" s="97"/>
    </row>
    <row r="13" spans="2:23" ht="21.75" customHeight="1">
      <c r="B13" s="16" t="s">
        <v>1</v>
      </c>
      <c r="C13" s="94" t="s">
        <v>101</v>
      </c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6"/>
      <c r="R13" s="16" t="s">
        <v>2</v>
      </c>
      <c r="S13" s="16" t="s">
        <v>100</v>
      </c>
    </row>
    <row r="14" spans="2:23" s="3" customFormat="1" ht="90">
      <c r="B14" s="6" t="s">
        <v>0</v>
      </c>
      <c r="C14" s="23" t="s">
        <v>16</v>
      </c>
      <c r="D14" s="5" t="s">
        <v>167</v>
      </c>
      <c r="E14" s="23" t="s">
        <v>103</v>
      </c>
      <c r="F14" s="23" t="s">
        <v>143</v>
      </c>
      <c r="G14" s="23" t="s">
        <v>147</v>
      </c>
      <c r="H14" s="23" t="s">
        <v>104</v>
      </c>
      <c r="I14" s="23" t="s">
        <v>105</v>
      </c>
      <c r="J14" s="23" t="s">
        <v>106</v>
      </c>
      <c r="K14" s="23" t="s">
        <v>107</v>
      </c>
      <c r="L14" s="23" t="s">
        <v>108</v>
      </c>
      <c r="M14" s="23" t="s">
        <v>109</v>
      </c>
      <c r="N14" s="23" t="s">
        <v>110</v>
      </c>
      <c r="O14" s="5" t="s">
        <v>111</v>
      </c>
      <c r="P14" s="5" t="s">
        <v>112</v>
      </c>
      <c r="R14" s="5" t="s">
        <v>113</v>
      </c>
      <c r="S14" s="5" t="s">
        <v>114</v>
      </c>
      <c r="U14" s="40"/>
      <c r="W14" s="40"/>
    </row>
    <row r="15" spans="2:23">
      <c r="B15" s="4" t="s">
        <v>97</v>
      </c>
      <c r="C15" s="59"/>
      <c r="D15" s="60"/>
      <c r="E15" s="86">
        <f>C15*D15</f>
        <v>0</v>
      </c>
      <c r="F15" s="80">
        <v>2242800</v>
      </c>
      <c r="G15" s="48" t="str">
        <f>IF(C15="","",IF(E15&lt;F15,"Nee","Ja"))</f>
        <v/>
      </c>
      <c r="H15" s="48" t="s">
        <v>42</v>
      </c>
      <c r="I15" s="48">
        <v>10</v>
      </c>
      <c r="J15" s="67">
        <v>1056.2</v>
      </c>
      <c r="K15" s="67">
        <v>1053.4000000000001</v>
      </c>
      <c r="L15" s="67">
        <v>929.1</v>
      </c>
      <c r="M15" s="86">
        <f>E15*L15/1000*0.95*0.96</f>
        <v>0</v>
      </c>
      <c r="N15" s="86">
        <f>M15*15</f>
        <v>0</v>
      </c>
      <c r="O15" s="86">
        <f>'3'!$R$16</f>
        <v>0</v>
      </c>
      <c r="P15" s="85" t="str">
        <f>IF(C15="","",IF(AND(C15&gt;0,O15&gt;=N15),"Ja","Nee"))</f>
        <v/>
      </c>
      <c r="R15" s="63"/>
      <c r="S15" s="73">
        <f>'4'!S15</f>
        <v>0</v>
      </c>
      <c r="T15" s="21" t="str">
        <f>G15</f>
        <v/>
      </c>
      <c r="U15" s="87" t="str">
        <f>IF(ISTEXT(R15),"Let op! Alleen numeriek waarden zijn toegestaan!","")</f>
        <v/>
      </c>
    </row>
    <row r="16" spans="2:23">
      <c r="B16" s="4" t="s">
        <v>159</v>
      </c>
      <c r="C16" s="59"/>
      <c r="D16" s="60"/>
      <c r="E16" s="86">
        <f>C16*D16</f>
        <v>0</v>
      </c>
      <c r="F16" s="80">
        <v>131000</v>
      </c>
      <c r="G16" s="48" t="str">
        <f>IF(C16="","",IF(OR(E16&gt;1.01*F16,E16&lt;0.99*F16),"Nee","Ja"))</f>
        <v/>
      </c>
      <c r="H16" s="48" t="s">
        <v>42</v>
      </c>
      <c r="I16" s="48">
        <v>10</v>
      </c>
      <c r="J16" s="67">
        <v>1033.3</v>
      </c>
      <c r="K16" s="67">
        <v>1026.2</v>
      </c>
      <c r="L16" s="67">
        <v>909.7</v>
      </c>
      <c r="M16" s="86">
        <f>E16*L16/1000*0.95*0.96</f>
        <v>0</v>
      </c>
      <c r="N16" s="86">
        <f>M16*15</f>
        <v>0</v>
      </c>
      <c r="O16" s="86">
        <f>'3'!$R$17</f>
        <v>0</v>
      </c>
      <c r="P16" s="85" t="str">
        <f t="shared" ref="P16:P20" si="0">IF(C16="","",IF(AND(C16&gt;0,O16&gt;=N16),"Ja","Nee"))</f>
        <v/>
      </c>
      <c r="R16" s="63"/>
      <c r="S16" s="73">
        <f>'4'!S16</f>
        <v>0</v>
      </c>
      <c r="T16" s="21" t="str">
        <f t="shared" ref="T16:T20" si="1">G16</f>
        <v/>
      </c>
      <c r="U16" s="87" t="str">
        <f t="shared" ref="U16:U20" si="2">IF(ISTEXT(R16),"Let op! Alleen numeriek waarden zijn toegestaan!","")</f>
        <v/>
      </c>
    </row>
    <row r="17" spans="2:21">
      <c r="B17" s="4" t="s">
        <v>160</v>
      </c>
      <c r="C17" s="59"/>
      <c r="D17" s="60"/>
      <c r="E17" s="86">
        <f>C17*D17</f>
        <v>0</v>
      </c>
      <c r="F17" s="80">
        <v>2185150</v>
      </c>
      <c r="G17" s="48" t="str">
        <f>IF(C17="","",IF(E17&lt;F17,"Nee","Ja"))</f>
        <v/>
      </c>
      <c r="H17" s="48" t="s">
        <v>42</v>
      </c>
      <c r="I17" s="48">
        <v>10</v>
      </c>
      <c r="J17" s="67">
        <v>1033.3</v>
      </c>
      <c r="K17" s="67">
        <v>1026.2</v>
      </c>
      <c r="L17" s="67">
        <v>909.7</v>
      </c>
      <c r="M17" s="86">
        <f t="shared" ref="M17:M20" si="3">E17*L17/1000*0.95*0.96</f>
        <v>0</v>
      </c>
      <c r="N17" s="86">
        <f>M17*15</f>
        <v>0</v>
      </c>
      <c r="O17" s="86">
        <f>'3'!$R$18</f>
        <v>0</v>
      </c>
      <c r="P17" s="85" t="str">
        <f t="shared" si="0"/>
        <v/>
      </c>
      <c r="R17" s="63"/>
      <c r="S17" s="73">
        <f>'4'!S17</f>
        <v>0</v>
      </c>
      <c r="T17" s="21" t="str">
        <f t="shared" si="1"/>
        <v/>
      </c>
      <c r="U17" s="87" t="str">
        <f t="shared" si="2"/>
        <v/>
      </c>
    </row>
    <row r="18" spans="2:21">
      <c r="B18" s="4" t="s">
        <v>157</v>
      </c>
      <c r="C18" s="59"/>
      <c r="D18" s="60"/>
      <c r="E18" s="86">
        <f t="shared" ref="E18:E19" si="4">C18*D18</f>
        <v>0</v>
      </c>
      <c r="F18" s="80">
        <v>296000</v>
      </c>
      <c r="G18" s="48" t="str">
        <f>IF(C18="","",IF(OR(E18&gt;1.01*F18,E18&lt;0.99*F18),"Nee","Ja"))</f>
        <v/>
      </c>
      <c r="H18" s="48" t="s">
        <v>42</v>
      </c>
      <c r="I18" s="48">
        <v>10</v>
      </c>
      <c r="J18" s="67">
        <v>1039.7</v>
      </c>
      <c r="K18" s="67">
        <v>1037.4000000000001</v>
      </c>
      <c r="L18" s="67">
        <v>907.4</v>
      </c>
      <c r="M18" s="86">
        <f t="shared" si="3"/>
        <v>0</v>
      </c>
      <c r="N18" s="86">
        <f t="shared" ref="N18:N19" si="5">M18*15</f>
        <v>0</v>
      </c>
      <c r="O18" s="86">
        <f>'3'!$R$19</f>
        <v>0</v>
      </c>
      <c r="P18" s="85" t="str">
        <f t="shared" si="0"/>
        <v/>
      </c>
      <c r="R18" s="63"/>
      <c r="S18" s="73">
        <f>'4'!S18</f>
        <v>0</v>
      </c>
      <c r="T18" s="21" t="str">
        <f t="shared" si="1"/>
        <v/>
      </c>
      <c r="U18" s="87" t="str">
        <f t="shared" si="2"/>
        <v/>
      </c>
    </row>
    <row r="19" spans="2:21">
      <c r="B19" s="4" t="s">
        <v>158</v>
      </c>
      <c r="C19" s="59"/>
      <c r="D19" s="60"/>
      <c r="E19" s="86">
        <f t="shared" si="4"/>
        <v>0</v>
      </c>
      <c r="F19" s="80">
        <v>1203400</v>
      </c>
      <c r="G19" s="48" t="str">
        <f t="shared" ref="G19:G20" si="6">IF(C19="","",IF(E19&lt;F19,"Nee","Ja"))</f>
        <v/>
      </c>
      <c r="H19" s="48" t="s">
        <v>42</v>
      </c>
      <c r="I19" s="48">
        <v>10</v>
      </c>
      <c r="J19" s="67">
        <v>1039.7</v>
      </c>
      <c r="K19" s="67">
        <v>1037.4000000000001</v>
      </c>
      <c r="L19" s="67">
        <v>907.4</v>
      </c>
      <c r="M19" s="86">
        <f t="shared" si="3"/>
        <v>0</v>
      </c>
      <c r="N19" s="86">
        <f t="shared" si="5"/>
        <v>0</v>
      </c>
      <c r="O19" s="86">
        <f>'3'!$R$20</f>
        <v>0</v>
      </c>
      <c r="P19" s="85" t="str">
        <f t="shared" si="0"/>
        <v/>
      </c>
      <c r="R19" s="63"/>
      <c r="S19" s="73">
        <f>'4'!S19</f>
        <v>0</v>
      </c>
      <c r="T19" s="21" t="str">
        <f t="shared" si="1"/>
        <v/>
      </c>
      <c r="U19" s="87" t="str">
        <f t="shared" si="2"/>
        <v/>
      </c>
    </row>
    <row r="20" spans="2:21">
      <c r="B20" s="4" t="s">
        <v>96</v>
      </c>
      <c r="C20" s="59"/>
      <c r="D20" s="60"/>
      <c r="E20" s="86">
        <f t="shared" ref="E20" si="7">C20*D20</f>
        <v>0</v>
      </c>
      <c r="F20" s="80">
        <v>979200</v>
      </c>
      <c r="G20" s="48" t="str">
        <f t="shared" si="6"/>
        <v/>
      </c>
      <c r="H20" s="48" t="s">
        <v>42</v>
      </c>
      <c r="I20" s="48">
        <v>10</v>
      </c>
      <c r="J20" s="67">
        <v>977.2</v>
      </c>
      <c r="K20" s="67">
        <v>974.1</v>
      </c>
      <c r="L20" s="67">
        <v>837.8</v>
      </c>
      <c r="M20" s="86">
        <f t="shared" si="3"/>
        <v>0</v>
      </c>
      <c r="N20" s="86">
        <f t="shared" ref="N20" si="8">M20*15</f>
        <v>0</v>
      </c>
      <c r="O20" s="86">
        <f>'3'!$R$21</f>
        <v>0</v>
      </c>
      <c r="P20" s="85" t="str">
        <f t="shared" si="0"/>
        <v/>
      </c>
      <c r="R20" s="63"/>
      <c r="S20" s="73">
        <f>'4'!S20</f>
        <v>0</v>
      </c>
      <c r="T20" s="21" t="str">
        <f t="shared" si="1"/>
        <v/>
      </c>
      <c r="U20" s="87" t="str">
        <f t="shared" si="2"/>
        <v/>
      </c>
    </row>
    <row r="21" spans="2:21">
      <c r="P21" s="17"/>
    </row>
    <row r="22" spans="2:21" ht="16.5" customHeight="1">
      <c r="B22" s="10" t="s">
        <v>3</v>
      </c>
      <c r="C22" s="24">
        <f>SUM(C15:C20)</f>
        <v>0</v>
      </c>
      <c r="D22" s="9"/>
      <c r="E22" s="24">
        <f>SUM(E15:E20)</f>
        <v>0</v>
      </c>
      <c r="F22" s="24">
        <f>SUM(F15:F20)</f>
        <v>7037550</v>
      </c>
      <c r="G22" s="37"/>
      <c r="H22" s="37"/>
      <c r="I22" s="37"/>
      <c r="J22" s="37"/>
      <c r="K22" s="37"/>
      <c r="L22" s="37"/>
      <c r="M22" s="37"/>
      <c r="N22" s="37"/>
      <c r="O22" s="24">
        <f>SUM(O15:O20)</f>
        <v>0</v>
      </c>
      <c r="P22" s="36"/>
      <c r="R22" s="81">
        <f>SUM(R15:R21)</f>
        <v>0</v>
      </c>
      <c r="S22" s="35">
        <f>'4'!$S$24</f>
        <v>0</v>
      </c>
    </row>
    <row r="23" spans="2:21">
      <c r="G23" s="25"/>
      <c r="H23" s="71"/>
      <c r="I23" s="25"/>
      <c r="J23" s="25"/>
    </row>
    <row r="24" spans="2:21">
      <c r="G24" s="25"/>
      <c r="H24" s="71"/>
      <c r="I24" s="25"/>
      <c r="J24" s="25"/>
      <c r="R24" s="30"/>
    </row>
    <row r="25" spans="2:21">
      <c r="G25" s="25"/>
      <c r="H25" s="71"/>
      <c r="I25" s="25"/>
      <c r="J25" s="25"/>
      <c r="R25" s="30"/>
      <c r="S25" s="30"/>
    </row>
    <row r="26" spans="2:21" ht="23.25" customHeight="1">
      <c r="C26" s="34" t="e">
        <f>(IF(C22=0,"",R22+S22)/(O22/1000))</f>
        <v>#VALUE!</v>
      </c>
      <c r="D26" s="13" t="s">
        <v>44</v>
      </c>
      <c r="E26" s="25"/>
      <c r="F26" s="25"/>
      <c r="G26" s="25"/>
      <c r="H26" s="71"/>
      <c r="I26" s="25"/>
      <c r="J26" s="25"/>
      <c r="K26" s="25"/>
      <c r="L26" s="25"/>
      <c r="M26" s="25"/>
      <c r="N26" s="25"/>
      <c r="R26" s="30"/>
      <c r="S26" s="30"/>
    </row>
    <row r="27" spans="2:21">
      <c r="S27" s="41"/>
    </row>
    <row r="28" spans="2:21" ht="22.5" customHeight="1">
      <c r="C28" s="38" t="e">
        <f>IF(C26&lt;=33,50,IF(C26&gt;50,0,IF(AND(C26&gt;33,C26&lt;=50),-3.333*C26+153.33)))</f>
        <v>#VALUE!</v>
      </c>
      <c r="D28" s="39" t="s">
        <v>15</v>
      </c>
      <c r="M28" s="1"/>
    </row>
    <row r="30" spans="2:21">
      <c r="C30" s="22" t="s">
        <v>6</v>
      </c>
    </row>
    <row r="31" spans="2:21">
      <c r="B31" s="68"/>
      <c r="C31" s="21" t="s">
        <v>98</v>
      </c>
    </row>
    <row r="32" spans="2:21">
      <c r="B32" s="77">
        <v>1076020</v>
      </c>
      <c r="C32" s="21" t="s">
        <v>148</v>
      </c>
    </row>
    <row r="33" spans="2:3">
      <c r="B33" s="83" t="s">
        <v>154</v>
      </c>
      <c r="C33" s="21" t="s">
        <v>4</v>
      </c>
    </row>
    <row r="34" spans="2:3">
      <c r="B34" s="84" t="s">
        <v>155</v>
      </c>
      <c r="C34" s="21" t="s">
        <v>5</v>
      </c>
    </row>
    <row r="35" spans="2:3">
      <c r="B35" s="69"/>
      <c r="C35" s="21" t="s">
        <v>149</v>
      </c>
    </row>
    <row r="36" spans="2:3">
      <c r="B36" s="70"/>
      <c r="C36" s="21" t="s">
        <v>164</v>
      </c>
    </row>
    <row r="37" spans="2:3">
      <c r="B37" s="82"/>
      <c r="C37" s="21" t="s">
        <v>153</v>
      </c>
    </row>
    <row r="39" spans="2:3">
      <c r="B39" s="57" t="s">
        <v>41</v>
      </c>
      <c r="C39" s="21" t="s">
        <v>118</v>
      </c>
    </row>
    <row r="40" spans="2:3">
      <c r="B40" s="57" t="s">
        <v>55</v>
      </c>
      <c r="C40" s="21" t="s">
        <v>119</v>
      </c>
    </row>
    <row r="41" spans="2:3">
      <c r="B41" s="57" t="s">
        <v>56</v>
      </c>
      <c r="C41" s="21" t="s">
        <v>120</v>
      </c>
    </row>
    <row r="42" spans="2:3">
      <c r="B42" s="57" t="s">
        <v>57</v>
      </c>
      <c r="C42" s="21" t="s">
        <v>144</v>
      </c>
    </row>
    <row r="43" spans="2:3">
      <c r="B43" s="57" t="s">
        <v>58</v>
      </c>
      <c r="C43" s="21" t="s">
        <v>145</v>
      </c>
    </row>
    <row r="44" spans="2:3">
      <c r="B44" s="57"/>
      <c r="C44" s="21" t="s">
        <v>146</v>
      </c>
    </row>
    <row r="45" spans="2:3">
      <c r="B45" s="57"/>
      <c r="C45" s="22" t="s">
        <v>163</v>
      </c>
    </row>
    <row r="46" spans="2:3">
      <c r="B46" s="57"/>
      <c r="C46" s="79" t="s">
        <v>162</v>
      </c>
    </row>
    <row r="47" spans="2:3">
      <c r="B47" s="57" t="s">
        <v>59</v>
      </c>
      <c r="C47" s="21" t="s">
        <v>121</v>
      </c>
    </row>
    <row r="48" spans="2:3">
      <c r="B48" s="57" t="s">
        <v>60</v>
      </c>
      <c r="C48" s="21" t="s">
        <v>122</v>
      </c>
    </row>
    <row r="49" spans="2:3">
      <c r="B49" s="57" t="s">
        <v>61</v>
      </c>
      <c r="C49" s="21" t="s">
        <v>123</v>
      </c>
    </row>
    <row r="50" spans="2:3">
      <c r="B50" s="57" t="s">
        <v>62</v>
      </c>
      <c r="C50" s="1" t="s">
        <v>124</v>
      </c>
    </row>
    <row r="51" spans="2:3">
      <c r="B51" s="57" t="s">
        <v>63</v>
      </c>
      <c r="C51" s="1" t="s">
        <v>125</v>
      </c>
    </row>
    <row r="52" spans="2:3">
      <c r="B52" s="57" t="s">
        <v>64</v>
      </c>
      <c r="C52" s="21" t="s">
        <v>126</v>
      </c>
    </row>
    <row r="53" spans="2:3">
      <c r="B53" s="57"/>
      <c r="C53" s="21" t="s">
        <v>127</v>
      </c>
    </row>
    <row r="54" spans="2:3">
      <c r="B54" s="57" t="s">
        <v>81</v>
      </c>
      <c r="C54" s="21" t="s">
        <v>128</v>
      </c>
    </row>
    <row r="55" spans="2:3">
      <c r="B55" s="57" t="s">
        <v>102</v>
      </c>
      <c r="C55" s="21" t="s">
        <v>129</v>
      </c>
    </row>
    <row r="56" spans="2:3">
      <c r="B56" s="57" t="s">
        <v>115</v>
      </c>
      <c r="C56" s="21" t="s">
        <v>130</v>
      </c>
    </row>
    <row r="57" spans="2:3">
      <c r="B57" s="57"/>
      <c r="C57" s="21" t="s">
        <v>131</v>
      </c>
    </row>
    <row r="58" spans="2:3">
      <c r="B58" s="57" t="s">
        <v>116</v>
      </c>
      <c r="C58" s="21" t="s">
        <v>132</v>
      </c>
    </row>
    <row r="59" spans="2:3">
      <c r="B59" s="57" t="s">
        <v>117</v>
      </c>
      <c r="C59" s="21" t="s">
        <v>133</v>
      </c>
    </row>
  </sheetData>
  <sheetProtection algorithmName="SHA-512" hashValue="zSFWlR+TVZVhiftnATgbSm0SAje2YRXs8YWPX5ODu70JK2zxv9u5LbDDnJIdMzOZhtkXjFt2uK3sXWKGBrr56Q==" saltValue="ivsnKGL81R5CljyV1jV9jw==" spinCount="100000" sheet="1" objects="1" scenarios="1"/>
  <mergeCells count="2">
    <mergeCell ref="C13:P13"/>
    <mergeCell ref="C11:D11"/>
  </mergeCells>
  <conditionalFormatting sqref="J22">
    <cfRule type="iconSet" priority="42">
      <iconSet>
        <cfvo type="percent" val="0"/>
        <cfvo type="num" val="884400"/>
        <cfvo type="num" val="884400"/>
      </iconSet>
    </cfRule>
  </conditionalFormatting>
  <conditionalFormatting sqref="O24">
    <cfRule type="iconSet" priority="40">
      <iconSet>
        <cfvo type="percent" val="0"/>
        <cfvo type="formula" val="&quot;O15&lt;N15&quot;"/>
        <cfvo type="formula" val="&quot;O15&gt;=N15&quot;"/>
      </iconSet>
    </cfRule>
    <cfRule type="iconSet" priority="41">
      <iconSet>
        <cfvo type="percent" val="0"/>
        <cfvo type="formula" val="&quot;N15&quot;"/>
        <cfvo type="formula" val="&quot;N15&quot;"/>
      </iconSet>
    </cfRule>
  </conditionalFormatting>
  <conditionalFormatting sqref="O15">
    <cfRule type="iconSet" priority="33">
      <iconSet>
        <cfvo type="percent" val="0"/>
        <cfvo type="formula" val="&quot;U15&gt;N15&quot;" gte="0"/>
        <cfvo type="formula" val="&quot;U15&gt;N15&quot;"/>
      </iconSet>
    </cfRule>
  </conditionalFormatting>
  <conditionalFormatting sqref="G16">
    <cfRule type="expression" dxfId="37" priority="72">
      <formula>T16="Ja"</formula>
    </cfRule>
    <cfRule type="expression" dxfId="36" priority="24">
      <formula>T16="Nee"</formula>
    </cfRule>
    <cfRule type="expression" dxfId="35" priority="23" stopIfTrue="1">
      <formula>$C$16=""</formula>
    </cfRule>
  </conditionalFormatting>
  <conditionalFormatting sqref="G18">
    <cfRule type="expression" dxfId="34" priority="31">
      <formula>T18="Ja"</formula>
    </cfRule>
    <cfRule type="expression" dxfId="33" priority="32">
      <formula>T18="Nee"</formula>
    </cfRule>
    <cfRule type="expression" dxfId="32" priority="22">
      <formula>$C$18=""</formula>
    </cfRule>
  </conditionalFormatting>
  <conditionalFormatting sqref="G17">
    <cfRule type="expression" dxfId="31" priority="29">
      <formula>T17="Ja"</formula>
    </cfRule>
    <cfRule type="expression" dxfId="30" priority="30">
      <formula>T17="Nee"</formula>
    </cfRule>
  </conditionalFormatting>
  <conditionalFormatting sqref="G17">
    <cfRule type="expression" dxfId="29" priority="28" stopIfTrue="1">
      <formula>$C$17=""</formula>
    </cfRule>
  </conditionalFormatting>
  <conditionalFormatting sqref="G19">
    <cfRule type="expression" dxfId="28" priority="25" stopIfTrue="1">
      <formula>$C$19=""</formula>
    </cfRule>
    <cfRule type="expression" dxfId="27" priority="26">
      <formula>T19="Ja"</formula>
    </cfRule>
    <cfRule type="expression" dxfId="26" priority="27">
      <formula>T19="Nee"</formula>
    </cfRule>
  </conditionalFormatting>
  <conditionalFormatting sqref="G15">
    <cfRule type="expression" dxfId="25" priority="44">
      <formula>$C$15=""</formula>
    </cfRule>
    <cfRule type="expression" dxfId="24" priority="45">
      <formula>T15="Ja"</formula>
    </cfRule>
    <cfRule type="expression" dxfId="23" priority="47">
      <formula>T15="Nee"</formula>
    </cfRule>
  </conditionalFormatting>
  <conditionalFormatting sqref="P15">
    <cfRule type="expression" dxfId="22" priority="64">
      <formula>C15=""</formula>
    </cfRule>
    <cfRule type="expression" dxfId="21" priority="65">
      <formula>O15&lt;N15</formula>
    </cfRule>
    <cfRule type="expression" dxfId="20" priority="66">
      <formula>O15&gt;=N15</formula>
    </cfRule>
  </conditionalFormatting>
  <conditionalFormatting sqref="P16">
    <cfRule type="expression" dxfId="19" priority="19">
      <formula>C16=""</formula>
    </cfRule>
    <cfRule type="expression" dxfId="18" priority="20">
      <formula>O16&lt;N16</formula>
    </cfRule>
    <cfRule type="expression" dxfId="17" priority="21">
      <formula>O16&gt;=N16</formula>
    </cfRule>
  </conditionalFormatting>
  <conditionalFormatting sqref="P17">
    <cfRule type="expression" dxfId="16" priority="16">
      <formula>C17=""</formula>
    </cfRule>
    <cfRule type="expression" dxfId="15" priority="17">
      <formula>O17&lt;N17</formula>
    </cfRule>
    <cfRule type="expression" dxfId="14" priority="18">
      <formula>O17&gt;=N17</formula>
    </cfRule>
  </conditionalFormatting>
  <conditionalFormatting sqref="P18">
    <cfRule type="expression" dxfId="13" priority="13">
      <formula>C18=""</formula>
    </cfRule>
    <cfRule type="expression" dxfId="12" priority="14">
      <formula>O18&lt;N18</formula>
    </cfRule>
    <cfRule type="expression" dxfId="11" priority="15">
      <formula>O18&gt;=N18</formula>
    </cfRule>
  </conditionalFormatting>
  <conditionalFormatting sqref="P19">
    <cfRule type="expression" dxfId="10" priority="10">
      <formula>C19=""</formula>
    </cfRule>
    <cfRule type="expression" dxfId="9" priority="11">
      <formula>O19&lt;N19</formula>
    </cfRule>
    <cfRule type="expression" dxfId="8" priority="12">
      <formula>O19&gt;=N19</formula>
    </cfRule>
  </conditionalFormatting>
  <conditionalFormatting sqref="P20">
    <cfRule type="expression" dxfId="7" priority="7">
      <formula>C20=""</formula>
    </cfRule>
    <cfRule type="expression" dxfId="6" priority="8">
      <formula>O20&lt;N20</formula>
    </cfRule>
    <cfRule type="expression" dxfId="5" priority="9">
      <formula>O20&gt;=N20</formula>
    </cfRule>
  </conditionalFormatting>
  <conditionalFormatting sqref="G20">
    <cfRule type="expression" dxfId="4" priority="4">
      <formula>C20=""</formula>
    </cfRule>
    <cfRule type="expression" dxfId="3" priority="5">
      <formula>T20="Ja"</formula>
    </cfRule>
    <cfRule type="expression" dxfId="2" priority="6">
      <formula>T20="Nee"</formula>
    </cfRule>
  </conditionalFormatting>
  <conditionalFormatting sqref="C26">
    <cfRule type="containsErrors" dxfId="1" priority="73">
      <formula>ISERROR(C26)</formula>
    </cfRule>
  </conditionalFormatting>
  <conditionalFormatting sqref="C28">
    <cfRule type="containsErrors" dxfId="0" priority="1">
      <formula>ISERROR(C28)</formula>
    </cfRule>
  </conditionalFormatting>
  <pageMargins left="0.7" right="0.7" top="0.75" bottom="0.75" header="0.3" footer="0.3"/>
  <pageSetup paperSize="9" orientation="portrait" r:id="rId1"/>
  <ignoredErrors>
    <ignoredError sqref="B39:B43 B47:B52 B54:B56 B58:B59" numberStoredAsText="1"/>
    <ignoredError sqref="C26" evalError="1"/>
    <ignoredError sqref="G16:G17 G1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56"/>
  <sheetViews>
    <sheetView workbookViewId="0">
      <selection activeCell="H8" sqref="H8"/>
    </sheetView>
  </sheetViews>
  <sheetFormatPr defaultRowHeight="11.25"/>
  <cols>
    <col min="1" max="1" width="2.625" style="1" customWidth="1"/>
    <col min="2" max="2" width="11.875" style="1" customWidth="1"/>
    <col min="3" max="3" width="13.5" style="1" customWidth="1"/>
    <col min="4" max="5" width="9" style="1"/>
    <col min="6" max="9" width="14.125" style="1" customWidth="1"/>
    <col min="10" max="16384" width="9" style="1"/>
  </cols>
  <sheetData>
    <row r="1" spans="2:18">
      <c r="C1" s="8"/>
    </row>
    <row r="2" spans="2:18" ht="14.25">
      <c r="B2" s="18" t="s">
        <v>43</v>
      </c>
      <c r="C2" s="8"/>
    </row>
    <row r="3" spans="2:18" ht="14.25">
      <c r="B3" s="18" t="s">
        <v>7</v>
      </c>
      <c r="C3" s="21"/>
      <c r="E3" s="21"/>
      <c r="F3" s="21"/>
      <c r="G3" s="21"/>
      <c r="H3" s="21"/>
      <c r="I3" s="21"/>
      <c r="P3" s="21"/>
      <c r="R3" s="21"/>
    </row>
    <row r="4" spans="2:18" ht="14.25">
      <c r="B4" s="18" t="s">
        <v>156</v>
      </c>
      <c r="C4" s="21"/>
      <c r="E4" s="21"/>
      <c r="F4" s="21"/>
      <c r="G4" s="21"/>
      <c r="H4" s="21"/>
      <c r="I4" s="21"/>
      <c r="P4" s="21"/>
      <c r="R4" s="21"/>
    </row>
    <row r="5" spans="2:18" ht="15.75" customHeight="1">
      <c r="C5" s="8"/>
      <c r="F5" s="13"/>
      <c r="G5" s="14"/>
      <c r="H5" s="14"/>
      <c r="I5" s="14"/>
      <c r="J5" s="11"/>
      <c r="K5" s="11"/>
    </row>
    <row r="6" spans="2:18">
      <c r="B6" s="2" t="s">
        <v>8</v>
      </c>
      <c r="C6" s="45">
        <v>2</v>
      </c>
      <c r="D6" s="2"/>
      <c r="G6" s="11"/>
      <c r="I6" s="11"/>
      <c r="J6" s="11"/>
      <c r="K6" s="11"/>
    </row>
    <row r="7" spans="2:18">
      <c r="B7" s="2" t="s">
        <v>14</v>
      </c>
      <c r="C7" s="46" t="s">
        <v>39</v>
      </c>
      <c r="D7" s="44"/>
      <c r="G7" s="11"/>
      <c r="H7" s="33"/>
      <c r="I7" s="11"/>
      <c r="J7" s="11"/>
      <c r="K7" s="11"/>
    </row>
    <row r="8" spans="2:18">
      <c r="B8" s="2" t="s">
        <v>40</v>
      </c>
      <c r="C8" s="47" t="s">
        <v>169</v>
      </c>
      <c r="D8" s="2"/>
      <c r="E8" s="21"/>
      <c r="F8" s="21"/>
      <c r="G8" s="21"/>
      <c r="H8" s="21"/>
      <c r="I8" s="21"/>
      <c r="J8" s="11"/>
      <c r="K8" s="11"/>
      <c r="P8" s="21"/>
      <c r="R8" s="21"/>
    </row>
    <row r="9" spans="2:18">
      <c r="B9" s="2" t="s">
        <v>9</v>
      </c>
      <c r="C9" s="47" t="str">
        <f>'1'!C9</f>
        <v>1.0</v>
      </c>
      <c r="D9" s="2"/>
      <c r="G9" s="11"/>
      <c r="I9" s="11"/>
      <c r="J9" s="11"/>
      <c r="K9" s="11"/>
    </row>
    <row r="10" spans="2:18">
      <c r="B10" s="2" t="s">
        <v>10</v>
      </c>
      <c r="C10" s="56" t="str">
        <f>'1'!C10</f>
        <v>23-8-2021</v>
      </c>
      <c r="D10" s="2"/>
    </row>
    <row r="11" spans="2:18">
      <c r="B11" s="2" t="s">
        <v>94</v>
      </c>
      <c r="C11" s="99" t="str">
        <f>IF('1'!$C$11="","",'1'!C11:D11)</f>
        <v/>
      </c>
      <c r="D11" s="99"/>
    </row>
    <row r="13" spans="2:18" ht="31.5" customHeight="1">
      <c r="B13" s="98" t="s">
        <v>38</v>
      </c>
      <c r="C13" s="98"/>
      <c r="D13" s="98"/>
      <c r="E13" s="98"/>
      <c r="F13" s="20" t="s">
        <v>97</v>
      </c>
      <c r="G13" s="20" t="s">
        <v>166</v>
      </c>
      <c r="H13" s="20" t="s">
        <v>165</v>
      </c>
      <c r="I13" s="20" t="s">
        <v>96</v>
      </c>
    </row>
    <row r="14" spans="2:18">
      <c r="B14" s="52" t="s">
        <v>46</v>
      </c>
      <c r="C14" s="11"/>
      <c r="D14" s="11"/>
      <c r="E14" s="12"/>
      <c r="F14" s="61"/>
      <c r="G14" s="61"/>
      <c r="H14" s="61"/>
      <c r="I14" s="61"/>
    </row>
    <row r="15" spans="2:18">
      <c r="B15" s="52" t="s">
        <v>47</v>
      </c>
      <c r="C15" s="11"/>
      <c r="D15" s="11"/>
      <c r="E15" s="12"/>
      <c r="F15" s="61"/>
      <c r="G15" s="61"/>
      <c r="H15" s="61"/>
      <c r="I15" s="61"/>
    </row>
    <row r="16" spans="2:18">
      <c r="B16" s="52" t="s">
        <v>48</v>
      </c>
      <c r="C16" s="11"/>
      <c r="D16" s="11"/>
      <c r="E16" s="12"/>
      <c r="F16" s="61"/>
      <c r="G16" s="61"/>
      <c r="H16" s="61"/>
      <c r="I16" s="61"/>
    </row>
    <row r="17" spans="2:9">
      <c r="B17" s="52" t="s">
        <v>49</v>
      </c>
      <c r="C17" s="11"/>
      <c r="D17" s="11"/>
      <c r="E17" s="12"/>
      <c r="F17" s="61"/>
      <c r="G17" s="61"/>
      <c r="H17" s="61"/>
      <c r="I17" s="61"/>
    </row>
    <row r="18" spans="2:9">
      <c r="B18" s="52" t="s">
        <v>50</v>
      </c>
      <c r="C18" s="11"/>
      <c r="D18" s="11"/>
      <c r="E18" s="12"/>
      <c r="F18" s="61"/>
      <c r="G18" s="61"/>
      <c r="H18" s="61"/>
      <c r="I18" s="61"/>
    </row>
    <row r="19" spans="2:9">
      <c r="B19" s="52" t="s">
        <v>51</v>
      </c>
      <c r="C19" s="11"/>
      <c r="D19" s="11"/>
      <c r="E19" s="12"/>
      <c r="F19" s="61"/>
      <c r="G19" s="61"/>
      <c r="H19" s="61"/>
      <c r="I19" s="61"/>
    </row>
    <row r="20" spans="2:9">
      <c r="B20" s="52" t="s">
        <v>52</v>
      </c>
      <c r="C20" s="11"/>
      <c r="D20" s="11"/>
      <c r="E20" s="12"/>
      <c r="F20" s="61"/>
      <c r="G20" s="61"/>
      <c r="H20" s="61"/>
      <c r="I20" s="61"/>
    </row>
    <row r="21" spans="2:9">
      <c r="B21" s="52" t="s">
        <v>53</v>
      </c>
      <c r="C21" s="11"/>
      <c r="D21" s="11"/>
      <c r="E21" s="12"/>
      <c r="F21" s="61"/>
      <c r="G21" s="61"/>
      <c r="H21" s="61"/>
      <c r="I21" s="61"/>
    </row>
    <row r="22" spans="2:9">
      <c r="B22" s="52" t="s">
        <v>54</v>
      </c>
      <c r="C22" s="11"/>
      <c r="D22" s="11"/>
      <c r="E22" s="12"/>
      <c r="F22" s="61"/>
      <c r="G22" s="61"/>
      <c r="H22" s="61"/>
      <c r="I22" s="61"/>
    </row>
    <row r="23" spans="2:9">
      <c r="B23" s="52" t="s">
        <v>65</v>
      </c>
      <c r="C23" s="11"/>
      <c r="D23" s="11"/>
      <c r="E23" s="12"/>
      <c r="F23" s="61"/>
      <c r="G23" s="61"/>
      <c r="H23" s="61"/>
      <c r="I23" s="61"/>
    </row>
    <row r="24" spans="2:9">
      <c r="B24" s="52" t="s">
        <v>35</v>
      </c>
      <c r="C24" s="11"/>
      <c r="D24" s="11"/>
      <c r="E24" s="12"/>
      <c r="F24" s="75">
        <f t="shared" ref="F24:I24" si="0">(1-F14)*(1-F15)*(1-F16)*(1-F17)*(1-F18)*(1-F19)*(1-F20)*(1-F21)*(1-F22)*(1-F23)</f>
        <v>1</v>
      </c>
      <c r="G24" s="75">
        <f t="shared" si="0"/>
        <v>1</v>
      </c>
      <c r="H24" s="75">
        <f t="shared" si="0"/>
        <v>1</v>
      </c>
      <c r="I24" s="75">
        <f t="shared" si="0"/>
        <v>1</v>
      </c>
    </row>
    <row r="25" spans="2:9">
      <c r="B25" s="52" t="s">
        <v>66</v>
      </c>
      <c r="C25" s="11"/>
      <c r="D25" s="11"/>
      <c r="E25" s="12"/>
      <c r="F25" s="62"/>
      <c r="G25" s="62"/>
      <c r="H25" s="62"/>
      <c r="I25" s="62"/>
    </row>
    <row r="26" spans="2:9">
      <c r="B26" s="52" t="s">
        <v>36</v>
      </c>
      <c r="C26" s="11"/>
      <c r="D26" s="11"/>
      <c r="E26" s="12"/>
      <c r="F26" s="75">
        <f>F24*F25</f>
        <v>0</v>
      </c>
      <c r="G26" s="75">
        <f t="shared" ref="G26:I26" si="1">G24*G25</f>
        <v>0</v>
      </c>
      <c r="H26" s="75">
        <f t="shared" si="1"/>
        <v>0</v>
      </c>
      <c r="I26" s="75">
        <f t="shared" si="1"/>
        <v>0</v>
      </c>
    </row>
    <row r="27" spans="2:9">
      <c r="B27" s="52" t="s">
        <v>67</v>
      </c>
      <c r="C27" s="11"/>
      <c r="D27" s="11"/>
      <c r="E27" s="12"/>
      <c r="F27" s="62"/>
      <c r="G27" s="62"/>
      <c r="H27" s="62"/>
      <c r="I27" s="62"/>
    </row>
    <row r="28" spans="2:9">
      <c r="B28" s="52" t="s">
        <v>68</v>
      </c>
      <c r="C28" s="11"/>
      <c r="D28" s="11"/>
      <c r="E28" s="12"/>
      <c r="F28" s="62"/>
      <c r="G28" s="62"/>
      <c r="H28" s="62"/>
      <c r="I28" s="62"/>
    </row>
    <row r="29" spans="2:9">
      <c r="B29" s="52" t="s">
        <v>69</v>
      </c>
      <c r="C29" s="11"/>
      <c r="D29" s="11"/>
      <c r="E29" s="12"/>
      <c r="F29" s="62"/>
      <c r="G29" s="62"/>
      <c r="H29" s="62"/>
      <c r="I29" s="62"/>
    </row>
    <row r="30" spans="2:9">
      <c r="B30" s="52" t="s">
        <v>70</v>
      </c>
      <c r="C30" s="11"/>
      <c r="D30" s="11"/>
      <c r="E30" s="12"/>
      <c r="F30" s="62"/>
      <c r="G30" s="62"/>
      <c r="H30" s="62"/>
      <c r="I30" s="62"/>
    </row>
    <row r="31" spans="2:9">
      <c r="B31" s="52" t="s">
        <v>71</v>
      </c>
      <c r="C31" s="11"/>
      <c r="D31" s="11"/>
      <c r="E31" s="12"/>
      <c r="F31" s="62"/>
      <c r="G31" s="62"/>
      <c r="H31" s="62"/>
      <c r="I31" s="62"/>
    </row>
    <row r="32" spans="2:9">
      <c r="B32" s="52" t="s">
        <v>72</v>
      </c>
      <c r="C32" s="11"/>
      <c r="D32" s="11"/>
      <c r="E32" s="12"/>
      <c r="F32" s="62"/>
      <c r="G32" s="62"/>
      <c r="H32" s="62"/>
      <c r="I32" s="62"/>
    </row>
    <row r="33" spans="2:11">
      <c r="B33" s="52" t="s">
        <v>73</v>
      </c>
      <c r="C33" s="11"/>
      <c r="D33" s="11"/>
      <c r="E33" s="12"/>
      <c r="F33" s="62"/>
      <c r="G33" s="62"/>
      <c r="H33" s="62"/>
      <c r="I33" s="62"/>
    </row>
    <row r="34" spans="2:11">
      <c r="B34" s="52" t="s">
        <v>74</v>
      </c>
      <c r="C34" s="11"/>
      <c r="D34" s="11"/>
      <c r="E34" s="12"/>
      <c r="F34" s="62"/>
      <c r="G34" s="62"/>
      <c r="H34" s="62"/>
      <c r="I34" s="62"/>
    </row>
    <row r="35" spans="2:11">
      <c r="B35" s="52" t="s">
        <v>75</v>
      </c>
      <c r="C35" s="11"/>
      <c r="D35" s="11"/>
      <c r="E35" s="12"/>
      <c r="F35" s="62"/>
      <c r="G35" s="62"/>
      <c r="H35" s="62"/>
      <c r="I35" s="62"/>
    </row>
    <row r="36" spans="2:11">
      <c r="B36" s="52" t="s">
        <v>76</v>
      </c>
      <c r="C36" s="11"/>
      <c r="D36" s="11"/>
      <c r="E36" s="12"/>
      <c r="F36" s="62"/>
      <c r="G36" s="62"/>
      <c r="H36" s="62"/>
      <c r="I36" s="62"/>
      <c r="J36" s="54"/>
    </row>
    <row r="37" spans="2:11">
      <c r="B37" s="52" t="s">
        <v>77</v>
      </c>
      <c r="C37" s="11"/>
      <c r="D37" s="11"/>
      <c r="E37" s="12"/>
      <c r="F37" s="62"/>
      <c r="G37" s="62"/>
      <c r="H37" s="62"/>
      <c r="I37" s="62"/>
      <c r="J37" s="54"/>
      <c r="K37" s="54"/>
    </row>
    <row r="38" spans="2:11">
      <c r="B38" s="52" t="s">
        <v>78</v>
      </c>
      <c r="C38" s="11"/>
      <c r="D38" s="11"/>
      <c r="E38" s="12"/>
      <c r="F38" s="62"/>
      <c r="G38" s="62"/>
      <c r="H38" s="62"/>
      <c r="I38" s="62"/>
    </row>
    <row r="39" spans="2:11">
      <c r="B39" s="52" t="s">
        <v>79</v>
      </c>
      <c r="C39" s="11"/>
      <c r="D39" s="11"/>
      <c r="E39" s="12"/>
      <c r="F39" s="62"/>
      <c r="G39" s="62"/>
      <c r="H39" s="62"/>
      <c r="I39" s="62"/>
    </row>
    <row r="40" spans="2:11">
      <c r="B40" s="49" t="s">
        <v>80</v>
      </c>
      <c r="C40" s="15"/>
      <c r="D40" s="15"/>
      <c r="E40" s="19"/>
      <c r="F40" s="62"/>
      <c r="G40" s="62"/>
      <c r="H40" s="62"/>
      <c r="I40" s="62"/>
    </row>
    <row r="41" spans="2:11">
      <c r="B41" s="50"/>
      <c r="C41" s="11"/>
      <c r="D41" s="11"/>
      <c r="E41" s="11"/>
      <c r="F41" s="51"/>
      <c r="G41" s="51"/>
      <c r="H41" s="51"/>
      <c r="I41" s="51"/>
    </row>
    <row r="42" spans="2:11">
      <c r="C42" s="22" t="s">
        <v>6</v>
      </c>
    </row>
    <row r="43" spans="2:11">
      <c r="B43" s="68"/>
      <c r="C43" s="21" t="s">
        <v>45</v>
      </c>
    </row>
    <row r="44" spans="2:11">
      <c r="B44" s="76">
        <v>0.9</v>
      </c>
      <c r="C44" s="21" t="s">
        <v>148</v>
      </c>
    </row>
    <row r="45" spans="2:11">
      <c r="B45" s="57" t="s">
        <v>41</v>
      </c>
      <c r="C45" s="27" t="s">
        <v>82</v>
      </c>
      <c r="H45" s="58">
        <f>1-(SUM(F14:F23))</f>
        <v>1</v>
      </c>
    </row>
    <row r="46" spans="2:11">
      <c r="B46" s="57" t="s">
        <v>55</v>
      </c>
      <c r="C46" s="27" t="s">
        <v>83</v>
      </c>
    </row>
    <row r="47" spans="2:11">
      <c r="B47" s="57" t="s">
        <v>56</v>
      </c>
      <c r="C47" s="27" t="s">
        <v>84</v>
      </c>
    </row>
    <row r="48" spans="2:11">
      <c r="B48" s="57" t="s">
        <v>57</v>
      </c>
      <c r="C48" s="27" t="s">
        <v>85</v>
      </c>
    </row>
    <row r="49" spans="2:3">
      <c r="B49" s="57" t="s">
        <v>58</v>
      </c>
      <c r="C49" s="27" t="s">
        <v>86</v>
      </c>
    </row>
    <row r="50" spans="2:3">
      <c r="B50" s="57" t="s">
        <v>59</v>
      </c>
      <c r="C50" s="27" t="s">
        <v>87</v>
      </c>
    </row>
    <row r="51" spans="2:3">
      <c r="B51" s="57" t="s">
        <v>60</v>
      </c>
      <c r="C51" s="27" t="s">
        <v>88</v>
      </c>
    </row>
    <row r="52" spans="2:3">
      <c r="B52" s="57" t="s">
        <v>61</v>
      </c>
      <c r="C52" s="27" t="s">
        <v>89</v>
      </c>
    </row>
    <row r="53" spans="2:3">
      <c r="B53" s="57" t="s">
        <v>62</v>
      </c>
      <c r="C53" s="27" t="s">
        <v>90</v>
      </c>
    </row>
    <row r="54" spans="2:3">
      <c r="B54" s="57" t="s">
        <v>63</v>
      </c>
      <c r="C54" s="27" t="s">
        <v>91</v>
      </c>
    </row>
    <row r="55" spans="2:3">
      <c r="B55" s="57" t="s">
        <v>64</v>
      </c>
      <c r="C55" s="27" t="s">
        <v>92</v>
      </c>
    </row>
    <row r="56" spans="2:3">
      <c r="B56" s="57" t="s">
        <v>81</v>
      </c>
      <c r="C56" s="1" t="s">
        <v>93</v>
      </c>
    </row>
  </sheetData>
  <sheetProtection algorithmName="SHA-512" hashValue="TX511qK3NA53qC8t946TQALNrFpsxSWcN44DU4LOSG3/VPSmomcT5Nrvn+WVoXRHhecrChTxme+KCSRaioJbuQ==" saltValue="os/IZ8hjjk1gNNOrubze2w==" spinCount="100000" sheet="1" objects="1" scenarios="1"/>
  <mergeCells count="2">
    <mergeCell ref="B13:E13"/>
    <mergeCell ref="C11:D11"/>
  </mergeCells>
  <dataValidations count="1">
    <dataValidation type="decimal" allowBlank="1" showErrorMessage="1" sqref="F14:I25" xr:uid="{00000000-0002-0000-0100-000000000000}">
      <formula1>0</formula1>
      <formula2>1</formula2>
    </dataValidation>
  </dataValidations>
  <pageMargins left="0.7" right="0.7" top="0.75" bottom="0.75" header="0.3" footer="0.3"/>
  <pageSetup paperSize="9" orientation="portrait" r:id="rId1"/>
  <ignoredErrors>
    <ignoredError sqref="B45:B56" numberStoredAsText="1"/>
    <ignoredError sqref="C1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T26"/>
  <sheetViews>
    <sheetView workbookViewId="0">
      <selection activeCell="C16" sqref="C16"/>
    </sheetView>
  </sheetViews>
  <sheetFormatPr defaultRowHeight="11.25"/>
  <cols>
    <col min="1" max="1" width="2.25" style="1" customWidth="1"/>
    <col min="2" max="2" width="16.375" style="1" customWidth="1"/>
    <col min="3" max="3" width="13.875" style="1" customWidth="1"/>
    <col min="4" max="17" width="11.875" style="1" customWidth="1"/>
    <col min="18" max="18" width="12.5" style="1" customWidth="1"/>
    <col min="19" max="16384" width="9" style="1"/>
  </cols>
  <sheetData>
    <row r="1" spans="2:20">
      <c r="C1" s="8"/>
    </row>
    <row r="2" spans="2:20" ht="14.25">
      <c r="B2" s="18" t="s">
        <v>43</v>
      </c>
      <c r="C2" s="8"/>
    </row>
    <row r="3" spans="2:20" ht="14.25">
      <c r="B3" s="18" t="s">
        <v>7</v>
      </c>
      <c r="C3" s="21"/>
      <c r="E3" s="21"/>
      <c r="F3" s="21"/>
      <c r="G3" s="21"/>
      <c r="H3" s="21"/>
      <c r="I3" s="21"/>
      <c r="J3" s="21"/>
      <c r="K3" s="21"/>
      <c r="R3" s="21"/>
      <c r="T3" s="21"/>
    </row>
    <row r="4" spans="2:20" ht="14.25">
      <c r="B4" s="18" t="s">
        <v>156</v>
      </c>
      <c r="C4" s="21"/>
      <c r="E4" s="21"/>
      <c r="F4" s="21"/>
      <c r="G4" s="21"/>
      <c r="H4" s="21"/>
      <c r="I4" s="21"/>
      <c r="J4" s="21"/>
      <c r="K4" s="21"/>
      <c r="R4" s="21"/>
      <c r="T4" s="21"/>
    </row>
    <row r="5" spans="2:20" ht="15.75" customHeight="1">
      <c r="C5" s="8"/>
      <c r="F5" s="13"/>
      <c r="G5" s="14"/>
      <c r="H5" s="14"/>
      <c r="I5" s="14"/>
      <c r="J5" s="14"/>
      <c r="K5" s="14"/>
      <c r="L5" s="11"/>
      <c r="M5" s="11"/>
    </row>
    <row r="6" spans="2:20">
      <c r="B6" s="2" t="s">
        <v>8</v>
      </c>
      <c r="C6" s="45">
        <v>3</v>
      </c>
      <c r="D6" s="2"/>
      <c r="G6" s="11"/>
      <c r="I6" s="11"/>
      <c r="J6" s="11"/>
      <c r="K6" s="11"/>
      <c r="L6" s="11"/>
      <c r="M6" s="11"/>
    </row>
    <row r="7" spans="2:20">
      <c r="B7" s="2" t="s">
        <v>14</v>
      </c>
      <c r="C7" s="46" t="s">
        <v>95</v>
      </c>
      <c r="D7" s="44"/>
      <c r="G7" s="11"/>
      <c r="H7" s="33"/>
      <c r="I7" s="11"/>
      <c r="J7" s="11"/>
      <c r="K7" s="11"/>
      <c r="L7" s="11"/>
      <c r="M7" s="11"/>
    </row>
    <row r="8" spans="2:20">
      <c r="B8" s="2" t="s">
        <v>40</v>
      </c>
      <c r="C8" s="47" t="s">
        <v>169</v>
      </c>
      <c r="D8" s="2"/>
      <c r="E8" s="21"/>
      <c r="F8" s="21"/>
      <c r="G8" s="21"/>
      <c r="H8" s="21"/>
      <c r="I8" s="21"/>
      <c r="J8" s="21"/>
      <c r="K8" s="21"/>
      <c r="L8" s="11"/>
      <c r="M8" s="11"/>
      <c r="R8" s="21"/>
      <c r="T8" s="21"/>
    </row>
    <row r="9" spans="2:20">
      <c r="B9" s="2" t="s">
        <v>9</v>
      </c>
      <c r="C9" s="47" t="str">
        <f>'2'!C9</f>
        <v>1.0</v>
      </c>
      <c r="D9" s="2"/>
      <c r="G9" s="11"/>
      <c r="I9" s="11"/>
      <c r="J9" s="11"/>
      <c r="K9" s="11"/>
      <c r="L9" s="11"/>
      <c r="M9" s="11"/>
    </row>
    <row r="10" spans="2:20">
      <c r="B10" s="2" t="s">
        <v>10</v>
      </c>
      <c r="C10" s="56" t="str">
        <f>'2'!C10</f>
        <v>23-8-2021</v>
      </c>
      <c r="D10" s="2"/>
    </row>
    <row r="11" spans="2:20">
      <c r="B11" s="2" t="s">
        <v>94</v>
      </c>
      <c r="C11" s="100" t="str">
        <f>'2'!$C$11</f>
        <v/>
      </c>
      <c r="D11" s="100"/>
    </row>
    <row r="13" spans="2:20" ht="25.5" customHeight="1">
      <c r="B13" s="42" t="s">
        <v>1</v>
      </c>
      <c r="C13" s="94" t="s">
        <v>37</v>
      </c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6"/>
    </row>
    <row r="14" spans="2:20" ht="79.5" customHeight="1">
      <c r="B14" s="6" t="s">
        <v>0</v>
      </c>
      <c r="C14" s="43" t="s">
        <v>17</v>
      </c>
      <c r="D14" s="43" t="s">
        <v>18</v>
      </c>
      <c r="E14" s="43" t="s">
        <v>19</v>
      </c>
      <c r="F14" s="43" t="s">
        <v>20</v>
      </c>
      <c r="G14" s="43" t="s">
        <v>21</v>
      </c>
      <c r="H14" s="43" t="s">
        <v>22</v>
      </c>
      <c r="I14" s="43" t="s">
        <v>23</v>
      </c>
      <c r="J14" s="43" t="s">
        <v>24</v>
      </c>
      <c r="K14" s="43" t="s">
        <v>25</v>
      </c>
      <c r="L14" s="43" t="s">
        <v>26</v>
      </c>
      <c r="M14" s="43" t="s">
        <v>27</v>
      </c>
      <c r="N14" s="43" t="s">
        <v>28</v>
      </c>
      <c r="O14" s="43" t="s">
        <v>29</v>
      </c>
      <c r="P14" s="43" t="s">
        <v>30</v>
      </c>
      <c r="Q14" s="43" t="s">
        <v>31</v>
      </c>
      <c r="R14" s="43" t="s">
        <v>33</v>
      </c>
    </row>
    <row r="15" spans="2:20" s="31" customFormat="1" ht="19.5" customHeight="1">
      <c r="B15" s="6"/>
      <c r="C15" s="23" t="s">
        <v>32</v>
      </c>
      <c r="D15" s="23" t="s">
        <v>32</v>
      </c>
      <c r="E15" s="23" t="s">
        <v>32</v>
      </c>
      <c r="F15" s="23" t="s">
        <v>32</v>
      </c>
      <c r="G15" s="23" t="s">
        <v>32</v>
      </c>
      <c r="H15" s="23" t="s">
        <v>32</v>
      </c>
      <c r="I15" s="23" t="s">
        <v>32</v>
      </c>
      <c r="J15" s="23" t="s">
        <v>32</v>
      </c>
      <c r="K15" s="23" t="s">
        <v>32</v>
      </c>
      <c r="L15" s="23" t="s">
        <v>32</v>
      </c>
      <c r="M15" s="23" t="s">
        <v>32</v>
      </c>
      <c r="N15" s="23" t="s">
        <v>32</v>
      </c>
      <c r="O15" s="23" t="s">
        <v>32</v>
      </c>
      <c r="P15" s="23" t="s">
        <v>32</v>
      </c>
      <c r="Q15" s="23" t="s">
        <v>32</v>
      </c>
      <c r="R15" s="23" t="s">
        <v>32</v>
      </c>
    </row>
    <row r="16" spans="2:20">
      <c r="B16" s="4" t="s">
        <v>97</v>
      </c>
      <c r="C16" s="7">
        <f>'1'!$E$15*'1'!K15/1000*'2'!F26</f>
        <v>0</v>
      </c>
      <c r="D16" s="7">
        <f>('1'!$E15*'1'!$K$15/1000*'2'!F27)</f>
        <v>0</v>
      </c>
      <c r="E16" s="7">
        <f>('1'!$E$15*'1'!$K$15/1000*'2'!F28)</f>
        <v>0</v>
      </c>
      <c r="F16" s="7">
        <f>('1'!$E$15*'1'!$K$15/1000*'2'!F29)</f>
        <v>0</v>
      </c>
      <c r="G16" s="7">
        <f>('1'!$E$15*'1'!$K$15/1000*'2'!F30)</f>
        <v>0</v>
      </c>
      <c r="H16" s="7">
        <f>('1'!$E$15*'1'!$K$15/1000*'2'!F31)</f>
        <v>0</v>
      </c>
      <c r="I16" s="7">
        <f>('1'!$E$15*'1'!$K$15/1000*'2'!F32)</f>
        <v>0</v>
      </c>
      <c r="J16" s="7">
        <f>('1'!$E$15*'1'!$K$15/1000*'2'!F33)</f>
        <v>0</v>
      </c>
      <c r="K16" s="7">
        <f>('1'!$E$15*'1'!$K$15/1000*'2'!F34)</f>
        <v>0</v>
      </c>
      <c r="L16" s="7">
        <f>('1'!$E$15*'1'!$K$15/1000*'2'!F35)</f>
        <v>0</v>
      </c>
      <c r="M16" s="7">
        <f>('1'!$E$15*'1'!$K$15/1000*'2'!F36)</f>
        <v>0</v>
      </c>
      <c r="N16" s="7">
        <f>('1'!$E$15*'1'!$K$15/1000*'2'!F37)</f>
        <v>0</v>
      </c>
      <c r="O16" s="7">
        <f>('1'!$E$15*'1'!$K$15/1000*'2'!F38)</f>
        <v>0</v>
      </c>
      <c r="P16" s="7">
        <f>('1'!$E$15*'1'!$K$15/1000*'2'!F39)</f>
        <v>0</v>
      </c>
      <c r="Q16" s="7">
        <f>('1'!$E$15*'1'!$K$15/1000*'2'!F40)</f>
        <v>0</v>
      </c>
      <c r="R16" s="53">
        <f t="shared" ref="R16:R21" si="0">SUM(C16:Q16)</f>
        <v>0</v>
      </c>
    </row>
    <row r="17" spans="2:18">
      <c r="B17" s="4" t="s">
        <v>159</v>
      </c>
      <c r="C17" s="7">
        <f>'1'!$E$16*'1'!K16/1000*'2'!G26</f>
        <v>0</v>
      </c>
      <c r="D17" s="7">
        <f>('1'!$E16*'1'!$K$16/1000*'2'!G27)</f>
        <v>0</v>
      </c>
      <c r="E17" s="7">
        <f>('1'!$E$16*'1'!$K$16/1000*'2'!G28)</f>
        <v>0</v>
      </c>
      <c r="F17" s="7">
        <f>('1'!$E$16*'1'!$K$16/1000*'2'!G29)</f>
        <v>0</v>
      </c>
      <c r="G17" s="7">
        <f>('1'!$E$16*'1'!$K$16/1000*'2'!G30)</f>
        <v>0</v>
      </c>
      <c r="H17" s="7">
        <f>('1'!$E$16*'1'!$K$16/1000*'2'!G31)</f>
        <v>0</v>
      </c>
      <c r="I17" s="7">
        <f>('1'!$E$16*'1'!$K$16/1000*'2'!G32)</f>
        <v>0</v>
      </c>
      <c r="J17" s="7">
        <f>('1'!$E$16*'1'!$K$16/1000*'2'!G33)</f>
        <v>0</v>
      </c>
      <c r="K17" s="7">
        <f>('1'!$E$16*'1'!$K$16/1000*'2'!G34)</f>
        <v>0</v>
      </c>
      <c r="L17" s="7">
        <f>('1'!$E$16*'1'!$K$16/1000*'2'!G35)</f>
        <v>0</v>
      </c>
      <c r="M17" s="7">
        <f>('1'!$E$16*'1'!$K$16/1000*'2'!G36)</f>
        <v>0</v>
      </c>
      <c r="N17" s="7">
        <f>('1'!$E$16*'1'!$K$16/1000*'2'!G37)</f>
        <v>0</v>
      </c>
      <c r="O17" s="7">
        <f>('1'!$E$16*'1'!$K$16/1000*'2'!G38)</f>
        <v>0</v>
      </c>
      <c r="P17" s="7">
        <f>('1'!$E$16*'1'!$K$16/1000*'2'!G39)</f>
        <v>0</v>
      </c>
      <c r="Q17" s="7">
        <f>('1'!$E$16*'1'!$K$16/1000*'2'!G40)</f>
        <v>0</v>
      </c>
      <c r="R17" s="53">
        <f t="shared" si="0"/>
        <v>0</v>
      </c>
    </row>
    <row r="18" spans="2:18">
      <c r="B18" s="4" t="s">
        <v>161</v>
      </c>
      <c r="C18" s="7">
        <f>'1'!$E$17*'1'!K17/1000*'2'!G26</f>
        <v>0</v>
      </c>
      <c r="D18" s="7">
        <f>('1'!$E17*'1'!$K$17/1000*'2'!G27)</f>
        <v>0</v>
      </c>
      <c r="E18" s="7">
        <f>('1'!$E$17*'1'!$K$17/1000*'2'!G28)</f>
        <v>0</v>
      </c>
      <c r="F18" s="7">
        <f>('1'!$E$17*'1'!$K$17/1000*'2'!G29)</f>
        <v>0</v>
      </c>
      <c r="G18" s="7">
        <f>('1'!$E$17*'1'!$K$17/1000*'2'!G30)</f>
        <v>0</v>
      </c>
      <c r="H18" s="7">
        <f>('1'!$E$17*'1'!$K$17/1000*'2'!G31)</f>
        <v>0</v>
      </c>
      <c r="I18" s="7">
        <f>('1'!$E$17*'1'!$K$17/1000*'2'!G32)</f>
        <v>0</v>
      </c>
      <c r="J18" s="7">
        <f>('1'!$E$17*'1'!$K$17/1000*'2'!G33)</f>
        <v>0</v>
      </c>
      <c r="K18" s="7">
        <f>('1'!$E$17*'1'!$K$17/1000*'2'!G34)</f>
        <v>0</v>
      </c>
      <c r="L18" s="7">
        <f>('1'!$E$17*'1'!$K$17/1000*'2'!G35)</f>
        <v>0</v>
      </c>
      <c r="M18" s="7">
        <f>('1'!$E$17*'1'!$K$17/1000*'2'!G36)</f>
        <v>0</v>
      </c>
      <c r="N18" s="7">
        <f>('1'!$E$17*'1'!$K$17/1000*'2'!G37)</f>
        <v>0</v>
      </c>
      <c r="O18" s="7">
        <f>('1'!$E$17*'1'!$K$17/1000*'2'!G38)</f>
        <v>0</v>
      </c>
      <c r="P18" s="7">
        <f>('1'!$E$17*'1'!$K$17/1000*'2'!G39)</f>
        <v>0</v>
      </c>
      <c r="Q18" s="7">
        <f>('1'!$E$17*'1'!$K$17/1000*'2'!G40)</f>
        <v>0</v>
      </c>
      <c r="R18" s="53">
        <f t="shared" si="0"/>
        <v>0</v>
      </c>
    </row>
    <row r="19" spans="2:18">
      <c r="B19" s="4" t="s">
        <v>157</v>
      </c>
      <c r="C19" s="7">
        <f>'1'!$E$18*'1'!K18/1000*'2'!H26</f>
        <v>0</v>
      </c>
      <c r="D19" s="7">
        <f>('1'!$E18*'1'!$K$18/1000*'2'!H27)</f>
        <v>0</v>
      </c>
      <c r="E19" s="7">
        <f>('1'!$E$18*'1'!$K$18/1000*'2'!H28)</f>
        <v>0</v>
      </c>
      <c r="F19" s="7">
        <f>('1'!$E$18*'1'!$K$18/1000*'2'!H29)</f>
        <v>0</v>
      </c>
      <c r="G19" s="7">
        <f>('1'!$E$18*'1'!$K$18/1000*'2'!H30)</f>
        <v>0</v>
      </c>
      <c r="H19" s="7">
        <f>('1'!$E$18*'1'!$K$18/1000*'2'!H31)</f>
        <v>0</v>
      </c>
      <c r="I19" s="7">
        <f>('1'!$E$18*'1'!$K$18/1000*'2'!H32)</f>
        <v>0</v>
      </c>
      <c r="J19" s="7">
        <f>('1'!$E$18*'1'!$K$18/1000*'2'!H33)</f>
        <v>0</v>
      </c>
      <c r="K19" s="7">
        <f>('1'!$E$18*'1'!$K$18/1000*'2'!H34)</f>
        <v>0</v>
      </c>
      <c r="L19" s="7">
        <f>('1'!$E$18*'1'!$K$18/1000*'2'!H35)</f>
        <v>0</v>
      </c>
      <c r="M19" s="7">
        <f>('1'!$E$18*'1'!$K$18/1000*'2'!H36)</f>
        <v>0</v>
      </c>
      <c r="N19" s="7">
        <f>('1'!$E$18*'1'!$K$18/1000*'2'!H37)</f>
        <v>0</v>
      </c>
      <c r="O19" s="7">
        <f>('1'!$E$18*'1'!$K$18/1000*'2'!H38)</f>
        <v>0</v>
      </c>
      <c r="P19" s="7">
        <f>('1'!$E$18*'1'!$K$18/1000*'2'!H39)</f>
        <v>0</v>
      </c>
      <c r="Q19" s="7">
        <f>('1'!$E$18*'1'!$K$18/1000*'2'!H40)</f>
        <v>0</v>
      </c>
      <c r="R19" s="53">
        <f t="shared" si="0"/>
        <v>0</v>
      </c>
    </row>
    <row r="20" spans="2:18">
      <c r="B20" s="4" t="s">
        <v>158</v>
      </c>
      <c r="C20" s="7">
        <f>'1'!$E$19*'1'!K19/1000*'2'!H26</f>
        <v>0</v>
      </c>
      <c r="D20" s="7">
        <f>('1'!$E19*'1'!$K$19/1000*'2'!H27)</f>
        <v>0</v>
      </c>
      <c r="E20" s="7">
        <f>('1'!$E$19*'1'!$K$19/1000*'2'!H28)</f>
        <v>0</v>
      </c>
      <c r="F20" s="7">
        <f>('1'!$E$19*'1'!$K$19/1000*'2'!H29)</f>
        <v>0</v>
      </c>
      <c r="G20" s="7">
        <f>('1'!$E$19*'1'!$K$19/1000*'2'!H30)</f>
        <v>0</v>
      </c>
      <c r="H20" s="7">
        <f>('1'!$E$19*'1'!$K$19/1000*'2'!H31)</f>
        <v>0</v>
      </c>
      <c r="I20" s="7">
        <f>('1'!$E$19*'1'!$K$19/1000*'2'!H32)</f>
        <v>0</v>
      </c>
      <c r="J20" s="7">
        <f>('1'!$E$19*'1'!$K$19/1000*'2'!H33)</f>
        <v>0</v>
      </c>
      <c r="K20" s="7">
        <f>('1'!$E$19*'1'!$K$19/1000*'2'!H34)</f>
        <v>0</v>
      </c>
      <c r="L20" s="7">
        <f>('1'!$E$19*'1'!$K$19/1000*'2'!H35)</f>
        <v>0</v>
      </c>
      <c r="M20" s="7">
        <f>('1'!$E$19*'1'!$K$19/1000*'2'!H36)</f>
        <v>0</v>
      </c>
      <c r="N20" s="7">
        <f>('1'!$E$19*'1'!$K$19/1000*'2'!H37)</f>
        <v>0</v>
      </c>
      <c r="O20" s="7">
        <f>('1'!$E$19*'1'!$K$19/1000*'2'!H38)</f>
        <v>0</v>
      </c>
      <c r="P20" s="7">
        <f>('1'!$E$19*'1'!$K$19/1000*'2'!H39)</f>
        <v>0</v>
      </c>
      <c r="Q20" s="7">
        <f>('1'!$E$19*'1'!$K$19/1000*'2'!H40)</f>
        <v>0</v>
      </c>
      <c r="R20" s="53">
        <f t="shared" si="0"/>
        <v>0</v>
      </c>
    </row>
    <row r="21" spans="2:18">
      <c r="B21" s="4" t="s">
        <v>96</v>
      </c>
      <c r="C21" s="7">
        <f>'1'!$E$20*'1'!K20/1000*'2'!I26</f>
        <v>0</v>
      </c>
      <c r="D21" s="7">
        <f>('1'!$E20*'1'!$K$20/1000*'2'!I27)</f>
        <v>0</v>
      </c>
      <c r="E21" s="7">
        <f>('1'!$E$20*'1'!$K$20/1000*'2'!I28)</f>
        <v>0</v>
      </c>
      <c r="F21" s="7">
        <f>('1'!$E$20*'1'!$K$20/1000*'2'!I29)</f>
        <v>0</v>
      </c>
      <c r="G21" s="7">
        <f>('1'!$E$20*'1'!$K$20/1000*'2'!I30)</f>
        <v>0</v>
      </c>
      <c r="H21" s="7">
        <f>('1'!$E$20*'1'!$K$20/1000*'2'!I31)</f>
        <v>0</v>
      </c>
      <c r="I21" s="7">
        <f>('1'!$E$20*'1'!$K$20/1000*'2'!I32)</f>
        <v>0</v>
      </c>
      <c r="J21" s="7">
        <f>('1'!$E$20*'1'!$K$20/1000*'2'!I33)</f>
        <v>0</v>
      </c>
      <c r="K21" s="7">
        <f>('1'!$E$20*'1'!$K$20/1000*'2'!I34)</f>
        <v>0</v>
      </c>
      <c r="L21" s="7">
        <f>('1'!$E$20*'1'!$K$20/1000*'2'!I35)</f>
        <v>0</v>
      </c>
      <c r="M21" s="7">
        <f>('1'!$E$20*'1'!$K$20/1000*'2'!I36)</f>
        <v>0</v>
      </c>
      <c r="N21" s="7">
        <f>('1'!$E$20*'1'!$K$20/1000*'2'!I37)</f>
        <v>0</v>
      </c>
      <c r="O21" s="7">
        <f>('1'!$E$20*'1'!$K$20/1000*'2'!I38)</f>
        <v>0</v>
      </c>
      <c r="P21" s="7">
        <f>('1'!$E$20*'1'!$K$20/1000*'2'!I39)</f>
        <v>0</v>
      </c>
      <c r="Q21" s="7">
        <f>('1'!$E$20*'1'!$K$20/1000*'2'!I40)</f>
        <v>0</v>
      </c>
      <c r="R21" s="53">
        <f t="shared" si="0"/>
        <v>0</v>
      </c>
    </row>
    <row r="23" spans="2:18"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</row>
    <row r="24" spans="2:18"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</row>
    <row r="25" spans="2:18"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</row>
    <row r="26" spans="2:18"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</row>
  </sheetData>
  <sheetProtection algorithmName="SHA-512" hashValue="ZWDTbgDYBYPKOyzGp0IhHOeCi5tb+q9bIqoHTqk6jX8riKYYfaI4NB7CyUBHaVcYWTioEAje1OE0YZio+3yASQ==" saltValue="nCLbGabX5C89oVHIXx0Fiw==" spinCount="100000" sheet="1" objects="1" scenarios="1"/>
  <mergeCells count="2">
    <mergeCell ref="C13:R13"/>
    <mergeCell ref="C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T35"/>
  <sheetViews>
    <sheetView tabSelected="1" workbookViewId="0">
      <selection activeCell="L5" sqref="L5"/>
    </sheetView>
  </sheetViews>
  <sheetFormatPr defaultRowHeight="11.25"/>
  <cols>
    <col min="1" max="1" width="1.75" style="1" customWidth="1"/>
    <col min="2" max="2" width="17.125" style="1" customWidth="1"/>
    <col min="3" max="3" width="2.5" style="1" customWidth="1"/>
    <col min="4" max="18" width="12.875" style="1" customWidth="1"/>
    <col min="19" max="19" width="14.5" style="1" customWidth="1"/>
    <col min="20" max="16384" width="9" style="1"/>
  </cols>
  <sheetData>
    <row r="2" spans="2:20" ht="14.25">
      <c r="B2" s="18" t="s">
        <v>43</v>
      </c>
    </row>
    <row r="3" spans="2:20" ht="14.25">
      <c r="B3" s="18" t="s">
        <v>7</v>
      </c>
      <c r="D3" s="21"/>
      <c r="E3" s="21"/>
      <c r="F3" s="21"/>
      <c r="G3" s="21"/>
      <c r="H3" s="21"/>
      <c r="I3" s="21"/>
      <c r="J3" s="21"/>
      <c r="Q3" s="21"/>
      <c r="S3" s="21"/>
    </row>
    <row r="4" spans="2:20" ht="14.25">
      <c r="B4" s="18" t="s">
        <v>156</v>
      </c>
      <c r="D4" s="21"/>
      <c r="E4" s="21"/>
      <c r="F4" s="21"/>
      <c r="G4" s="21"/>
      <c r="H4" s="21"/>
      <c r="I4" s="21"/>
      <c r="J4" s="21"/>
      <c r="Q4" s="21"/>
      <c r="S4" s="21"/>
    </row>
    <row r="5" spans="2:20" ht="15.75" customHeight="1">
      <c r="E5" s="13"/>
      <c r="F5" s="14"/>
      <c r="G5" s="14"/>
      <c r="H5" s="14"/>
      <c r="I5" s="14"/>
      <c r="J5" s="14"/>
      <c r="K5" s="11"/>
      <c r="L5" s="11"/>
    </row>
    <row r="6" spans="2:20">
      <c r="B6" s="2" t="s">
        <v>8</v>
      </c>
      <c r="C6" s="2"/>
      <c r="D6" s="45">
        <v>4</v>
      </c>
      <c r="E6" s="11"/>
      <c r="F6" s="11"/>
      <c r="G6" s="11"/>
      <c r="H6" s="11"/>
      <c r="I6" s="11"/>
      <c r="J6" s="11"/>
      <c r="K6" s="11"/>
      <c r="L6" s="11"/>
    </row>
    <row r="7" spans="2:20">
      <c r="B7" s="2" t="s">
        <v>14</v>
      </c>
      <c r="C7" s="2"/>
      <c r="D7" s="46" t="s">
        <v>99</v>
      </c>
      <c r="E7" s="11"/>
      <c r="F7" s="11"/>
      <c r="G7" s="11"/>
      <c r="H7" s="11"/>
      <c r="I7" s="11"/>
      <c r="J7" s="11"/>
      <c r="K7" s="11"/>
      <c r="L7" s="11"/>
    </row>
    <row r="8" spans="2:20">
      <c r="B8" s="2" t="s">
        <v>40</v>
      </c>
      <c r="C8" s="2"/>
      <c r="D8" s="47" t="s">
        <v>169</v>
      </c>
      <c r="E8" s="21"/>
      <c r="F8" s="21"/>
      <c r="G8" s="21"/>
      <c r="H8" s="21"/>
      <c r="I8" s="21"/>
      <c r="J8" s="21"/>
      <c r="K8" s="11"/>
      <c r="L8" s="11"/>
      <c r="Q8" s="21"/>
      <c r="S8" s="21"/>
    </row>
    <row r="9" spans="2:20">
      <c r="B9" s="2" t="s">
        <v>34</v>
      </c>
      <c r="C9" s="2"/>
      <c r="D9" s="47" t="str">
        <f>'3'!C9</f>
        <v>1.0</v>
      </c>
      <c r="E9" s="11"/>
      <c r="F9" s="11"/>
      <c r="G9" s="11"/>
      <c r="H9" s="11"/>
      <c r="I9" s="11"/>
      <c r="J9" s="11"/>
      <c r="K9" s="11"/>
      <c r="L9" s="11"/>
    </row>
    <row r="10" spans="2:20">
      <c r="B10" s="2" t="s">
        <v>10</v>
      </c>
      <c r="C10" s="2"/>
      <c r="D10" s="56" t="str">
        <f>'3'!C10</f>
        <v>23-8-2021</v>
      </c>
    </row>
    <row r="11" spans="2:20">
      <c r="B11" s="2" t="s">
        <v>94</v>
      </c>
      <c r="C11" s="66"/>
      <c r="D11" s="100" t="str">
        <f>'2'!$C$11</f>
        <v/>
      </c>
      <c r="E11" s="100"/>
    </row>
    <row r="13" spans="2:20" ht="36" customHeight="1">
      <c r="B13" s="42" t="s">
        <v>1</v>
      </c>
      <c r="C13" s="31"/>
      <c r="D13" s="101" t="s">
        <v>134</v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6"/>
    </row>
    <row r="14" spans="2:20">
      <c r="B14" s="28" t="s">
        <v>0</v>
      </c>
      <c r="C14" s="31"/>
      <c r="D14" s="29">
        <v>1</v>
      </c>
      <c r="E14" s="29">
        <v>2</v>
      </c>
      <c r="F14" s="29">
        <v>3</v>
      </c>
      <c r="G14" s="29">
        <v>4</v>
      </c>
      <c r="H14" s="29">
        <v>5</v>
      </c>
      <c r="I14" s="29">
        <v>6</v>
      </c>
      <c r="J14" s="29">
        <v>7</v>
      </c>
      <c r="K14" s="29">
        <v>8</v>
      </c>
      <c r="L14" s="29">
        <v>9</v>
      </c>
      <c r="M14" s="29">
        <v>10</v>
      </c>
      <c r="N14" s="29">
        <v>11</v>
      </c>
      <c r="O14" s="29">
        <v>12</v>
      </c>
      <c r="P14" s="29">
        <v>13</v>
      </c>
      <c r="Q14" s="29">
        <v>14</v>
      </c>
      <c r="R14" s="29">
        <v>15</v>
      </c>
      <c r="S14" s="55" t="s">
        <v>11</v>
      </c>
    </row>
    <row r="15" spans="2:20">
      <c r="B15" s="4" t="s">
        <v>97</v>
      </c>
      <c r="C15" s="64"/>
      <c r="D15" s="65"/>
      <c r="E15" s="91">
        <f>D15</f>
        <v>0</v>
      </c>
      <c r="F15" s="91">
        <f t="shared" ref="F15:R15" si="0">E15</f>
        <v>0</v>
      </c>
      <c r="G15" s="91">
        <f t="shared" si="0"/>
        <v>0</v>
      </c>
      <c r="H15" s="91">
        <f t="shared" si="0"/>
        <v>0</v>
      </c>
      <c r="I15" s="91">
        <f t="shared" si="0"/>
        <v>0</v>
      </c>
      <c r="J15" s="91">
        <f t="shared" si="0"/>
        <v>0</v>
      </c>
      <c r="K15" s="91">
        <f t="shared" si="0"/>
        <v>0</v>
      </c>
      <c r="L15" s="91">
        <f t="shared" si="0"/>
        <v>0</v>
      </c>
      <c r="M15" s="91">
        <f t="shared" si="0"/>
        <v>0</v>
      </c>
      <c r="N15" s="91">
        <f t="shared" si="0"/>
        <v>0</v>
      </c>
      <c r="O15" s="91">
        <f t="shared" si="0"/>
        <v>0</v>
      </c>
      <c r="P15" s="91">
        <f t="shared" si="0"/>
        <v>0</v>
      </c>
      <c r="Q15" s="91">
        <f t="shared" si="0"/>
        <v>0</v>
      </c>
      <c r="R15" s="91">
        <f t="shared" si="0"/>
        <v>0</v>
      </c>
      <c r="S15" s="92">
        <f>SUM(D15:R15)</f>
        <v>0</v>
      </c>
      <c r="T15" s="88" t="str">
        <f>IF(ISTEXT(D15),"Let op! Alleen numerieke waarden zijn toegestaan!","")</f>
        <v/>
      </c>
    </row>
    <row r="16" spans="2:20">
      <c r="B16" s="4" t="s">
        <v>159</v>
      </c>
      <c r="C16" s="64"/>
      <c r="D16" s="65"/>
      <c r="E16" s="91">
        <f t="shared" ref="E16:E20" si="1">D16</f>
        <v>0</v>
      </c>
      <c r="F16" s="91">
        <f t="shared" ref="F16:F20" si="2">E16</f>
        <v>0</v>
      </c>
      <c r="G16" s="91">
        <f t="shared" ref="G16:G20" si="3">F16</f>
        <v>0</v>
      </c>
      <c r="H16" s="91">
        <f t="shared" ref="H16:H20" si="4">G16</f>
        <v>0</v>
      </c>
      <c r="I16" s="91">
        <f t="shared" ref="I16:I20" si="5">H16</f>
        <v>0</v>
      </c>
      <c r="J16" s="91">
        <f t="shared" ref="J16:J20" si="6">I16</f>
        <v>0</v>
      </c>
      <c r="K16" s="91">
        <f t="shared" ref="K16:K20" si="7">J16</f>
        <v>0</v>
      </c>
      <c r="L16" s="91">
        <f t="shared" ref="L16:L20" si="8">K16</f>
        <v>0</v>
      </c>
      <c r="M16" s="91">
        <f t="shared" ref="M16:M20" si="9">L16</f>
        <v>0</v>
      </c>
      <c r="N16" s="91">
        <f t="shared" ref="N16:N20" si="10">M16</f>
        <v>0</v>
      </c>
      <c r="O16" s="91">
        <f t="shared" ref="O16:O20" si="11">N16</f>
        <v>0</v>
      </c>
      <c r="P16" s="91">
        <f t="shared" ref="P16:P20" si="12">O16</f>
        <v>0</v>
      </c>
      <c r="Q16" s="91">
        <f t="shared" ref="Q16:Q20" si="13">P16</f>
        <v>0</v>
      </c>
      <c r="R16" s="91">
        <f t="shared" ref="R16:R20" si="14">Q16</f>
        <v>0</v>
      </c>
      <c r="S16" s="92">
        <f t="shared" ref="S16:S20" si="15">SUM(D16:R16)</f>
        <v>0</v>
      </c>
      <c r="T16" s="88" t="str">
        <f t="shared" ref="T16:T20" si="16">IF(ISTEXT(D16),"Let op! Alleen numerieke waarden zijn toegestaan!","")</f>
        <v/>
      </c>
    </row>
    <row r="17" spans="2:20">
      <c r="B17" s="4" t="s">
        <v>161</v>
      </c>
      <c r="C17" s="64"/>
      <c r="D17" s="65"/>
      <c r="E17" s="91">
        <f t="shared" si="1"/>
        <v>0</v>
      </c>
      <c r="F17" s="91">
        <f t="shared" si="2"/>
        <v>0</v>
      </c>
      <c r="G17" s="91">
        <f t="shared" si="3"/>
        <v>0</v>
      </c>
      <c r="H17" s="91">
        <f t="shared" si="4"/>
        <v>0</v>
      </c>
      <c r="I17" s="91">
        <f t="shared" si="5"/>
        <v>0</v>
      </c>
      <c r="J17" s="91">
        <f t="shared" si="6"/>
        <v>0</v>
      </c>
      <c r="K17" s="91">
        <f t="shared" si="7"/>
        <v>0</v>
      </c>
      <c r="L17" s="91">
        <f t="shared" si="8"/>
        <v>0</v>
      </c>
      <c r="M17" s="91">
        <f t="shared" si="9"/>
        <v>0</v>
      </c>
      <c r="N17" s="91">
        <f t="shared" si="10"/>
        <v>0</v>
      </c>
      <c r="O17" s="91">
        <f t="shared" si="11"/>
        <v>0</v>
      </c>
      <c r="P17" s="91">
        <f t="shared" si="12"/>
        <v>0</v>
      </c>
      <c r="Q17" s="91">
        <f t="shared" si="13"/>
        <v>0</v>
      </c>
      <c r="R17" s="91">
        <f t="shared" si="14"/>
        <v>0</v>
      </c>
      <c r="S17" s="92">
        <f t="shared" si="15"/>
        <v>0</v>
      </c>
      <c r="T17" s="88" t="str">
        <f t="shared" si="16"/>
        <v/>
      </c>
    </row>
    <row r="18" spans="2:20">
      <c r="B18" s="4" t="s">
        <v>157</v>
      </c>
      <c r="C18" s="64"/>
      <c r="D18" s="65"/>
      <c r="E18" s="91">
        <f t="shared" si="1"/>
        <v>0</v>
      </c>
      <c r="F18" s="91">
        <f t="shared" si="2"/>
        <v>0</v>
      </c>
      <c r="G18" s="91">
        <f t="shared" si="3"/>
        <v>0</v>
      </c>
      <c r="H18" s="91">
        <f t="shared" si="4"/>
        <v>0</v>
      </c>
      <c r="I18" s="91">
        <f t="shared" si="5"/>
        <v>0</v>
      </c>
      <c r="J18" s="91">
        <f t="shared" si="6"/>
        <v>0</v>
      </c>
      <c r="K18" s="91">
        <f t="shared" si="7"/>
        <v>0</v>
      </c>
      <c r="L18" s="91">
        <f t="shared" si="8"/>
        <v>0</v>
      </c>
      <c r="M18" s="91">
        <f t="shared" si="9"/>
        <v>0</v>
      </c>
      <c r="N18" s="91">
        <f t="shared" si="10"/>
        <v>0</v>
      </c>
      <c r="O18" s="91">
        <f t="shared" si="11"/>
        <v>0</v>
      </c>
      <c r="P18" s="91">
        <f t="shared" si="12"/>
        <v>0</v>
      </c>
      <c r="Q18" s="91">
        <f t="shared" si="13"/>
        <v>0</v>
      </c>
      <c r="R18" s="91">
        <f t="shared" si="14"/>
        <v>0</v>
      </c>
      <c r="S18" s="92">
        <f t="shared" si="15"/>
        <v>0</v>
      </c>
      <c r="T18" s="88" t="str">
        <f t="shared" si="16"/>
        <v/>
      </c>
    </row>
    <row r="19" spans="2:20">
      <c r="B19" s="4" t="s">
        <v>158</v>
      </c>
      <c r="C19" s="64"/>
      <c r="D19" s="65"/>
      <c r="E19" s="91">
        <f t="shared" si="1"/>
        <v>0</v>
      </c>
      <c r="F19" s="91">
        <f t="shared" si="2"/>
        <v>0</v>
      </c>
      <c r="G19" s="91">
        <f t="shared" si="3"/>
        <v>0</v>
      </c>
      <c r="H19" s="91">
        <f t="shared" si="4"/>
        <v>0</v>
      </c>
      <c r="I19" s="91">
        <f t="shared" si="5"/>
        <v>0</v>
      </c>
      <c r="J19" s="91">
        <f t="shared" si="6"/>
        <v>0</v>
      </c>
      <c r="K19" s="91">
        <f t="shared" si="7"/>
        <v>0</v>
      </c>
      <c r="L19" s="91">
        <f t="shared" si="8"/>
        <v>0</v>
      </c>
      <c r="M19" s="91">
        <f t="shared" si="9"/>
        <v>0</v>
      </c>
      <c r="N19" s="91">
        <f t="shared" si="10"/>
        <v>0</v>
      </c>
      <c r="O19" s="91">
        <f t="shared" si="11"/>
        <v>0</v>
      </c>
      <c r="P19" s="91">
        <f t="shared" si="12"/>
        <v>0</v>
      </c>
      <c r="Q19" s="91">
        <f t="shared" si="13"/>
        <v>0</v>
      </c>
      <c r="R19" s="91">
        <f t="shared" si="14"/>
        <v>0</v>
      </c>
      <c r="S19" s="92">
        <f t="shared" si="15"/>
        <v>0</v>
      </c>
      <c r="T19" s="88" t="str">
        <f t="shared" si="16"/>
        <v/>
      </c>
    </row>
    <row r="20" spans="2:20">
      <c r="B20" s="4" t="s">
        <v>96</v>
      </c>
      <c r="C20" s="64"/>
      <c r="D20" s="65"/>
      <c r="E20" s="91">
        <f t="shared" si="1"/>
        <v>0</v>
      </c>
      <c r="F20" s="91">
        <f t="shared" si="2"/>
        <v>0</v>
      </c>
      <c r="G20" s="91">
        <f t="shared" si="3"/>
        <v>0</v>
      </c>
      <c r="H20" s="91">
        <f t="shared" si="4"/>
        <v>0</v>
      </c>
      <c r="I20" s="91">
        <f t="shared" si="5"/>
        <v>0</v>
      </c>
      <c r="J20" s="91">
        <f t="shared" si="6"/>
        <v>0</v>
      </c>
      <c r="K20" s="91">
        <f t="shared" si="7"/>
        <v>0</v>
      </c>
      <c r="L20" s="91">
        <f t="shared" si="8"/>
        <v>0</v>
      </c>
      <c r="M20" s="91">
        <f t="shared" si="9"/>
        <v>0</v>
      </c>
      <c r="N20" s="91">
        <f t="shared" si="10"/>
        <v>0</v>
      </c>
      <c r="O20" s="91">
        <f t="shared" si="11"/>
        <v>0</v>
      </c>
      <c r="P20" s="91">
        <f t="shared" si="12"/>
        <v>0</v>
      </c>
      <c r="Q20" s="91">
        <f t="shared" si="13"/>
        <v>0</v>
      </c>
      <c r="R20" s="91">
        <f t="shared" si="14"/>
        <v>0</v>
      </c>
      <c r="S20" s="92">
        <f t="shared" si="15"/>
        <v>0</v>
      </c>
      <c r="T20" s="88" t="str">
        <f t="shared" si="16"/>
        <v/>
      </c>
    </row>
    <row r="21" spans="2:20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</row>
    <row r="22" spans="2:20" ht="18" customHeight="1">
      <c r="B22" s="29" t="s">
        <v>12</v>
      </c>
      <c r="C22" s="31"/>
      <c r="D22" s="78">
        <f t="shared" ref="D22:S22" si="17">SUM(D15:D20)</f>
        <v>0</v>
      </c>
      <c r="E22" s="78">
        <f t="shared" si="17"/>
        <v>0</v>
      </c>
      <c r="F22" s="78">
        <f t="shared" si="17"/>
        <v>0</v>
      </c>
      <c r="G22" s="78">
        <f t="shared" si="17"/>
        <v>0</v>
      </c>
      <c r="H22" s="78">
        <f t="shared" si="17"/>
        <v>0</v>
      </c>
      <c r="I22" s="78">
        <f t="shared" si="17"/>
        <v>0</v>
      </c>
      <c r="J22" s="78">
        <f t="shared" si="17"/>
        <v>0</v>
      </c>
      <c r="K22" s="78">
        <f t="shared" si="17"/>
        <v>0</v>
      </c>
      <c r="L22" s="78">
        <f t="shared" si="17"/>
        <v>0</v>
      </c>
      <c r="M22" s="78">
        <f t="shared" si="17"/>
        <v>0</v>
      </c>
      <c r="N22" s="78">
        <f t="shared" si="17"/>
        <v>0</v>
      </c>
      <c r="O22" s="78">
        <f t="shared" si="17"/>
        <v>0</v>
      </c>
      <c r="P22" s="78">
        <f t="shared" si="17"/>
        <v>0</v>
      </c>
      <c r="Q22" s="78">
        <f t="shared" si="17"/>
        <v>0</v>
      </c>
      <c r="R22" s="78">
        <f t="shared" si="17"/>
        <v>0</v>
      </c>
      <c r="S22" s="78">
        <f t="shared" si="17"/>
        <v>0</v>
      </c>
    </row>
    <row r="23" spans="2:20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</row>
    <row r="24" spans="2:20" s="30" customFormat="1" ht="35.25" customHeight="1">
      <c r="B24" s="72" t="s">
        <v>135</v>
      </c>
      <c r="C24" s="32"/>
      <c r="D24" s="78">
        <f t="shared" ref="D24:R24" si="18">+D22/POWER(1.035,D14)</f>
        <v>0</v>
      </c>
      <c r="E24" s="78">
        <f t="shared" si="18"/>
        <v>0</v>
      </c>
      <c r="F24" s="78">
        <f t="shared" si="18"/>
        <v>0</v>
      </c>
      <c r="G24" s="78">
        <f t="shared" si="18"/>
        <v>0</v>
      </c>
      <c r="H24" s="78">
        <f t="shared" si="18"/>
        <v>0</v>
      </c>
      <c r="I24" s="78">
        <f t="shared" si="18"/>
        <v>0</v>
      </c>
      <c r="J24" s="78">
        <f t="shared" si="18"/>
        <v>0</v>
      </c>
      <c r="K24" s="78">
        <f t="shared" si="18"/>
        <v>0</v>
      </c>
      <c r="L24" s="78">
        <f t="shared" si="18"/>
        <v>0</v>
      </c>
      <c r="M24" s="78">
        <f t="shared" si="18"/>
        <v>0</v>
      </c>
      <c r="N24" s="78">
        <f t="shared" si="18"/>
        <v>0</v>
      </c>
      <c r="O24" s="78">
        <f t="shared" si="18"/>
        <v>0</v>
      </c>
      <c r="P24" s="78">
        <f t="shared" si="18"/>
        <v>0</v>
      </c>
      <c r="Q24" s="78">
        <f t="shared" si="18"/>
        <v>0</v>
      </c>
      <c r="R24" s="78">
        <f t="shared" si="18"/>
        <v>0</v>
      </c>
      <c r="S24" s="78">
        <f>SUM(D24:R24)</f>
        <v>0</v>
      </c>
    </row>
    <row r="26" spans="2:20">
      <c r="B26" s="1" t="s">
        <v>136</v>
      </c>
      <c r="G26" s="89"/>
      <c r="H26" s="1" t="s">
        <v>139</v>
      </c>
      <c r="I26" s="1" t="s">
        <v>150</v>
      </c>
    </row>
    <row r="27" spans="2:20">
      <c r="B27" s="1" t="s">
        <v>142</v>
      </c>
      <c r="G27" s="90"/>
      <c r="H27" s="1" t="s">
        <v>138</v>
      </c>
    </row>
    <row r="28" spans="2:20">
      <c r="B28" s="1" t="s">
        <v>137</v>
      </c>
      <c r="G28" s="90"/>
      <c r="H28" s="1" t="s">
        <v>138</v>
      </c>
    </row>
    <row r="30" spans="2:20">
      <c r="B30" s="22" t="s">
        <v>6</v>
      </c>
    </row>
    <row r="31" spans="2:20">
      <c r="B31" s="68"/>
      <c r="D31" s="21" t="s">
        <v>140</v>
      </c>
    </row>
    <row r="32" spans="2:20">
      <c r="B32" s="74">
        <v>4420.5600000000004</v>
      </c>
      <c r="D32" s="21" t="s">
        <v>148</v>
      </c>
    </row>
    <row r="33" spans="2:4">
      <c r="B33" s="57" t="s">
        <v>41</v>
      </c>
      <c r="D33" s="21" t="s">
        <v>151</v>
      </c>
    </row>
    <row r="34" spans="2:4">
      <c r="B34" s="57"/>
      <c r="D34" s="21" t="s">
        <v>152</v>
      </c>
    </row>
    <row r="35" spans="2:4">
      <c r="B35" s="57" t="s">
        <v>55</v>
      </c>
      <c r="D35" s="30" t="s">
        <v>141</v>
      </c>
    </row>
  </sheetData>
  <sheetProtection algorithmName="SHA-512" hashValue="g6XeNvoIuHBNQOso9i8P5Um5NDnxVQA4+qkk/EZKWW4f+XBh/ALW4SmzydYA51MatDWykfGvWM6yRi43G02kpA==" saltValue="CI62rFq37qIv4arEUpFohg==" spinCount="100000" sheet="1" objects="1" scenarios="1"/>
  <mergeCells count="2">
    <mergeCell ref="D13:S13"/>
    <mergeCell ref="D11:E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6:C8"/>
  <sheetViews>
    <sheetView zoomScale="130" zoomScaleNormal="130" workbookViewId="0">
      <selection activeCell="E29" sqref="E29"/>
    </sheetView>
  </sheetViews>
  <sheetFormatPr defaultRowHeight="11.25"/>
  <cols>
    <col min="1" max="16384" width="9" style="1"/>
  </cols>
  <sheetData>
    <row r="6" spans="2:3">
      <c r="B6" s="1">
        <v>31</v>
      </c>
      <c r="C6" s="1">
        <v>50</v>
      </c>
    </row>
    <row r="8" spans="2:3">
      <c r="B8" s="1">
        <v>46</v>
      </c>
      <c r="C8" s="1">
        <v>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HHNK_document" ma:contentTypeID="0x010100467DC5E846A7034BAC5E708144C7AF3C009C7C0B0290EF754CBF5B7F2EBF5A30E6" ma:contentTypeVersion="12" ma:contentTypeDescription="Een nieuw document maken." ma:contentTypeScope="" ma:versionID="13facb40c510104d8554117a3071e4ab">
  <xsd:schema xmlns:xsd="http://www.w3.org/2001/XMLSchema" xmlns:xs="http://www.w3.org/2001/XMLSchema" xmlns:p="http://schemas.microsoft.com/office/2006/metadata/properties" xmlns:ns1="5032ce3c-7669-4e8e-8e90-4206227b70ae" xmlns:ns2="50bd7b6c-278f-4085-b58b-8f8be0ea259b" xmlns:ns3="3a96f0bd-ba69-4f30-8baa-f8cd69b035d0" targetNamespace="http://schemas.microsoft.com/office/2006/metadata/properties" ma:root="true" ma:fieldsID="6f2b418583e6aff46767b7e6e469c0bf" ns1:_="" ns2:_="" ns3:_="">
    <xsd:import namespace="5032ce3c-7669-4e8e-8e90-4206227b70ae"/>
    <xsd:import namespace="50bd7b6c-278f-4085-b58b-8f8be0ea259b"/>
    <xsd:import namespace="3a96f0bd-ba69-4f30-8baa-f8cd69b035d0"/>
    <xsd:element name="properties">
      <xsd:complexType>
        <xsd:sequence>
          <xsd:element name="documentManagement">
            <xsd:complexType>
              <xsd:all>
                <xsd:element ref="ns1:PMW_x0020_rol" minOccurs="0"/>
                <xsd:element ref="ns2:Taakveld" minOccurs="0"/>
                <xsd:element ref="ns1:Taakthema" minOccurs="0"/>
                <xsd:element ref="ns1:Opmerking" minOccurs="0"/>
                <xsd:element ref="ns1:Onderdeel_x0020_beheerdossier" minOccurs="0"/>
                <xsd:element ref="ns1:Dossiercode" minOccurs="0"/>
                <xsd:element ref="ns3:Projectnaam" minOccurs="0"/>
                <xsd:element ref="ns1:Onderdeel_x0020_Subsidiedossier" minOccurs="0"/>
                <xsd:element ref="ns3:Indienen_x0020_Beslisdocument" minOccurs="0"/>
                <xsd:element ref="ns3:Locatie" minOccurs="0"/>
                <xsd:element ref="ns2:Dossiernummer" minOccurs="0"/>
                <xsd:element ref="ns2:Projectnumm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32ce3c-7669-4e8e-8e90-4206227b70ae" elementFormDefault="qualified">
    <xsd:import namespace="http://schemas.microsoft.com/office/2006/documentManagement/types"/>
    <xsd:import namespace="http://schemas.microsoft.com/office/infopath/2007/PartnerControls"/>
    <xsd:element name="PMW_x0020_rol" ma:index="0" nillable="true" ma:displayName="PMW rol" ma:format="Dropdown" ma:internalName="PMW_x0020_rol" ma:readOnly="false">
      <xsd:simpleType>
        <xsd:restriction base="dms:Choice">
          <xsd:enumeration value="1 Project Management"/>
          <xsd:enumeration value="2 Projectbeheersing"/>
          <xsd:enumeration value="3 Omgevingsmanagement"/>
          <xsd:enumeration value="4 Technisch Management"/>
          <xsd:enumeration value="5 Contractmanagement"/>
        </xsd:restriction>
      </xsd:simpleType>
    </xsd:element>
    <xsd:element name="Taakthema" ma:index="2" nillable="true" ma:displayName="Taakthema" ma:format="Dropdown" ma:internalName="Taakthema" ma:readOnly="false">
      <xsd:simpleType>
        <xsd:restriction base="dms:Choice">
          <xsd:enumeration value="1.01 Opdracht &amp; scope"/>
          <xsd:enumeration value="1.01 Wijzigingsregister"/>
          <xsd:enumeration value="1.01 Machtigingen"/>
          <xsd:enumeration value="1.03 bestuurlijk proces"/>
          <xsd:enumeration value="1.03 D&amp;H"/>
          <xsd:enumeration value="1.03 CHI"/>
          <xsd:enumeration value="1.03 kernteam Bestuurlijk overleg"/>
          <xsd:enumeration value="1.03 regionaal Bestuurlijk overleg"/>
          <xsd:enumeration value="1.03 portefeuille houders overleg"/>
          <xsd:enumeration value="1.03 bestuurders overleg HHNK"/>
          <xsd:enumeration value="1.03 Directiestukken"/>
          <xsd:enumeration value="1.03 Directie overleg"/>
          <xsd:enumeration value="1.04 Beslismoment start Ontwerpfase"/>
          <xsd:enumeration value="1.04 Beslismoment start DO fase"/>
          <xsd:enumeration value="1.04 Beslismoment start aanbesteding"/>
          <xsd:enumeration value="1.04 Beslismoment start Realisatiefase"/>
          <xsd:enumeration value="1.04 Beslismoment start Nazorgfase"/>
          <xsd:enumeration value="1.04 Beslismoment oplevering aan opdrachtgever"/>
          <xsd:enumeration value="1.05 SOK Provincie"/>
          <xsd:enumeration value="1.05 SOK Gemeente"/>
          <xsd:enumeration value="1.05 SOK Recreatieschap"/>
          <xsd:enumeration value="1.05 SOK Overige"/>
          <xsd:enumeration value="1.07 Intake gesprek"/>
          <xsd:enumeration value="1.07 P gesprek"/>
          <xsd:enumeration value="1.07 Evaluatie gesprek"/>
          <xsd:enumeration value="1.07 Exit gesprek"/>
          <xsd:enumeration value="2.01 Projectbegroting (beslismoment)"/>
          <xsd:enumeration value="2.01 Ramingen actueel"/>
          <xsd:enumeration value="2.01 Raming bevriezing tbv rapportage"/>
          <xsd:enumeration value="2.01 Raming overig"/>
          <xsd:enumeration value="2.01 Interne uren"/>
          <xsd:enumeration value="2.01 Externe opdrachten /verplichtingen"/>
          <xsd:enumeration value="2.01 Subsidies/accountantverklaringen"/>
          <xsd:enumeration value="2.01 Nadeelcompensatie"/>
          <xsd:enumeration value="2.01 Nacalculatie"/>
          <xsd:enumeration value="2.02 Projectplanning (beslismoment)"/>
          <xsd:enumeration value="2.02 Planning actueel"/>
          <xsd:enumeration value="2.02 Planning bevriezing tbv rapportage"/>
          <xsd:enumeration value="2.02 Overig"/>
          <xsd:enumeration value="2.03 Projectrisicodossier (beslismoment)"/>
          <xsd:enumeration value="2.03 Actueel"/>
          <xsd:enumeration value="2.03 Bevriezing tbv rapportage"/>
          <xsd:enumeration value="2.04 Maand"/>
          <xsd:enumeration value="2.04 Kwartaal"/>
          <xsd:enumeration value="2.04 Overige rapportages"/>
          <xsd:enumeration value="2.05 Kwaliteit management plan"/>
          <xsd:enumeration value="2.05 Reviews"/>
          <xsd:enumeration value="2.05 Evaluatie"/>
          <xsd:enumeration value="2.06 Organigram (OBS)"/>
          <xsd:enumeration value="2.06 Capaciteitplanning"/>
          <xsd:enumeration value="2.06 Functieprofielen en werkpakketten"/>
          <xsd:enumeration value="2.06 Vakantieplanning"/>
          <xsd:enumeration value="2.06 Veiligheid en gezondheidsplan"/>
          <xsd:enumeration value="3.01 Analyse"/>
          <xsd:enumeration value="3.01 Provincie"/>
          <xsd:enumeration value="3.01 Gemeente"/>
          <xsd:enumeration value="3.01 Dorpsraden"/>
          <xsd:enumeration value="3.01 Belangen vereniging"/>
          <xsd:enumeration value="3.01 Overige"/>
          <xsd:enumeration value="3.03 Communicatieplan"/>
          <xsd:enumeration value="3.03 Bijeenkomsten"/>
          <xsd:enumeration value="3.03 achtergronddocumentatie"/>
          <xsd:enumeration value="3.03 evenementen"/>
          <xsd:enumeration value="3.03 media"/>
          <xsd:enumeration value="3.03 pers"/>
          <xsd:enumeration value="3.03 Q&amp;A"/>
          <xsd:enumeration value="3.03 communicatieplanning"/>
          <xsd:enumeration value="3.03 communicatiemiddelen"/>
          <xsd:enumeration value="3.03 Klachten"/>
          <xsd:enumeration value="3.04 Bureauonderzoek"/>
          <xsd:enumeration value="3.04 Inventariserend veldonderzoek (IVO)"/>
          <xsd:enumeration value="3.04 Fysiek/Wettelijk Beschermen of Inpassen"/>
          <xsd:enumeration value="3.04 Vindplaatsen"/>
          <xsd:enumeration value="3.04 Archismelding Archivering Publicatie"/>
          <xsd:enumeration value="3.04 Uitvoeringsboekje"/>
          <xsd:enumeration value="3.05 Inventarisatie"/>
          <xsd:enumeration value="3.06 Vooronderzoek"/>
          <xsd:enumeration value="3.04 Uitvoering; Opsporing en ruimen"/>
          <xsd:enumeration value="3.07 Ruimtelijke onderbouwing"/>
          <xsd:enumeration value="3.07 WABO"/>
          <xsd:enumeration value="3.07 Natuur Beheer wet"/>
          <xsd:enumeration value="3.07 Flora &amp; Fauna"/>
          <xsd:enumeration value="3.07 Passende beoordeling"/>
          <xsd:enumeration value="3.07 Ontgrondingswet"/>
          <xsd:enumeration value="3.07 Tijdelijke vergunningen &amp; watertoets"/>
          <xsd:enumeration value="3.07 Zienswijze"/>
          <xsd:enumeration value="3.07 Nota van beantwoording zienswijze"/>
          <xsd:enumeration value="3.07 Beroep procedures"/>
          <xsd:enumeration value="3.08 Beleid en procedure"/>
          <xsd:enumeration value="3.08 Reikwijdte en Detailniveau (startnotitie)"/>
          <xsd:enumeration value="3.08 Advies richtlijn"/>
          <xsd:enumeration value="3.08 Het MER (milieueffectrapport)"/>
          <xsd:enumeration value="3.08 MER commissie"/>
          <xsd:enumeration value="3.09 Inventarisatie"/>
          <xsd:enumeration value="3.09 Ter inzage legging"/>
          <xsd:enumeration value="3.09 Zienswijze"/>
          <xsd:enumeration value="3.09 Nota van beantwoording zienswijze"/>
          <xsd:enumeration value="3.09 Beroep procedures"/>
          <xsd:enumeration value="3.10 Overleg k&amp;l beheerders"/>
          <xsd:enumeration value="3.10 Toetsing K&amp;L"/>
          <xsd:enumeration value="3.10 Verzoek tot aanpassing K&amp;L"/>
          <xsd:enumeration value="3.10 Overeenkomst"/>
          <xsd:enumeration value="3.10 Overleggingsplan K&amp;L"/>
          <xsd:enumeration value="3.10 Vergunning K&amp;L"/>
          <xsd:enumeration value="3.10 Nadeelcompensatie K&amp;L"/>
          <xsd:enumeration value="3.11 Grondverwervingsplan"/>
          <xsd:enumeration value="3.11 Aanbiedingen grondverwerving"/>
          <xsd:enumeration value="3.11 Overeenkomsten grondverwervingen"/>
          <xsd:enumeration value="3.11 Onteigeningsdossier"/>
          <xsd:enumeration value="3.11 Anticiperende grond aankopen"/>
          <xsd:enumeration value="3.11 tijdelijke grondgebruik"/>
          <xsd:enumeration value="3.12 Verkeerstellingen"/>
          <xsd:enumeration value="3.12 Bereikbaarheid"/>
          <xsd:enumeration value="3.12 Verkeersplannen gemeenten"/>
          <xsd:enumeration value="3.12 Regio Regie &amp; PNH"/>
          <xsd:enumeration value="3.12 Richtlijn verkeersplan MMD"/>
          <xsd:enumeration value="3.12 Beleid en visie"/>
          <xsd:enumeration value="3.13 nadeelcompensatie"/>
          <xsd:enumeration value="3.13 schadevergoeding"/>
          <xsd:enumeration value="3.13 Jurisprudentie"/>
          <xsd:enumeration value="3.14 natuurtoets"/>
          <xsd:enumeration value="3.14 natuurcompensatie &amp; watercompensatie"/>
          <xsd:enumeration value="3.15 Historisch onderzoek"/>
          <xsd:enumeration value="3.15 Status bodemverontreinigingen"/>
          <xsd:enumeration value="3.15 Milieukwaliteit vrijkomende materialen"/>
          <xsd:enumeration value="3.15 Verkennend en nader onderzoek"/>
          <xsd:enumeration value="3.15 Bodemsanering"/>
          <xsd:enumeration value="3.15 Nazorg"/>
          <xsd:enumeration value="3.99 projectgroep"/>
          <xsd:enumeration value="3.99 adviesgroep"/>
          <xsd:enumeration value="3.99 intern overleg"/>
          <xsd:enumeration value="3.99 coordinatoren overleg"/>
          <xsd:enumeration value="4.01 Bestaande tekeningen en onderzoeken"/>
          <xsd:enumeration value="4.02 Geodata"/>
          <xsd:enumeration value="4.02 Bodemonderzoek"/>
          <xsd:enumeration value="4.02 Geotechniek"/>
          <xsd:enumeration value="4.03 Programma van eisen"/>
          <xsd:enumeration value="4.03 Systeem eisen specificatie"/>
          <xsd:enumeration value="4.04 Systeem ontwerp"/>
          <xsd:enumeration value="4.04 Voor ontwerp"/>
          <xsd:enumeration value="4.04 Definitief ontwerp"/>
          <xsd:enumeration value="4.04 Uitvoerings ontwerp"/>
          <xsd:enumeration value="4.06 Uitvoeringsplan"/>
          <xsd:enumeration value="4.06 Oplevering"/>
          <xsd:enumeration value="4.07 Monitorenplan"/>
          <xsd:enumeration value="4.07 Beheer en onderhoudsplan"/>
          <xsd:enumeration value="4.07 Overdracht beheer"/>
          <xsd:enumeration value="5.01 Inkoopplan"/>
          <xsd:enumeration value="5.01 Marktconsultatie"/>
          <xsd:enumeration value="5.01 Vraagspecificatie (VSE)"/>
          <xsd:enumeration value="5.01 Annexen bij de Vraagspecificatie"/>
          <xsd:enumeration value="5.01 Basisoverenkomst"/>
          <xsd:enumeration value="5.01 Concept overeenkomst"/>
          <xsd:enumeration value="5.01 Selectieleidraad"/>
          <xsd:enumeration value="5.01 Inschrijvingsleidraad"/>
          <xsd:enumeration value="5.02 Publicatie van aankondiging van opdracht"/>
          <xsd:enumeration value="5.02 Nota van aanwijzing"/>
          <xsd:enumeration value="5.02 Nota van inlichtingen (selectiefase)"/>
          <xsd:enumeration value="5.02 Aanmeldingen (selectiefase)"/>
          <xsd:enumeration value="5.02 Beoordeling aanmeldingen"/>
          <xsd:enumeration value="5.02 Voorgenomen selectiebesluit"/>
          <xsd:enumeration value="5.02 Definitief selectiebesluit"/>
          <xsd:enumeration value="5.02 Dialooggesprekken"/>
          <xsd:enumeration value="5.02 Nota('s) van inlichtingen (inschrijvingsfase)"/>
          <xsd:enumeration value="5.02 Inschrijvingen"/>
          <xsd:enumeration value="5.02 Beoordeling inschrijvingen"/>
          <xsd:enumeration value="5.03 Voorgenomen gunningsbesluit"/>
          <xsd:enumeration value="5.03 Verificatie bewijsstukken Eigen Verklaring"/>
          <xsd:enumeration value="5.03 Definitief gunningsbesluit"/>
          <xsd:enumeration value="5.03 Contracten"/>
          <xsd:enumeration value="5.04 Contractdossier"/>
          <xsd:enumeration value="5.04 Project Kwaliteits Plan / Management Plan"/>
          <xsd:enumeration value="5.04 Toezicht- en toetsing"/>
          <xsd:enumeration value="5.04 Noodplan"/>
          <xsd:enumeration value="5.04 Veiligheid &amp; Gezondheid"/>
          <xsd:enumeration value="5.04 Afwijkingen en meldingen"/>
          <xsd:enumeration value="5.04 Administratie"/>
          <xsd:enumeration value="5.05 Proces verbaal van oplevering"/>
          <xsd:enumeration value="5.05 Opleverdossier contractant"/>
          <xsd:enumeration value="5.05 Bedienings- en onderhoudsvoorschriften"/>
          <xsd:enumeration value="5.05 Evaluatie en beoordeling"/>
        </xsd:restriction>
      </xsd:simpleType>
    </xsd:element>
    <xsd:element name="Opmerking" ma:index="3" nillable="true" ma:displayName="Opmerking" ma:internalName="Opmerking" ma:readOnly="false">
      <xsd:simpleType>
        <xsd:restriction base="dms:Text">
          <xsd:maxLength value="255"/>
        </xsd:restriction>
      </xsd:simpleType>
    </xsd:element>
    <xsd:element name="Onderdeel_x0020_beheerdossier" ma:index="4" nillable="true" ma:displayName="Onderdeel beheerdossier" ma:description="Hoort dit document in de dossier die aan de opdrachtgever opgeleverd wordt aan het eind van het project?" ma:format="Dropdown" ma:internalName="Onderdeel_x0020_beheerdossier" ma:readOnly="false">
      <xsd:simpleType>
        <xsd:restriction base="dms:Choice">
          <xsd:enumeration value="JA"/>
          <xsd:enumeration value="NEE"/>
        </xsd:restriction>
      </xsd:simpleType>
    </xsd:element>
    <xsd:element name="Dossiercode" ma:index="5" nillable="true" ma:displayName="Dossiercode" ma:default="HHNK/17003617" ma:internalName="Dossiercode" ma:readOnly="false">
      <xsd:simpleType>
        <xsd:restriction base="dms:Text">
          <xsd:maxLength value="255"/>
        </xsd:restriction>
      </xsd:simpleType>
    </xsd:element>
    <xsd:element name="Onderdeel_x0020_Subsidiedossier" ma:index="8" nillable="true" ma:displayName="Onderdeel Subsidiedossier" ma:format="Dropdown" ma:internalName="Onderdeel_x0020_Subsidiedossier" ma:readOnly="false">
      <xsd:simpleType>
        <xsd:restriction base="dms:Choice">
          <xsd:enumeration value="JA"/>
          <xsd:enumeration value="NE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bd7b6c-278f-4085-b58b-8f8be0ea259b" elementFormDefault="qualified">
    <xsd:import namespace="http://schemas.microsoft.com/office/2006/documentManagement/types"/>
    <xsd:import namespace="http://schemas.microsoft.com/office/infopath/2007/PartnerControls"/>
    <xsd:element name="Taakveld" ma:index="1" nillable="true" ma:displayName="Taakveld" ma:format="Dropdown" ma:internalName="Taakveld" ma:readOnly="false">
      <xsd:simpleType>
        <xsd:restriction base="dms:Choice">
          <xsd:enumeration value="1.01 Opdracht en of Opdrachtwijzigingen"/>
          <xsd:enumeration value="1.02 Plan van Aanpak en of Project Management Plan"/>
          <xsd:enumeration value="1.03 Bestuurs- en directiestukken"/>
          <xsd:enumeration value="1.04 Oplevering faseresultaat en of eindresultaat"/>
          <xsd:enumeration value="1.05 Samenwerkingsovereenkomsten"/>
          <xsd:enumeration value="1.06 Verbetermanagement"/>
          <xsd:enumeration value="1.07 Personeelszorg"/>
          <xsd:enumeration value="1.99 Periodiek overleg"/>
          <xsd:enumeration value="2.01 Financien"/>
          <xsd:enumeration value="2.02 Planning"/>
          <xsd:enumeration value="2.03 Risicomanagement"/>
          <xsd:enumeration value="2.04 Voortgangsrapportages"/>
          <xsd:enumeration value="2.05 Kwaliteit"/>
          <xsd:enumeration value="2.06 Organisatie"/>
          <xsd:enumeration value="2.99 Periodiek overleg"/>
          <xsd:enumeration value="3.01 Stakeholders"/>
          <xsd:enumeration value="3.02 Klanten Eisen Specificatie"/>
          <xsd:enumeration value="3.03 Communicatie"/>
          <xsd:enumeration value="3.04 Archeologie"/>
          <xsd:enumeration value="3.05 Cultuurhistorie"/>
          <xsd:enumeration value="3.06 Niet gesprongen explosieven"/>
          <xsd:enumeration value="3.07 Vergunningen en of Inspraakprocedures"/>
          <xsd:enumeration value="3.08 Milieu Effecten Rapportage"/>
          <xsd:enumeration value="3.09 Gecoordineerde besluitvorming"/>
          <xsd:enumeration value="3.10 Kabels en Leidingen"/>
          <xsd:enumeration value="3.11 Grondzaken"/>
          <xsd:enumeration value="3.12 Verkeersmanagement"/>
          <xsd:enumeration value="3.13 Juridica"/>
          <xsd:enumeration value="3.14 Natuur"/>
          <xsd:enumeration value="3.15 Bodem en Milieu"/>
          <xsd:enumeration value="3.99 Periodiek overleg"/>
          <xsd:enumeration value="4.01 Basisdata ontwerp"/>
          <xsd:enumeration value="4.02 Technische onderzoeken"/>
          <xsd:enumeration value="4.03 Programma van Eisen en of Systeem Eisen Specificatie"/>
          <xsd:enumeration value="4.04 Ontwerp"/>
          <xsd:enumeration value="4.05 Projectplan"/>
          <xsd:enumeration value="4.06 Realisatie en of AsBuilt"/>
          <xsd:enumeration value="4.07 Afspraken Beheer en Onderhoud"/>
          <xsd:enumeration value="4.99 Periodiek overleg"/>
          <xsd:enumeration value="5.01 Contractvoorbereiding"/>
          <xsd:enumeration value="5.02 Aanbesteding"/>
          <xsd:enumeration value="5.03 Gunning"/>
          <xsd:enumeration value="5.04 Contractbeheersing"/>
          <xsd:enumeration value="5.05 Oplevering"/>
          <xsd:enumeration value="5.99 Periodiek overleg"/>
        </xsd:restriction>
      </xsd:simpleType>
    </xsd:element>
    <xsd:element name="Dossiernummer" ma:index="11" nillable="true" ma:displayName="Dossiernummer" ma:default="HHNK/17003617" ma:internalName="Dossiernummer">
      <xsd:simpleType>
        <xsd:restriction base="dms:Text">
          <xsd:maxLength value="255"/>
        </xsd:restriction>
      </xsd:simpleType>
    </xsd:element>
    <xsd:element name="Projectnummer" ma:index="17" nillable="true" ma:displayName="Projectnummer" ma:description="Vul hier het projectnummer in zoals vermeld in FIS." ma:hidden="true" ma:internalName="Projectnummer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96f0bd-ba69-4f30-8baa-f8cd69b035d0" elementFormDefault="qualified">
    <xsd:import namespace="http://schemas.microsoft.com/office/2006/documentManagement/types"/>
    <xsd:import namespace="http://schemas.microsoft.com/office/infopath/2007/PartnerControls"/>
    <xsd:element name="Projectnaam" ma:index="6" nillable="true" ma:displayName="Projectnaam" ma:default="Zonnepanelen KEP" ma:description="Vul hier de naam in van het project waarvoor je de opdracht aanvraagt." ma:internalName="Projectnaam" ma:readOnly="false">
      <xsd:simpleType>
        <xsd:restriction base="dms:Text">
          <xsd:maxLength value="255"/>
        </xsd:restriction>
      </xsd:simpleType>
    </xsd:element>
    <xsd:element name="Indienen_x0020_Beslisdocument" ma:index="9" nillable="true" ma:displayName="Indienen Beslisdocument" ma:format="Hyperlink" ma:internalName="Indienen_x0020_Beslisdocument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ocatie" ma:index="10" nillable="true" ma:displayName="Locatie" ma:format="Dropdown" ma:internalName="Locatie" ma:readOnly="false">
      <xsd:simpleType>
        <xsd:restriction base="dms:Choice">
          <xsd:enumeration value="RWZI Alkmaar"/>
          <xsd:enumeration value="RWZI Beemster"/>
          <xsd:enumeration value="RWZI Beverwijk"/>
          <xsd:enumeration value="RWZI Everstekoog"/>
          <xsd:enumeration value="RWZI Den Helder"/>
          <xsd:enumeration value="RWZI Geestmerambacht"/>
          <xsd:enumeration value="RWZI Heiloo"/>
          <xsd:enumeration value="RWZI Katwoude"/>
          <xsd:enumeration value="RWZI Oosthuizen"/>
          <xsd:enumeration value="RWZI Stolpen"/>
          <xsd:enumeration value="RWZI Ursem"/>
          <xsd:enumeration value="RWZI Wervershoof"/>
          <xsd:enumeration value="RWZI Wieringen"/>
          <xsd:enumeration value="RWZI Wieringermeer"/>
          <xsd:enumeration value="RWZI Zaandam-Oost"/>
          <xsd:enumeration value="Baggerdepot Den Helder"/>
          <xsd:enumeration value="Betonningsloods Slootdorp"/>
          <xsd:enumeration value="Oostoever Den Helder"/>
          <xsd:enumeration value="Ontwikkeling Kennemerwind"/>
          <xsd:enumeration value="Steunpunt Anna Paulowna"/>
          <xsd:enumeration value="Werf Dirkshorn"/>
          <xsd:enumeration value="Werf Zwaagdijk"/>
          <xsd:enumeration value="parkeerplaats hoofdkantoor"/>
          <xsd:enumeration value="Tender 183431"/>
          <xsd:enumeration value="Tender 2"/>
          <xsd:enumeration value="Tender 3"/>
          <xsd:enumeration value="Gemaal De Helsdeure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Inhoudstype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akveld xmlns="50bd7b6c-278f-4085-b58b-8f8be0ea259b">5.02 Aanbesteding</Taakveld>
    <Dossiercode xmlns="5032ce3c-7669-4e8e-8e90-4206227b70ae">HHNK/17003617</Dossiercode>
    <Onderdeel_x0020_Subsidiedossier xmlns="5032ce3c-7669-4e8e-8e90-4206227b70ae" xsi:nil="true"/>
    <Indienen_x0020_Beslisdocument xmlns="3a96f0bd-ba69-4f30-8baa-f8cd69b035d0">
      <Url xsi:nil="true"/>
      <Description xsi:nil="true"/>
    </Indienen_x0020_Beslisdocument>
    <Opmerking xmlns="5032ce3c-7669-4e8e-8e90-4206227b70ae" xsi:nil="true"/>
    <Projectnaam xmlns="3a96f0bd-ba69-4f30-8baa-f8cd69b035d0">Zonnepanelen KEP</Projectnaam>
    <PMW_x0020_rol xmlns="5032ce3c-7669-4e8e-8e90-4206227b70ae">5 Contractmanagement</PMW_x0020_rol>
    <Projectnummer xmlns="50bd7b6c-278f-4085-b58b-8f8be0ea259b" xsi:nil="true"/>
    <Onderdeel_x0020_beheerdossier xmlns="5032ce3c-7669-4e8e-8e90-4206227b70ae" xsi:nil="true"/>
    <Taakthema xmlns="5032ce3c-7669-4e8e-8e90-4206227b70ae" xsi:nil="true"/>
    <Dossiernummer xmlns="50bd7b6c-278f-4085-b58b-8f8be0ea259b">HHNK/17003617</Dossiernummer>
    <Locatie xmlns="3a96f0bd-ba69-4f30-8baa-f8cd69b035d0">Tender 3</Locatie>
  </documentManagement>
</p:properties>
</file>

<file path=customXml/itemProps1.xml><?xml version="1.0" encoding="utf-8"?>
<ds:datastoreItem xmlns:ds="http://schemas.openxmlformats.org/officeDocument/2006/customXml" ds:itemID="{473517CD-FEE2-4E68-8ED1-AC4C7900C1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32ce3c-7669-4e8e-8e90-4206227b70ae"/>
    <ds:schemaRef ds:uri="50bd7b6c-278f-4085-b58b-8f8be0ea259b"/>
    <ds:schemaRef ds:uri="3a96f0bd-ba69-4f30-8baa-f8cd69b03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077021-F3CB-40C1-A600-0F975FB149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317FCE-915E-43A3-A571-8C6CDB1DBE32}">
  <ds:schemaRefs>
    <ds:schemaRef ds:uri="http://schemas.microsoft.com/office/2006/documentManagement/types"/>
    <ds:schemaRef ds:uri="http://schemas.openxmlformats.org/package/2006/metadata/core-properties"/>
    <ds:schemaRef ds:uri="3a96f0bd-ba69-4f30-8baa-f8cd69b035d0"/>
    <ds:schemaRef ds:uri="http://purl.org/dc/elements/1.1/"/>
    <ds:schemaRef ds:uri="http://schemas.microsoft.com/office/infopath/2007/PartnerControls"/>
    <ds:schemaRef ds:uri="http://purl.org/dc/terms/"/>
    <ds:schemaRef ds:uri="50bd7b6c-278f-4085-b58b-8f8be0ea259b"/>
    <ds:schemaRef ds:uri="5032ce3c-7669-4e8e-8e90-4206227b70ae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1</vt:lpstr>
      <vt:lpstr>2</vt:lpstr>
      <vt:lpstr>3</vt:lpstr>
      <vt:lpstr>4</vt:lpstr>
      <vt:lpstr>5</vt:lpstr>
    </vt:vector>
  </TitlesOfParts>
  <Company>HHNK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Arends, Johan</dc:creator>
  <cp:lastModifiedBy>Arends, Johan</cp:lastModifiedBy>
  <dcterms:created xsi:type="dcterms:W3CDTF">2018-05-03T07:19:23Z</dcterms:created>
  <dcterms:modified xsi:type="dcterms:W3CDTF">2021-08-23T08:53:07Z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0x010100467DC5E846A7034BAC5E708144C7AF3C009C7C0B0290EF754CBF5B7F2EBF5A30E6</vt:lpwstr>
  </property>
</Properties>
</file>