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Q:\VSPROW55\CFD_UG_HKT\Inkoop-UNIT\80-INKOOPDOSSIERS-ICT\IUC20-042 Belastingdienst Aanbesteding Analyse Tooling (BAAT)\04 - BESCHRIJVENDE DOCUMENTEN\Selectie\Definitief\"/>
    </mc:Choice>
  </mc:AlternateContent>
  <bookViews>
    <workbookView xWindow="0" yWindow="0" windowWidth="23040" windowHeight="9396" tabRatio="723" firstSheet="1" activeTab="1"/>
  </bookViews>
  <sheets>
    <sheet name="Toelichting Berekening" sheetId="15" state="hidden"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Kengetallen!$H$39</definedName>
    <definedName name="CurrentRatioN">Kengetallen!$D$39</definedName>
    <definedName name="CurrentRatioNmin1">Kengetallen!$E$39</definedName>
    <definedName name="CurrentRatioNmin2">Kengetallen!$F$39</definedName>
    <definedName name="EigenVermogenN">Kengetallen!$D$25</definedName>
    <definedName name="EigenVermogenNmin1">Kengetallen!$E$25</definedName>
    <definedName name="EigenVermogenNmin2">Kengetallen!$F$25</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Kengetallen!$D$21</definedName>
    <definedName name="LiquideMiddelenNmin1">Kengetallen!$E$21</definedName>
    <definedName name="LiquideMiddelenNmin2">Kengetallen!$F$21</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Kengetallen!$D$31</definedName>
    <definedName name="NettoResultaatNmin1">Kengetallen!$E$31</definedName>
    <definedName name="NettoResultaatNmin2">Kengetallen!$F$31</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Kengetallen!$H$38</definedName>
    <definedName name="RentabiliteitN">Kengetallen!$D$38</definedName>
    <definedName name="RentabiliteitNmin1">Kengetallen!$E$38</definedName>
    <definedName name="RentabiliteitNmin2">Kengetallen!$F$38</definedName>
    <definedName name="RentabiliteitTVN">Kengetallen!$F$38</definedName>
    <definedName name="SolvabiliteitGemiddeld">Kengetallen!$H$37</definedName>
    <definedName name="SolvabiliteitN">Kengetallen!$D$37</definedName>
    <definedName name="SolvabiliteitNmin1">Kengetallen!$E$37</definedName>
    <definedName name="SolvabiliteitNmin2">Kengetallen!$F$37</definedName>
    <definedName name="TotaalVermogenN">Kengetallen!$D$17</definedName>
    <definedName name="TotaalVermogenNmin1">Kengetallen!$E$17</definedName>
    <definedName name="TotaalVermogenNmin2">Kengetallen!$F$17</definedName>
    <definedName name="VasteActivaN">Kengetallen!$D$19</definedName>
    <definedName name="VasteActivaNmin1">Kengetallen!$E$19</definedName>
    <definedName name="VasteActivaNmin2">Kengetallen!$F$19</definedName>
    <definedName name="VlottendeActivaN">Kengetallen!$D$22</definedName>
    <definedName name="VlottendeActivaNmin1">Kengetallen!$E$22</definedName>
    <definedName name="VlottendeActivaNmin2">Kengetallen!$F$22</definedName>
    <definedName name="VreemdVermogenKortN">Kengetallen!$D$27</definedName>
    <definedName name="VreemdVermogenKortNmin1">Kengetallen!$E$27</definedName>
    <definedName name="VreemdVermogenKortNmin2">Kengetallen!$F$27</definedName>
    <definedName name="VreemdVermogenLangN">Kengetallen!$D$26</definedName>
    <definedName name="VreemdVermogenLangNmin1">Kengetallen!$E$26</definedName>
    <definedName name="VreemdVermogenLangNmin2">Kengetallen!$F$26</definedName>
    <definedName name="VreemdVermogenN">Kengetallen!$D$28</definedName>
    <definedName name="VreemdVermogenNmin1">Kengetallen!$E$28</definedName>
    <definedName name="VreemdVermogenNmin2">Kengetallen!$F$28</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52511"/>
</workbook>
</file>

<file path=xl/calcChain.xml><?xml version="1.0" encoding="utf-8"?>
<calcChain xmlns="http://schemas.openxmlformats.org/spreadsheetml/2006/main">
  <c r="D8" i="14" l="1"/>
  <c r="D9" i="14" s="1"/>
  <c r="D19" i="14" l="1"/>
  <c r="B14" i="15" s="1"/>
  <c r="C48" i="11" l="1"/>
  <c r="C50" i="11"/>
  <c r="D61" i="14" l="1"/>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52" i="11"/>
  <c r="G50" i="11"/>
  <c r="C52" i="11"/>
  <c r="F28" i="14" l="1"/>
  <c r="G28" i="14" s="1"/>
  <c r="H28" i="14" s="1"/>
  <c r="I28" i="14" s="1"/>
  <c r="J28" i="14" s="1"/>
  <c r="K28" i="14" s="1"/>
  <c r="B60" i="15"/>
  <c r="B64" i="15"/>
  <c r="G48" i="11"/>
  <c r="B58" i="11" s="1"/>
  <c r="C20" i="15"/>
  <c r="E25" i="15"/>
  <c r="E15" i="11" l="1"/>
  <c r="E33" i="11" s="1"/>
  <c r="E16" i="11"/>
  <c r="F16" i="11" s="1"/>
  <c r="D20" i="11"/>
  <c r="D22" i="11" s="1"/>
  <c r="D23" i="11" s="1"/>
  <c r="E20" i="11"/>
  <c r="E22" i="11" s="1"/>
  <c r="F20" i="11"/>
  <c r="F22" i="11"/>
  <c r="F23" i="11" s="1"/>
  <c r="D27" i="11"/>
  <c r="E27" i="11"/>
  <c r="F27" i="11"/>
  <c r="D28" i="11"/>
  <c r="E28" i="11"/>
  <c r="F28" i="11"/>
  <c r="D33" i="11"/>
  <c r="D35" i="11"/>
  <c r="E35" i="11"/>
  <c r="F35" i="11"/>
  <c r="D37" i="11"/>
  <c r="E37" i="11"/>
  <c r="F37" i="11"/>
  <c r="G37" i="11"/>
  <c r="D38" i="11"/>
  <c r="E38" i="11"/>
  <c r="F38" i="11"/>
  <c r="E48" i="11"/>
  <c r="F48" i="11" s="1"/>
  <c r="F49" i="11"/>
  <c r="E50" i="11"/>
  <c r="F50" i="11" s="1"/>
  <c r="F51" i="11"/>
  <c r="D52" i="11"/>
  <c r="E52" i="11"/>
  <c r="F52" i="11" s="1"/>
  <c r="F53" i="11"/>
  <c r="B56" i="11"/>
  <c r="D39" i="11" l="1"/>
  <c r="E23" i="11"/>
  <c r="E39" i="11"/>
  <c r="F29" i="11"/>
  <c r="F39" i="11"/>
  <c r="E29" i="11"/>
  <c r="D29" i="11"/>
  <c r="H38" i="11"/>
  <c r="J38" i="11" s="1"/>
  <c r="B64" i="11"/>
  <c r="H37" i="11"/>
  <c r="J37" i="11" s="1"/>
  <c r="G7" i="14" s="1"/>
  <c r="B65" i="11"/>
  <c r="G39" i="11"/>
  <c r="F15" i="11"/>
  <c r="F33" i="11" s="1"/>
  <c r="G38" i="11"/>
  <c r="G8" i="14" l="1"/>
  <c r="G9" i="14" s="1"/>
  <c r="H39" i="11"/>
  <c r="J39" i="11" s="1"/>
  <c r="B63" i="11"/>
  <c r="J41" i="11" l="1"/>
</calcChain>
</file>

<file path=xl/sharedStrings.xml><?xml version="1.0" encoding="utf-8"?>
<sst xmlns="http://schemas.openxmlformats.org/spreadsheetml/2006/main" count="156" uniqueCount="131">
  <si>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</si>
  <si>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</si>
  <si>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</si>
  <si>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</si>
  <si>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</si>
  <si>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</si>
  <si>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</si>
  <si>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</si>
  <si>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</si>
  <si>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</si>
  <si>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</si>
  <si>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</si>
  <si>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</si>
  <si>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</si>
  <si>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</si>
  <si>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</si>
  <si>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</si>
  <si>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</si>
  <si>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</si>
  <si>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</si>
  <si>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</si>
  <si>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</si>
  <si>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</si>
  <si>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Totale score</t>
  </si>
  <si>
    <t>Score per norm</t>
  </si>
  <si>
    <t>EUR</t>
  </si>
  <si>
    <t>GBP</t>
  </si>
  <si>
    <t>USD</t>
  </si>
  <si>
    <t>Gewogen gem.</t>
  </si>
  <si>
    <t>Valuta</t>
  </si>
  <si>
    <t xml:space="preserve">    wegingsfactoren worden toegepast: </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</si>
  <si>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</si>
  <si>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</si>
  <si>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</si>
  <si>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</si>
  <si>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</si>
  <si>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</si>
  <si>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</si>
  <si>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</si>
  <si>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</si>
  <si>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</si>
  <si>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</si>
  <si>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</si>
  <si>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</si>
  <si>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</si>
  <si>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</si>
  <si>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</si>
  <si>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</si>
  <si>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</si>
  <si>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</si>
  <si>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</si>
  <si>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</si>
  <si>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</si>
  <si>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</si>
  <si>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</si>
  <si>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</si>
  <si>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</si>
  <si>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</si>
  <si>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</si>
  <si>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</si>
  <si>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</si>
  <si>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</si>
  <si>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</si>
  <si>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</si>
  <si>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</si>
  <si>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</si>
  <si>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</si>
  <si>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</si>
  <si>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</si>
  <si>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</si>
  <si>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</si>
  <si>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</si>
  <si>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</si>
  <si>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</si>
  <si>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</si>
  <si>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</si>
  <si>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</si>
  <si>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</si>
  <si>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</si>
  <si>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</si>
  <si>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</si>
  <si>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</si>
  <si>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</si>
  <si>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</si>
  <si>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</si>
  <si>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</si>
  <si>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</si>
  <si>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</si>
  <si>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</si>
  <si>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</si>
  <si>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</si>
  <si>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</si>
  <si>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</si>
  <si>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</si>
  <si>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</si>
  <si>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</si>
  <si>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</si>
  <si>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</si>
  <si>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</si>
  <si>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</si>
  <si>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</si>
  <si>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</si>
  <si>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</si>
  <si>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</si>
  <si>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</si>
  <si>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</si>
  <si>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</si>
  <si>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</si>
  <si>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t>● er dient een minimale score van 1 punt op solvabiliteit behaald te worden;</t>
  </si>
  <si>
    <t>Financieel Economische Draagkracht</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</si>
  <si>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</si>
  <si>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</si>
  <si>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</si>
  <si>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</si>
  <si>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</si>
  <si>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</si>
  <si>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</si>
  <si>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</si>
  <si>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Opmerkingen</t>
  </si>
  <si>
    <t>Voorzieningen en achtergestelde leningen zijn lang vreemd vermogen</t>
  </si>
  <si>
    <r>
      <t>= Solv</t>
    </r>
    <r>
      <rPr>
        <vertAlign val="subscript"/>
        <sz val="11"/>
        <color rgb="FF000000"/>
        <rFont val="Verdana"/>
        <family val="2"/>
      </rPr>
      <t>ondergrens</t>
    </r>
  </si>
  <si>
    <r>
      <t>= RTV</t>
    </r>
    <r>
      <rPr>
        <vertAlign val="subscript"/>
        <sz val="11"/>
        <color rgb="FF000000"/>
        <rFont val="Verdana"/>
        <family val="2"/>
      </rPr>
      <t>ondergrens</t>
    </r>
  </si>
  <si>
    <r>
      <t>= CR</t>
    </r>
    <r>
      <rPr>
        <vertAlign val="subscript"/>
        <sz val="11"/>
        <color rgb="FF000000"/>
        <rFont val="Verdana"/>
        <family val="2"/>
      </rPr>
      <t>ondergrens</t>
    </r>
  </si>
  <si>
    <t>Resultaat voor belasting</t>
  </si>
  <si>
    <t>IUC20-xxx</t>
  </si>
  <si>
    <r>
      <t>"</t>
    </r>
    <r>
      <rPr>
        <b/>
        <i/>
        <sz val="9"/>
        <color theme="1"/>
        <rFont val="Verdana"/>
        <family val="2"/>
      </rPr>
      <t>in valuta van het jaarverslag</t>
    </r>
    <r>
      <rPr>
        <b/>
        <i/>
        <sz val="11"/>
        <color theme="1"/>
        <rFont val="Verdana"/>
        <family val="2"/>
      </rPr>
      <t>"</t>
    </r>
  </si>
  <si>
    <t>Kengetal solvabiliteit</t>
  </si>
  <si>
    <t>&lt;Naam aanbesteding&gt;</t>
  </si>
  <si>
    <t>Inschrijver:</t>
  </si>
  <si>
    <t>IUC20-042</t>
  </si>
  <si>
    <t>Europese aanbesteding Analyse Tooling ten behoeve van Wendbare wetsuitvoering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</si>
</sst>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2"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sz val="8"/>
      <name val="Verdana"/>
      <family val="2"/>
    </font>
    <font>
      <i/>
      <sz val="11"/>
      <color indexed="8"/>
      <name val="Verdana"/>
      <family val="2"/>
    </font>
    <font>
      <b/>
      <sz val="11"/>
      <name val="Verdana"/>
      <family val="2"/>
    </font>
    <font>
      <b/>
      <i/>
      <sz val="11"/>
      <name val="Verdana"/>
      <family val="2"/>
    </font>
    <font>
      <b/>
      <i/>
      <sz val="11"/>
      <color indexed="10"/>
      <name val="Verdana"/>
      <family val="2"/>
    </font>
    <font>
      <b/>
      <i/>
      <sz val="11"/>
      <color theme="1"/>
      <name val="Verdana"/>
      <family val="2"/>
    </font>
    <font>
      <i/>
      <sz val="11"/>
      <color theme="1"/>
      <name val="Verdana"/>
      <family val="2"/>
    </font>
    <font>
      <i/>
      <sz val="11"/>
      <color indexed="9"/>
      <name val="Verdana"/>
      <family val="2"/>
    </font>
    <font>
      <b/>
      <i/>
      <sz val="11"/>
      <color indexed="8"/>
      <name val="Verdana"/>
      <family val="2"/>
    </font>
    <font>
      <i/>
      <sz val="11"/>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i/>
      <sz val="10"/>
      <color theme="1"/>
      <name val="Arial"/>
      <family val="2"/>
    </font>
    <font>
      <b/>
      <i/>
      <sz val="11"/>
      <color theme="1"/>
      <name val="Arial"/>
      <family val="2"/>
    </font>
    <font>
      <b/>
      <i/>
      <sz val="10"/>
      <color theme="1"/>
      <name val="Verdana"/>
      <family val="2"/>
    </font>
    <font>
      <i/>
      <sz val="10"/>
      <color theme="1"/>
      <name val="Verdana"/>
      <family val="2"/>
    </font>
    <font>
      <i/>
      <sz val="8"/>
      <name val="Verdana"/>
      <family val="2"/>
    </font>
    <font>
      <i/>
      <sz val="8"/>
      <color indexed="10"/>
      <name val="Verdana"/>
      <family val="2"/>
    </font>
    <font>
      <b/>
      <i/>
      <sz val="9"/>
      <color theme="1"/>
      <name val="Verdana"/>
      <family val="2"/>
    </font>
    <font>
      <b/>
      <i/>
      <sz val="14"/>
      <color theme="1"/>
      <name val="Arial"/>
      <family val="2"/>
    </font>
    <font>
      <b/>
      <i/>
      <sz val="14"/>
      <color theme="0"/>
      <name val="Arial"/>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2"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37">
    <xf numFmtId="0" fontId="0" fillId="0" borderId="0" xfId="0"/>
    <xf numFmtId="0" fontId="10" fillId="0" borderId="0" xfId="7" applyFont="1" applyProtection="1">
      <protection hidden="1"/>
    </xf>
    <xf numFmtId="0" fontId="11" fillId="0" borderId="0" xfId="7" applyFont="1" applyProtection="1">
      <protection hidden="1"/>
    </xf>
    <xf numFmtId="0" fontId="11" fillId="0" borderId="0" xfId="7" quotePrefix="1" applyFont="1" applyProtection="1">
      <protection hidden="1"/>
    </xf>
    <xf numFmtId="0" fontId="12" fillId="0" borderId="0" xfId="0" applyFont="1"/>
    <xf numFmtId="0" fontId="12" fillId="0" borderId="0" xfId="0" applyFont="1" applyAlignment="1">
      <alignment horizontal="left" vertical="top" wrapText="1"/>
    </xf>
    <xf numFmtId="0" fontId="13" fillId="0" borderId="0" xfId="7" applyFont="1" applyProtection="1">
      <protection hidden="1"/>
    </xf>
    <xf numFmtId="0" fontId="14" fillId="0" borderId="0" xfId="1" applyFont="1" applyBorder="1" applyProtection="1">
      <protection hidden="1"/>
    </xf>
    <xf numFmtId="0" fontId="11" fillId="0" borderId="17" xfId="1" applyFont="1" applyBorder="1" applyAlignment="1" applyProtection="1">
      <alignment horizontal="left" indent="1"/>
      <protection hidden="1"/>
    </xf>
    <xf numFmtId="0" fontId="11" fillId="0" borderId="2" xfId="1" applyFont="1" applyBorder="1" applyAlignment="1" applyProtection="1">
      <alignment horizontal="center"/>
      <protection hidden="1"/>
    </xf>
    <xf numFmtId="0" fontId="11"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protection hidden="1"/>
    </xf>
    <xf numFmtId="0" fontId="12" fillId="0" borderId="0" xfId="1" applyFont="1" applyFill="1" applyProtection="1">
      <protection hidden="1"/>
    </xf>
    <xf numFmtId="0" fontId="18" fillId="0" borderId="0" xfId="1" applyFont="1" applyProtection="1">
      <protection hidden="1"/>
    </xf>
    <xf numFmtId="0" fontId="16" fillId="0" borderId="0" xfId="1" applyFont="1" applyProtection="1">
      <protection hidden="1"/>
    </xf>
    <xf numFmtId="0" fontId="16" fillId="0" borderId="0" xfId="1" applyFont="1" applyAlignment="1" applyProtection="1">
      <alignment horizontal="center" wrapText="1"/>
      <protection hidden="1"/>
    </xf>
    <xf numFmtId="5" fontId="17" fillId="5" borderId="3" xfId="4" applyNumberFormat="1" applyFont="1" applyFill="1" applyBorder="1" applyAlignment="1" applyProtection="1">
      <alignment horizontal="right"/>
      <protection locked="0"/>
    </xf>
    <xf numFmtId="0" fontId="22" fillId="5" borderId="3" xfId="1" applyFont="1" applyFill="1" applyBorder="1" applyAlignment="1" applyProtection="1">
      <alignment horizontal="right"/>
      <protection locked="0"/>
    </xf>
    <xf numFmtId="0" fontId="12" fillId="0" borderId="0" xfId="1" applyFont="1" applyBorder="1" applyProtection="1">
      <protection hidden="1"/>
    </xf>
    <xf numFmtId="0" fontId="12" fillId="0" borderId="8" xfId="1" applyFont="1" applyBorder="1" applyProtection="1">
      <protection hidden="1"/>
    </xf>
    <xf numFmtId="0" fontId="17" fillId="0" borderId="15" xfId="1" applyFont="1" applyBorder="1" applyProtection="1">
      <protection hidden="1"/>
    </xf>
    <xf numFmtId="0" fontId="12" fillId="0" borderId="16" xfId="1" applyFont="1" applyBorder="1" applyProtection="1">
      <protection hidden="1"/>
    </xf>
    <xf numFmtId="0" fontId="12" fillId="0" borderId="17" xfId="1" applyFont="1" applyBorder="1" applyAlignment="1" applyProtection="1">
      <alignment horizontal="left" indent="1"/>
      <protection hidden="1"/>
    </xf>
    <xf numFmtId="0" fontId="12" fillId="0" borderId="18" xfId="1" applyFont="1" applyBorder="1" applyProtection="1">
      <protection hidden="1"/>
    </xf>
    <xf numFmtId="0" fontId="12" fillId="0" borderId="0" xfId="1" quotePrefix="1" applyFont="1" applyBorder="1" applyProtection="1">
      <protection hidden="1"/>
    </xf>
    <xf numFmtId="0" fontId="12" fillId="0" borderId="9" xfId="1" applyFont="1" applyBorder="1" applyAlignment="1" applyProtection="1">
      <alignment horizontal="left" indent="1"/>
      <protection hidden="1"/>
    </xf>
    <xf numFmtId="0" fontId="23" fillId="0" borderId="9" xfId="1" applyFont="1" applyBorder="1" applyAlignment="1" applyProtection="1">
      <alignment horizontal="right"/>
      <protection hidden="1"/>
    </xf>
    <xf numFmtId="0" fontId="23" fillId="0" borderId="0" xfId="1" applyFont="1" applyBorder="1" applyAlignment="1" applyProtection="1">
      <alignment horizontal="right"/>
      <protection hidden="1"/>
    </xf>
    <xf numFmtId="0" fontId="12" fillId="0" borderId="15" xfId="1" applyFont="1" applyBorder="1" applyProtection="1">
      <protection hidden="1"/>
    </xf>
    <xf numFmtId="0" fontId="23" fillId="0" borderId="16" xfId="1" applyFont="1" applyBorder="1" applyAlignment="1" applyProtection="1">
      <alignment horizontal="right"/>
      <protection hidden="1"/>
    </xf>
    <xf numFmtId="0" fontId="12" fillId="0" borderId="19" xfId="1" applyFont="1" applyBorder="1" applyProtection="1">
      <protection hidden="1"/>
    </xf>
    <xf numFmtId="0" fontId="23" fillId="0" borderId="22" xfId="1" applyFont="1" applyBorder="1" applyAlignment="1" applyProtection="1">
      <alignment horizontal="right"/>
      <protection hidden="1"/>
    </xf>
    <xf numFmtId="0" fontId="17" fillId="0" borderId="17" xfId="1" applyFont="1" applyBorder="1" applyProtection="1">
      <protection hidden="1"/>
    </xf>
    <xf numFmtId="0" fontId="12" fillId="0" borderId="20" xfId="1" applyFont="1" applyBorder="1" applyAlignment="1" applyProtection="1">
      <alignment horizontal="left" indent="1"/>
      <protection hidden="1"/>
    </xf>
    <xf numFmtId="0" fontId="12" fillId="0" borderId="21" xfId="1" applyFont="1" applyBorder="1" applyProtection="1">
      <protection hidden="1"/>
    </xf>
    <xf numFmtId="0" fontId="12" fillId="0" borderId="11" xfId="1" applyFont="1" applyBorder="1" applyProtection="1">
      <protection hidden="1"/>
    </xf>
    <xf numFmtId="0" fontId="12" fillId="0" borderId="12" xfId="1" applyFont="1" applyBorder="1" applyProtection="1">
      <protection hidden="1"/>
    </xf>
    <xf numFmtId="0" fontId="12" fillId="0" borderId="0" xfId="1" applyFont="1" applyBorder="1" applyAlignment="1" applyProtection="1">
      <alignment horizontal="left" indent="1"/>
      <protection hidden="1"/>
    </xf>
    <xf numFmtId="0" fontId="16" fillId="0" borderId="0" xfId="1" applyFont="1" applyFill="1" applyBorder="1" applyAlignment="1" applyProtection="1">
      <alignment horizontal="center" wrapText="1"/>
      <protection hidden="1"/>
    </xf>
    <xf numFmtId="0" fontId="12" fillId="0" borderId="6" xfId="1" applyFont="1" applyBorder="1" applyAlignment="1" applyProtection="1">
      <alignment horizontal="left"/>
      <protection hidden="1"/>
    </xf>
    <xf numFmtId="0" fontId="12" fillId="0" borderId="14" xfId="1" applyFont="1" applyBorder="1" applyAlignment="1" applyProtection="1">
      <alignment horizontal="center"/>
      <protection hidden="1"/>
    </xf>
    <xf numFmtId="4" fontId="12" fillId="0" borderId="14" xfId="1" applyNumberFormat="1" applyFont="1" applyFill="1" applyBorder="1" applyAlignment="1" applyProtection="1">
      <alignment horizontal="center"/>
      <protection hidden="1"/>
    </xf>
    <xf numFmtId="2" fontId="16" fillId="0" borderId="7" xfId="1" applyNumberFormat="1" applyFont="1" applyBorder="1" applyAlignment="1" applyProtection="1">
      <alignment horizontal="center"/>
      <protection hidden="1"/>
    </xf>
    <xf numFmtId="4" fontId="12" fillId="0" borderId="13" xfId="1" applyNumberFormat="1" applyFont="1" applyFill="1" applyBorder="1" applyAlignment="1" applyProtection="1">
      <alignment horizontal="center"/>
      <protection hidden="1"/>
    </xf>
    <xf numFmtId="0" fontId="12" fillId="0" borderId="9" xfId="1" applyFont="1" applyBorder="1" applyAlignment="1" applyProtection="1">
      <alignment horizontal="left"/>
      <protection hidden="1"/>
    </xf>
    <xf numFmtId="0" fontId="23" fillId="0" borderId="3" xfId="1" applyFont="1" applyBorder="1" applyAlignment="1" applyProtection="1">
      <alignment horizontal="center"/>
      <protection hidden="1"/>
    </xf>
    <xf numFmtId="0" fontId="12" fillId="0" borderId="18" xfId="1" applyFont="1" applyBorder="1" applyAlignment="1" applyProtection="1">
      <alignment horizontal="center"/>
      <protection hidden="1"/>
    </xf>
    <xf numFmtId="0" fontId="24" fillId="0" borderId="0" xfId="1" applyFont="1" applyProtection="1">
      <protection hidden="1"/>
    </xf>
    <xf numFmtId="0" fontId="24" fillId="0" borderId="0" xfId="1" applyFont="1" applyAlignment="1" applyProtection="1">
      <alignment horizontal="center"/>
      <protection hidden="1"/>
    </xf>
    <xf numFmtId="0" fontId="16" fillId="0" borderId="23" xfId="1" applyFont="1" applyBorder="1" applyAlignment="1" applyProtection="1">
      <alignment horizontal="left"/>
      <protection hidden="1"/>
    </xf>
    <xf numFmtId="166" fontId="12" fillId="2" borderId="30" xfId="1" applyNumberFormat="1" applyFont="1" applyFill="1" applyBorder="1" applyAlignment="1" applyProtection="1">
      <alignment horizontal="center"/>
      <protection hidden="1"/>
    </xf>
    <xf numFmtId="166" fontId="12" fillId="2" borderId="37" xfId="1" applyNumberFormat="1" applyFont="1" applyFill="1" applyBorder="1" applyAlignment="1" applyProtection="1">
      <alignment horizontal="center"/>
      <protection hidden="1"/>
    </xf>
    <xf numFmtId="0" fontId="25" fillId="0" borderId="0" xfId="1" applyFont="1" applyProtection="1">
      <protection hidden="1"/>
    </xf>
    <xf numFmtId="0" fontId="16" fillId="0" borderId="0" xfId="1" applyFont="1" applyFill="1" applyBorder="1" applyAlignment="1" applyProtection="1">
      <alignment horizontal="left"/>
      <protection hidden="1"/>
    </xf>
    <xf numFmtId="0" fontId="23" fillId="0" borderId="0" xfId="1" applyFont="1" applyFill="1" applyBorder="1" applyAlignment="1" applyProtection="1">
      <alignment horizontal="center"/>
      <protection hidden="1"/>
    </xf>
    <xf numFmtId="4" fontId="12" fillId="0" borderId="0" xfId="1" applyNumberFormat="1" applyFont="1" applyFill="1" applyBorder="1" applyAlignment="1" applyProtection="1">
      <alignment horizontal="center"/>
      <protection hidden="1"/>
    </xf>
    <xf numFmtId="2" fontId="16" fillId="0" borderId="0" xfId="1" applyNumberFormat="1" applyFont="1" applyFill="1" applyBorder="1" applyAlignment="1" applyProtection="1">
      <alignment horizontal="center"/>
      <protection hidden="1"/>
    </xf>
    <xf numFmtId="4" fontId="16" fillId="0" borderId="0" xfId="1" applyNumberFormat="1" applyFont="1" applyFill="1" applyBorder="1" applyAlignment="1" applyProtection="1">
      <alignment horizontal="center"/>
      <protection hidden="1"/>
    </xf>
    <xf numFmtId="166" fontId="16" fillId="0" borderId="31" xfId="1" applyNumberFormat="1" applyFont="1" applyBorder="1" applyAlignment="1" applyProtection="1">
      <alignment horizontal="center"/>
      <protection hidden="1"/>
    </xf>
    <xf numFmtId="0" fontId="12" fillId="0" borderId="0" xfId="1" applyFont="1" applyBorder="1" applyAlignment="1" applyProtection="1">
      <alignment horizontal="left"/>
      <protection hidden="1"/>
    </xf>
    <xf numFmtId="0" fontId="12" fillId="0" borderId="0" xfId="1" applyFont="1" applyBorder="1" applyAlignment="1" applyProtection="1">
      <alignment horizontal="center"/>
      <protection hidden="1"/>
    </xf>
    <xf numFmtId="0" fontId="16" fillId="0" borderId="0" xfId="1" applyFont="1" applyFill="1" applyBorder="1" applyAlignment="1" applyProtection="1">
      <alignment horizontal="center"/>
      <protection hidden="1"/>
    </xf>
    <xf numFmtId="0" fontId="12" fillId="0" borderId="6" xfId="1" applyFont="1" applyBorder="1" applyProtection="1">
      <protection hidden="1"/>
    </xf>
    <xf numFmtId="0" fontId="12" fillId="0" borderId="13" xfId="1" applyFont="1" applyBorder="1" applyProtection="1">
      <protection hidden="1"/>
    </xf>
    <xf numFmtId="0" fontId="12" fillId="0" borderId="9" xfId="1" applyFont="1" applyBorder="1" applyProtection="1">
      <protection hidden="1"/>
    </xf>
    <xf numFmtId="0" fontId="12" fillId="0" borderId="9" xfId="1" applyFont="1" applyFill="1" applyBorder="1" applyProtection="1">
      <protection hidden="1"/>
    </xf>
    <xf numFmtId="49" fontId="12" fillId="0" borderId="0" xfId="1" applyNumberFormat="1" applyFont="1" applyFill="1" applyBorder="1" applyProtection="1">
      <protection hidden="1"/>
    </xf>
    <xf numFmtId="0" fontId="12" fillId="0" borderId="0" xfId="1" applyFont="1" applyFill="1" applyBorder="1" applyProtection="1">
      <protection hidden="1"/>
    </xf>
    <xf numFmtId="169" fontId="12" fillId="0" borderId="0" xfId="2" applyNumberFormat="1" applyFont="1" applyFill="1" applyBorder="1" applyProtection="1">
      <protection hidden="1"/>
    </xf>
    <xf numFmtId="0" fontId="12" fillId="3" borderId="25" xfId="1" applyFont="1" applyFill="1" applyBorder="1" applyAlignment="1" applyProtection="1">
      <alignment horizontal="left"/>
      <protection hidden="1"/>
    </xf>
    <xf numFmtId="9" fontId="16" fillId="2" borderId="1" xfId="3" applyFont="1" applyFill="1" applyBorder="1" applyAlignment="1" applyProtection="1">
      <alignment horizontal="center"/>
      <protection hidden="1"/>
    </xf>
    <xf numFmtId="0" fontId="23" fillId="2" borderId="1" xfId="1" applyFont="1" applyFill="1" applyBorder="1" applyAlignment="1" applyProtection="1">
      <alignment horizontal="center"/>
      <protection hidden="1"/>
    </xf>
    <xf numFmtId="9" fontId="12" fillId="2" borderId="1" xfId="3" applyFont="1" applyFill="1" applyBorder="1" applyAlignment="1" applyProtection="1">
      <alignment horizontal="center"/>
      <protection hidden="1"/>
    </xf>
    <xf numFmtId="0" fontId="12" fillId="2" borderId="1" xfId="1" applyFont="1" applyFill="1" applyBorder="1" applyAlignment="1" applyProtection="1">
      <alignment horizontal="center"/>
      <protection hidden="1"/>
    </xf>
    <xf numFmtId="9" fontId="12" fillId="2" borderId="28" xfId="3" applyFont="1" applyFill="1" applyBorder="1" applyAlignment="1" applyProtection="1">
      <alignment horizontal="center"/>
      <protection hidden="1"/>
    </xf>
    <xf numFmtId="9" fontId="12" fillId="2" borderId="34" xfId="3" applyFont="1" applyFill="1" applyBorder="1" applyAlignment="1" applyProtection="1">
      <alignment horizontal="center"/>
      <protection hidden="1"/>
    </xf>
    <xf numFmtId="0" fontId="12" fillId="0" borderId="23" xfId="1" applyFont="1" applyBorder="1" applyAlignment="1" applyProtection="1">
      <alignment horizontal="left"/>
      <protection hidden="1"/>
    </xf>
    <xf numFmtId="0" fontId="16" fillId="0" borderId="3" xfId="1" applyFont="1" applyBorder="1" applyAlignment="1" applyProtection="1">
      <alignment horizontal="center"/>
      <protection hidden="1"/>
    </xf>
    <xf numFmtId="0" fontId="16" fillId="0" borderId="3" xfId="1" applyNumberFormat="1" applyFont="1" applyBorder="1" applyAlignment="1" applyProtection="1">
      <alignment horizontal="center"/>
      <protection hidden="1"/>
    </xf>
    <xf numFmtId="0" fontId="16" fillId="0" borderId="4" xfId="1" applyFont="1" applyBorder="1" applyAlignment="1" applyProtection="1">
      <alignment horizontal="center"/>
      <protection hidden="1"/>
    </xf>
    <xf numFmtId="0" fontId="16" fillId="0" borderId="26" xfId="1" applyFont="1" applyBorder="1" applyAlignment="1" applyProtection="1">
      <alignment horizontal="center"/>
      <protection hidden="1"/>
    </xf>
    <xf numFmtId="0" fontId="12" fillId="3" borderId="23" xfId="1" applyFont="1" applyFill="1" applyBorder="1" applyAlignment="1" applyProtection="1">
      <alignment horizontal="left"/>
      <protection hidden="1"/>
    </xf>
    <xf numFmtId="9" fontId="16" fillId="2" borderId="3" xfId="1" applyNumberFormat="1" applyFont="1" applyFill="1" applyBorder="1" applyAlignment="1" applyProtection="1">
      <alignment horizontal="center"/>
      <protection hidden="1"/>
    </xf>
    <xf numFmtId="0" fontId="23" fillId="2" borderId="3" xfId="1" applyFont="1" applyFill="1" applyBorder="1" applyAlignment="1" applyProtection="1">
      <alignment horizontal="center"/>
      <protection hidden="1"/>
    </xf>
    <xf numFmtId="9" fontId="12" fillId="2" borderId="3" xfId="1" applyNumberFormat="1" applyFont="1" applyFill="1" applyBorder="1" applyAlignment="1" applyProtection="1">
      <alignment horizontal="center"/>
      <protection hidden="1"/>
    </xf>
    <xf numFmtId="0" fontId="12" fillId="2" borderId="3" xfId="1" applyFont="1" applyFill="1" applyBorder="1" applyAlignment="1" applyProtection="1">
      <alignment horizontal="center"/>
      <protection hidden="1"/>
    </xf>
    <xf numFmtId="0" fontId="12" fillId="2" borderId="26" xfId="1" applyFont="1" applyFill="1" applyBorder="1" applyAlignment="1" applyProtection="1">
      <alignment horizontal="center"/>
      <protection hidden="1"/>
    </xf>
    <xf numFmtId="166" fontId="16" fillId="2" borderId="3" xfId="1" applyNumberFormat="1" applyFont="1" applyFill="1" applyBorder="1" applyAlignment="1" applyProtection="1">
      <alignment horizontal="center"/>
      <protection hidden="1"/>
    </xf>
    <xf numFmtId="166" fontId="12" fillId="2" borderId="3" xfId="1" applyNumberFormat="1" applyFont="1" applyFill="1" applyBorder="1" applyAlignment="1" applyProtection="1">
      <alignment horizontal="center"/>
      <protection hidden="1"/>
    </xf>
    <xf numFmtId="0" fontId="12" fillId="0" borderId="35" xfId="1" applyFont="1" applyBorder="1" applyAlignment="1" applyProtection="1">
      <alignment horizontal="left"/>
      <protection hidden="1"/>
    </xf>
    <xf numFmtId="0" fontId="23" fillId="0" borderId="2" xfId="1" applyFont="1" applyBorder="1" applyAlignment="1" applyProtection="1">
      <alignment horizontal="center"/>
      <protection hidden="1"/>
    </xf>
    <xf numFmtId="0" fontId="16" fillId="0" borderId="2" xfId="1" applyFont="1" applyBorder="1" applyAlignment="1" applyProtection="1">
      <alignment horizontal="center"/>
      <protection hidden="1"/>
    </xf>
    <xf numFmtId="0" fontId="16" fillId="0" borderId="2" xfId="1" applyNumberFormat="1" applyFont="1" applyBorder="1" applyAlignment="1" applyProtection="1">
      <alignment horizontal="center"/>
      <protection hidden="1"/>
    </xf>
    <xf numFmtId="0" fontId="12" fillId="0" borderId="36" xfId="1" applyFont="1" applyBorder="1" applyAlignment="1" applyProtection="1">
      <alignment horizontal="center"/>
      <protection hidden="1"/>
    </xf>
    <xf numFmtId="0" fontId="16" fillId="0" borderId="9" xfId="1" applyFont="1" applyBorder="1" applyProtection="1">
      <protection hidden="1"/>
    </xf>
    <xf numFmtId="0" fontId="16" fillId="0" borderId="0" xfId="1" applyFont="1" applyBorder="1" applyProtection="1">
      <protection hidden="1"/>
    </xf>
    <xf numFmtId="0" fontId="12" fillId="0" borderId="9" xfId="1" quotePrefix="1" applyFont="1" applyBorder="1" applyProtection="1">
      <protection hidden="1"/>
    </xf>
    <xf numFmtId="49" fontId="12" fillId="0" borderId="9" xfId="1" applyNumberFormat="1" applyFont="1" applyBorder="1" applyProtection="1">
      <protection hidden="1"/>
    </xf>
    <xf numFmtId="49" fontId="12" fillId="0" borderId="0" xfId="1" applyNumberFormat="1" applyFont="1" applyBorder="1" applyProtection="1">
      <protection hidden="1"/>
    </xf>
    <xf numFmtId="0" fontId="12" fillId="0" borderId="9" xfId="1" applyNumberFormat="1" applyFont="1" applyBorder="1" applyProtection="1">
      <protection hidden="1"/>
    </xf>
    <xf numFmtId="0" fontId="12" fillId="0" borderId="10" xfId="1" applyFont="1" applyBorder="1" applyProtection="1">
      <protection hidden="1"/>
    </xf>
    <xf numFmtId="9" fontId="12" fillId="0" borderId="0" xfId="3" applyFont="1" applyProtection="1">
      <protection hidden="1"/>
    </xf>
    <xf numFmtId="9" fontId="12" fillId="0" borderId="0" xfId="1" applyNumberFormat="1" applyFont="1" applyProtection="1">
      <protection hidden="1"/>
    </xf>
    <xf numFmtId="3" fontId="12" fillId="0" borderId="3" xfId="1" applyNumberFormat="1" applyFont="1" applyFill="1" applyBorder="1" applyAlignment="1" applyProtection="1">
      <alignment horizontal="right"/>
      <protection hidden="1"/>
    </xf>
    <xf numFmtId="2" fontId="16" fillId="0" borderId="0" xfId="1" applyNumberFormat="1" applyFont="1" applyBorder="1" applyAlignment="1" applyProtection="1">
      <alignment horizontal="right"/>
      <protection hidden="1"/>
    </xf>
    <xf numFmtId="4" fontId="12" fillId="0" borderId="8" xfId="1" applyNumberFormat="1" applyFont="1" applyFill="1" applyBorder="1" applyAlignment="1" applyProtection="1">
      <alignment horizontal="right"/>
      <protection hidden="1"/>
    </xf>
    <xf numFmtId="9" fontId="12" fillId="0" borderId="22" xfId="3" applyFont="1" applyFill="1" applyBorder="1" applyAlignment="1" applyProtection="1">
      <alignment horizontal="right"/>
      <protection hidden="1"/>
    </xf>
    <xf numFmtId="168" fontId="12" fillId="0" borderId="22" xfId="3" applyNumberFormat="1" applyFont="1" applyFill="1" applyBorder="1" applyAlignment="1" applyProtection="1">
      <alignment horizontal="right"/>
      <protection hidden="1"/>
    </xf>
    <xf numFmtId="168" fontId="16" fillId="0" borderId="0" xfId="1" applyNumberFormat="1" applyFont="1" applyBorder="1" applyAlignment="1" applyProtection="1">
      <alignment horizontal="right"/>
      <protection hidden="1"/>
    </xf>
    <xf numFmtId="10" fontId="12" fillId="0" borderId="8" xfId="3" applyNumberFormat="1" applyFont="1" applyFill="1" applyBorder="1" applyAlignment="1" applyProtection="1">
      <alignment horizontal="right"/>
      <protection hidden="1"/>
    </xf>
    <xf numFmtId="168" fontId="12" fillId="2" borderId="3" xfId="3" applyNumberFormat="1" applyFont="1" applyFill="1" applyBorder="1" applyAlignment="1" applyProtection="1">
      <alignment horizontal="right"/>
      <protection hidden="1"/>
    </xf>
    <xf numFmtId="9" fontId="16" fillId="0" borderId="3" xfId="3" applyFont="1" applyFill="1" applyBorder="1" applyAlignment="1" applyProtection="1">
      <alignment horizontal="right"/>
      <protection hidden="1"/>
    </xf>
    <xf numFmtId="168" fontId="12" fillId="2" borderId="26" xfId="3" applyNumberFormat="1" applyFont="1" applyFill="1" applyBorder="1" applyAlignment="1" applyProtection="1">
      <alignment horizontal="right"/>
      <protection hidden="1"/>
    </xf>
    <xf numFmtId="168" fontId="16" fillId="0" borderId="3" xfId="1" applyNumberFormat="1" applyFont="1" applyFill="1" applyBorder="1" applyAlignment="1" applyProtection="1">
      <alignment horizontal="right"/>
      <protection hidden="1"/>
    </xf>
    <xf numFmtId="166" fontId="12" fillId="2" borderId="3" xfId="3" applyNumberFormat="1" applyFont="1" applyFill="1" applyBorder="1" applyAlignment="1" applyProtection="1">
      <alignment horizontal="right"/>
      <protection hidden="1"/>
    </xf>
    <xf numFmtId="0" fontId="16" fillId="0" borderId="3" xfId="1" applyFont="1" applyFill="1" applyBorder="1" applyAlignment="1" applyProtection="1">
      <alignment horizontal="right"/>
      <protection hidden="1"/>
    </xf>
    <xf numFmtId="166" fontId="12" fillId="2" borderId="26" xfId="3" applyNumberFormat="1" applyFont="1" applyFill="1" applyBorder="1" applyAlignment="1" applyProtection="1">
      <alignment horizontal="right"/>
      <protection hidden="1"/>
    </xf>
    <xf numFmtId="3" fontId="12" fillId="5" borderId="3" xfId="1" applyNumberFormat="1" applyFont="1" applyFill="1" applyBorder="1" applyProtection="1">
      <protection locked="0"/>
    </xf>
    <xf numFmtId="3" fontId="12" fillId="0" borderId="3" xfId="1" applyNumberFormat="1" applyFont="1" applyFill="1" applyBorder="1" applyProtection="1">
      <protection hidden="1"/>
    </xf>
    <xf numFmtId="3" fontId="12" fillId="4" borderId="3" xfId="1" applyNumberFormat="1" applyFont="1" applyFill="1" applyBorder="1" applyProtection="1">
      <protection hidden="1"/>
    </xf>
    <xf numFmtId="3" fontId="12" fillId="0" borderId="3" xfId="1" applyNumberFormat="1" applyFont="1" applyBorder="1" applyProtection="1">
      <protection hidden="1"/>
    </xf>
    <xf numFmtId="3" fontId="12" fillId="5" borderId="2" xfId="1" applyNumberFormat="1" applyFont="1" applyFill="1" applyBorder="1" applyProtection="1">
      <protection locked="0"/>
    </xf>
    <xf numFmtId="166" fontId="12" fillId="2" borderId="27" xfId="1" applyNumberFormat="1" applyFont="1" applyFill="1" applyBorder="1" applyAlignment="1" applyProtection="1">
      <alignment horizontal="center"/>
      <protection hidden="1"/>
    </xf>
    <xf numFmtId="0" fontId="12" fillId="0" borderId="0" xfId="7" applyFont="1"/>
    <xf numFmtId="0" fontId="26" fillId="0" borderId="0" xfId="1" applyFont="1" applyProtection="1">
      <protection hidden="1"/>
    </xf>
    <xf numFmtId="0" fontId="12" fillId="0" borderId="0" xfId="7" applyFont="1" applyAlignment="1">
      <alignment vertical="top" wrapText="1"/>
    </xf>
    <xf numFmtId="0" fontId="12" fillId="0" borderId="3" xfId="1" applyFont="1" applyBorder="1" applyAlignment="1" applyProtection="1">
      <alignment horizontal="right"/>
      <protection hidden="1"/>
    </xf>
    <xf numFmtId="1" fontId="12" fillId="5" borderId="3" xfId="1" applyNumberFormat="1" applyFont="1" applyFill="1" applyBorder="1" applyProtection="1">
      <protection locked="0"/>
    </xf>
    <xf numFmtId="1" fontId="12" fillId="5" borderId="3" xfId="2" applyNumberFormat="1" applyFont="1" applyFill="1" applyBorder="1" applyProtection="1">
      <protection locked="0"/>
    </xf>
    <xf numFmtId="167" fontId="12" fillId="5" borderId="3" xfId="1" applyNumberFormat="1" applyFont="1" applyFill="1" applyBorder="1" applyAlignment="1" applyProtection="1">
      <alignment horizontal="right"/>
      <protection locked="0"/>
    </xf>
    <xf numFmtId="0" fontId="12" fillId="0" borderId="3" xfId="1" applyFont="1" applyBorder="1" applyAlignment="1" applyProtection="1">
      <alignment horizontal="center"/>
      <protection hidden="1"/>
    </xf>
    <xf numFmtId="0" fontId="25" fillId="0" borderId="3" xfId="1" applyFont="1" applyBorder="1" applyProtection="1">
      <protection hidden="1"/>
    </xf>
    <xf numFmtId="3" fontId="12" fillId="0" borderId="3" xfId="1" applyNumberFormat="1" applyFont="1" applyBorder="1" applyAlignment="1" applyProtection="1">
      <alignment horizontal="right"/>
      <protection hidden="1"/>
    </xf>
    <xf numFmtId="0" fontId="27" fillId="0" borderId="0" xfId="1" applyFont="1" applyProtection="1">
      <protection hidden="1"/>
    </xf>
    <xf numFmtId="0" fontId="12" fillId="0" borderId="4" xfId="1" applyFont="1" applyBorder="1" applyProtection="1">
      <protection hidden="1"/>
    </xf>
    <xf numFmtId="0" fontId="12" fillId="0" borderId="5" xfId="1" applyFont="1" applyBorder="1" applyAlignment="1" applyProtection="1">
      <alignment horizontal="right"/>
      <protection hidden="1"/>
    </xf>
    <xf numFmtId="9" fontId="12" fillId="5" borderId="3" xfId="3" applyFont="1" applyFill="1" applyBorder="1" applyProtection="1">
      <protection locked="0"/>
    </xf>
    <xf numFmtId="9" fontId="25" fillId="0" borderId="3" xfId="3" applyFont="1" applyFill="1" applyBorder="1" applyProtection="1">
      <protection locked="0"/>
    </xf>
    <xf numFmtId="0" fontId="12" fillId="0" borderId="5" xfId="1" applyFont="1" applyBorder="1" applyProtection="1">
      <protection hidden="1"/>
    </xf>
    <xf numFmtId="9" fontId="12" fillId="0" borderId="3" xfId="3" applyFont="1" applyFill="1" applyBorder="1" applyProtection="1">
      <protection locked="0"/>
    </xf>
    <xf numFmtId="166" fontId="12" fillId="0" borderId="3" xfId="2" applyNumberFormat="1" applyFont="1" applyFill="1" applyBorder="1" applyProtection="1">
      <protection locked="0"/>
    </xf>
    <xf numFmtId="0" fontId="16" fillId="0" borderId="0" xfId="7" applyFont="1"/>
    <xf numFmtId="9" fontId="12" fillId="0" borderId="0" xfId="3" applyFont="1"/>
    <xf numFmtId="9" fontId="12" fillId="7" borderId="3" xfId="3" applyFont="1" applyFill="1" applyBorder="1"/>
    <xf numFmtId="166" fontId="12" fillId="0" borderId="0" xfId="3" applyNumberFormat="1" applyFont="1"/>
    <xf numFmtId="166" fontId="12" fillId="0" borderId="0" xfId="7" applyNumberFormat="1" applyFont="1"/>
    <xf numFmtId="0" fontId="28" fillId="0" borderId="0" xfId="1" applyFont="1" applyProtection="1">
      <protection hidden="1"/>
    </xf>
    <xf numFmtId="0" fontId="12" fillId="7" borderId="42" xfId="7" applyFont="1" applyFill="1" applyBorder="1" applyAlignment="1">
      <alignment horizontal="right"/>
    </xf>
    <xf numFmtId="0" fontId="12" fillId="7" borderId="43" xfId="7" applyFont="1" applyFill="1" applyBorder="1" applyAlignment="1">
      <alignment horizontal="right"/>
    </xf>
    <xf numFmtId="0" fontId="11" fillId="0" borderId="0" xfId="7" applyFont="1" applyAlignment="1" applyProtection="1">
      <alignment horizontal="left"/>
      <protection hidden="1"/>
    </xf>
    <xf numFmtId="0" fontId="31" fillId="0" borderId="0" xfId="7" applyFont="1" applyAlignment="1" applyProtection="1">
      <alignment horizontal="left"/>
      <protection hidden="1"/>
    </xf>
    <xf numFmtId="9" fontId="11" fillId="0" borderId="0" xfId="7" applyNumberFormat="1" applyFont="1" applyProtection="1">
      <protection hidden="1"/>
    </xf>
    <xf numFmtId="0" fontId="31" fillId="0" borderId="0" xfId="7" applyFont="1" applyProtection="1">
      <protection hidden="1"/>
    </xf>
    <xf numFmtId="0" fontId="12" fillId="0" borderId="0" xfId="7" applyFont="1" applyProtection="1">
      <protection hidden="1"/>
    </xf>
    <xf numFmtId="9" fontId="12" fillId="0" borderId="0" xfId="0" applyNumberFormat="1" applyFont="1"/>
    <xf numFmtId="166" fontId="12" fillId="0" borderId="0" xfId="0" applyNumberFormat="1" applyFont="1"/>
    <xf numFmtId="0" fontId="32" fillId="0" borderId="0" xfId="0" applyFont="1"/>
    <xf numFmtId="172" fontId="33" fillId="8" borderId="0" xfId="0" applyNumberFormat="1" applyFont="1" applyFill="1" applyBorder="1" applyAlignment="1" applyProtection="1">
      <alignment horizontal="right"/>
      <protection hidden="1"/>
    </xf>
    <xf numFmtId="0" fontId="12" fillId="0" borderId="15" xfId="1" applyFont="1" applyBorder="1" applyAlignment="1" applyProtection="1">
      <alignment horizontal="left"/>
      <protection hidden="1"/>
    </xf>
    <xf numFmtId="3" fontId="12" fillId="5" borderId="43" xfId="1" applyNumberFormat="1" applyFont="1" applyFill="1" applyBorder="1" applyProtection="1">
      <protection locked="0"/>
    </xf>
    <xf numFmtId="167" fontId="23" fillId="5" borderId="2" xfId="1" applyNumberFormat="1" applyFont="1" applyFill="1" applyBorder="1" applyAlignment="1" applyProtection="1">
      <alignment horizontal="right"/>
      <protection locked="0"/>
    </xf>
    <xf numFmtId="167" fontId="23" fillId="4" borderId="2" xfId="1" applyNumberFormat="1" applyFont="1" applyFill="1" applyBorder="1" applyAlignment="1" applyProtection="1">
      <alignment horizontal="right"/>
      <protection hidden="1"/>
    </xf>
    <xf numFmtId="0" fontId="19" fillId="8" borderId="24" xfId="1" applyFont="1" applyFill="1" applyBorder="1" applyAlignment="1" applyProtection="1">
      <alignment horizontal="left" wrapText="1"/>
      <protection hidden="1"/>
    </xf>
    <xf numFmtId="0" fontId="19" fillId="8" borderId="29" xfId="1" applyFont="1" applyFill="1" applyBorder="1" applyAlignment="1" applyProtection="1">
      <alignment horizontal="left" wrapText="1"/>
      <protection hidden="1"/>
    </xf>
    <xf numFmtId="0" fontId="19" fillId="8" borderId="29" xfId="1" applyFont="1" applyFill="1" applyBorder="1" applyAlignment="1" applyProtection="1">
      <alignment horizontal="right" wrapText="1"/>
      <protection hidden="1"/>
    </xf>
    <xf numFmtId="0" fontId="19" fillId="8" borderId="33" xfId="1" applyFont="1" applyFill="1" applyBorder="1" applyAlignment="1" applyProtection="1">
      <alignment horizontal="right" wrapText="1"/>
      <protection hidden="1"/>
    </xf>
    <xf numFmtId="0" fontId="19" fillId="8" borderId="31" xfId="1" applyFont="1" applyFill="1" applyBorder="1" applyAlignment="1" applyProtection="1">
      <alignment horizontal="center" wrapText="1"/>
      <protection hidden="1"/>
    </xf>
    <xf numFmtId="0" fontId="19" fillId="8" borderId="6" xfId="1" applyFont="1" applyFill="1" applyBorder="1" applyAlignment="1" applyProtection="1">
      <alignment horizontal="left"/>
      <protection hidden="1"/>
    </xf>
    <xf numFmtId="0" fontId="20" fillId="8" borderId="7" xfId="1" applyFont="1" applyFill="1" applyBorder="1" applyProtection="1">
      <protection hidden="1"/>
    </xf>
    <xf numFmtId="0" fontId="20" fillId="8" borderId="13" xfId="1" applyFont="1" applyFill="1" applyBorder="1" applyProtection="1">
      <protection hidden="1"/>
    </xf>
    <xf numFmtId="0" fontId="20" fillId="8" borderId="9" xfId="1" applyFont="1" applyFill="1" applyBorder="1" applyProtection="1">
      <protection hidden="1"/>
    </xf>
    <xf numFmtId="0" fontId="20" fillId="8" borderId="0" xfId="1" applyFont="1" applyFill="1" applyBorder="1" applyProtection="1">
      <protection hidden="1"/>
    </xf>
    <xf numFmtId="0" fontId="20" fillId="8" borderId="8" xfId="1" applyFont="1" applyFill="1" applyBorder="1" applyProtection="1">
      <protection hidden="1"/>
    </xf>
    <xf numFmtId="0" fontId="19" fillId="8" borderId="10" xfId="1" applyFont="1" applyFill="1" applyBorder="1" applyAlignment="1" applyProtection="1">
      <alignment horizontal="left" wrapText="1"/>
      <protection hidden="1"/>
    </xf>
    <xf numFmtId="0" fontId="19" fillId="8" borderId="12" xfId="1" applyFont="1" applyFill="1" applyBorder="1" applyAlignment="1" applyProtection="1">
      <alignment horizontal="center" wrapText="1"/>
      <protection hidden="1"/>
    </xf>
    <xf numFmtId="0" fontId="20" fillId="8" borderId="38" xfId="1" applyFont="1" applyFill="1" applyBorder="1" applyProtection="1">
      <protection hidden="1"/>
    </xf>
    <xf numFmtId="0" fontId="20" fillId="8" borderId="22" xfId="1" applyFont="1" applyFill="1" applyBorder="1" applyProtection="1">
      <protection hidden="1"/>
    </xf>
    <xf numFmtId="0" fontId="20" fillId="8" borderId="39" xfId="1" applyFont="1" applyFill="1" applyBorder="1" applyProtection="1">
      <protection hidden="1"/>
    </xf>
    <xf numFmtId="0" fontId="20" fillId="8" borderId="40" xfId="1" applyFont="1" applyFill="1" applyBorder="1" applyProtection="1">
      <protection hidden="1"/>
    </xf>
    <xf numFmtId="0" fontId="20" fillId="8" borderId="16" xfId="1" applyFont="1" applyFill="1" applyBorder="1" applyProtection="1">
      <protection hidden="1"/>
    </xf>
    <xf numFmtId="0" fontId="20" fillId="8" borderId="41" xfId="1" applyFont="1" applyFill="1" applyBorder="1" applyProtection="1">
      <protection hidden="1"/>
    </xf>
    <xf numFmtId="169" fontId="21" fillId="8" borderId="3" xfId="2" applyNumberFormat="1" applyFont="1" applyFill="1" applyBorder="1" applyProtection="1">
      <protection hidden="1"/>
    </xf>
    <xf numFmtId="0" fontId="20" fillId="8" borderId="38" xfId="1" applyFont="1" applyFill="1" applyBorder="1" applyAlignment="1" applyProtection="1">
      <alignment horizontal="left" vertical="top"/>
      <protection hidden="1"/>
    </xf>
    <xf numFmtId="0" fontId="20" fillId="8" borderId="22" xfId="1" applyFont="1" applyFill="1" applyBorder="1" applyAlignment="1" applyProtection="1">
      <alignment horizontal="right"/>
      <protection hidden="1"/>
    </xf>
    <xf numFmtId="0" fontId="20" fillId="8" borderId="16" xfId="1" applyFont="1" applyFill="1" applyBorder="1" applyAlignment="1" applyProtection="1">
      <alignment horizontal="right"/>
      <protection hidden="1"/>
    </xf>
    <xf numFmtId="172" fontId="19" fillId="8" borderId="6" xfId="0" applyNumberFormat="1" applyFont="1" applyFill="1" applyBorder="1" applyAlignment="1" applyProtection="1">
      <alignment horizontal="left"/>
      <protection hidden="1"/>
    </xf>
    <xf numFmtId="172" fontId="35" fillId="8" borderId="7" xfId="0" applyNumberFormat="1" applyFont="1" applyFill="1" applyBorder="1" applyAlignment="1" applyProtection="1">
      <alignment horizontal="right"/>
      <protection hidden="1"/>
    </xf>
    <xf numFmtId="172" fontId="35" fillId="8" borderId="13" xfId="0" applyNumberFormat="1" applyFont="1" applyFill="1" applyBorder="1" applyAlignment="1" applyProtection="1">
      <alignment horizontal="right"/>
      <protection hidden="1"/>
    </xf>
    <xf numFmtId="172" fontId="19" fillId="8" borderId="9" xfId="0" applyNumberFormat="1" applyFont="1" applyFill="1" applyBorder="1" applyAlignment="1" applyProtection="1">
      <alignment horizontal="left"/>
      <protection hidden="1"/>
    </xf>
    <xf numFmtId="172" fontId="35" fillId="8" borderId="0" xfId="0" applyNumberFormat="1" applyFont="1" applyFill="1" applyBorder="1" applyAlignment="1" applyProtection="1">
      <alignment horizontal="right"/>
      <protection hidden="1"/>
    </xf>
    <xf numFmtId="172" fontId="35" fillId="8" borderId="8" xfId="0" applyNumberFormat="1" applyFont="1" applyFill="1" applyBorder="1" applyAlignment="1" applyProtection="1">
      <alignment horizontal="right"/>
      <protection hidden="1"/>
    </xf>
    <xf numFmtId="172" fontId="35" fillId="8" borderId="9" xfId="0" applyNumberFormat="1" applyFont="1" applyFill="1" applyBorder="1" applyAlignment="1" applyProtection="1">
      <alignment horizontal="right"/>
      <protection hidden="1"/>
    </xf>
    <xf numFmtId="172" fontId="19" fillId="8" borderId="0" xfId="0" applyNumberFormat="1" applyFont="1" applyFill="1" applyBorder="1" applyAlignment="1" applyProtection="1">
      <alignment horizontal="right"/>
      <protection hidden="1"/>
    </xf>
    <xf numFmtId="0" fontId="19" fillId="8" borderId="0" xfId="0" applyNumberFormat="1" applyFont="1" applyFill="1" applyBorder="1" applyAlignment="1" applyProtection="1">
      <alignment horizontal="right"/>
      <protection hidden="1"/>
    </xf>
    <xf numFmtId="172" fontId="35" fillId="8" borderId="10" xfId="0" applyNumberFormat="1" applyFont="1" applyFill="1" applyBorder="1" applyAlignment="1" applyProtection="1">
      <alignment horizontal="right"/>
      <protection hidden="1"/>
    </xf>
    <xf numFmtId="172" fontId="35" fillId="8" borderId="21" xfId="0" applyNumberFormat="1" applyFont="1" applyFill="1" applyBorder="1" applyAlignment="1" applyProtection="1">
      <alignment horizontal="right"/>
      <protection hidden="1"/>
    </xf>
    <xf numFmtId="172" fontId="35" fillId="8" borderId="45" xfId="0" applyNumberFormat="1" applyFont="1" applyFill="1" applyBorder="1" applyAlignment="1" applyProtection="1">
      <alignment horizontal="right"/>
      <protection hidden="1"/>
    </xf>
    <xf numFmtId="172" fontId="20" fillId="8" borderId="0" xfId="0" applyNumberFormat="1" applyFont="1" applyFill="1" applyBorder="1" applyAlignment="1" applyProtection="1">
      <alignment horizontal="right" vertical="center" wrapText="1"/>
      <protection hidden="1"/>
    </xf>
    <xf numFmtId="172" fontId="20" fillId="8" borderId="0" xfId="0" applyNumberFormat="1" applyFont="1" applyFill="1" applyBorder="1" applyAlignment="1" applyProtection="1">
      <alignment horizontal="right"/>
      <protection hidden="1"/>
    </xf>
    <xf numFmtId="172" fontId="20" fillId="8" borderId="11" xfId="0" applyNumberFormat="1" applyFont="1" applyFill="1" applyBorder="1" applyAlignment="1" applyProtection="1">
      <alignment horizontal="right"/>
      <protection hidden="1"/>
    </xf>
    <xf numFmtId="172" fontId="36" fillId="8" borderId="0" xfId="0" applyNumberFormat="1" applyFont="1" applyFill="1" applyBorder="1" applyAlignment="1" applyProtection="1">
      <alignment horizontal="left"/>
      <protection hidden="1"/>
    </xf>
    <xf numFmtId="172" fontId="35" fillId="8" borderId="44" xfId="0" applyNumberFormat="1" applyFont="1" applyFill="1" applyBorder="1" applyAlignment="1" applyProtection="1">
      <alignment horizontal="left"/>
      <protection hidden="1"/>
    </xf>
    <xf numFmtId="0" fontId="37" fillId="0" borderId="0" xfId="1" quotePrefix="1" applyFont="1" applyBorder="1" applyProtection="1">
      <protection hidden="1"/>
    </xf>
    <xf numFmtId="0" fontId="37" fillId="0" borderId="0" xfId="1" applyFont="1" applyBorder="1" applyProtection="1">
      <protection hidden="1"/>
    </xf>
    <xf numFmtId="0" fontId="38" fillId="0" borderId="0" xfId="1" applyFont="1" applyBorder="1" applyProtection="1">
      <protection hidden="1"/>
    </xf>
    <xf numFmtId="172" fontId="33" fillId="8" borderId="6" xfId="0" applyNumberFormat="1" applyFont="1" applyFill="1" applyBorder="1" applyAlignment="1" applyProtection="1">
      <alignment horizontal="right"/>
      <protection hidden="1"/>
    </xf>
    <xf numFmtId="172" fontId="33" fillId="8" borderId="7" xfId="0" applyNumberFormat="1" applyFont="1" applyFill="1" applyBorder="1" applyAlignment="1" applyProtection="1">
      <alignment horizontal="right"/>
      <protection hidden="1"/>
    </xf>
    <xf numFmtId="172" fontId="33" fillId="8" borderId="13" xfId="0" applyNumberFormat="1" applyFont="1" applyFill="1" applyBorder="1" applyAlignment="1" applyProtection="1">
      <alignment horizontal="right"/>
      <protection hidden="1"/>
    </xf>
    <xf numFmtId="172" fontId="33" fillId="8" borderId="8" xfId="0" applyNumberFormat="1" applyFont="1" applyFill="1" applyBorder="1" applyAlignment="1" applyProtection="1">
      <alignment horizontal="right"/>
      <protection hidden="1"/>
    </xf>
    <xf numFmtId="172" fontId="33" fillId="8" borderId="9" xfId="0" applyNumberFormat="1" applyFont="1" applyFill="1" applyBorder="1" applyAlignment="1" applyProtection="1">
      <alignment horizontal="right"/>
      <protection hidden="1"/>
    </xf>
    <xf numFmtId="172" fontId="33" fillId="8" borderId="10" xfId="0" applyNumberFormat="1" applyFont="1" applyFill="1" applyBorder="1" applyAlignment="1" applyProtection="1">
      <alignment horizontal="right"/>
      <protection hidden="1"/>
    </xf>
    <xf numFmtId="172" fontId="33" fillId="8" borderId="11" xfId="0" applyNumberFormat="1" applyFont="1" applyFill="1" applyBorder="1" applyAlignment="1" applyProtection="1">
      <alignment horizontal="right"/>
      <protection hidden="1"/>
    </xf>
    <xf numFmtId="172" fontId="33" fillId="8" borderId="12" xfId="0" applyNumberFormat="1" applyFont="1" applyFill="1" applyBorder="1" applyAlignment="1" applyProtection="1">
      <alignment horizontal="right"/>
      <protection hidden="1"/>
    </xf>
    <xf numFmtId="9" fontId="12" fillId="9" borderId="3" xfId="3" applyFont="1" applyFill="1" applyBorder="1" applyProtection="1">
      <protection locked="0"/>
    </xf>
    <xf numFmtId="166" fontId="12" fillId="9" borderId="3" xfId="2" applyNumberFormat="1" applyFont="1" applyFill="1" applyBorder="1" applyProtection="1">
      <protection locked="0"/>
    </xf>
    <xf numFmtId="1" fontId="12" fillId="0" borderId="3" xfId="2" applyNumberFormat="1" applyFont="1" applyFill="1" applyBorder="1" applyProtection="1">
      <protection locked="0"/>
    </xf>
    <xf numFmtId="172" fontId="40" fillId="8" borderId="0" xfId="0" applyNumberFormat="1" applyFont="1" applyFill="1" applyBorder="1" applyAlignment="1" applyProtection="1">
      <alignment horizontal="left"/>
      <protection hidden="1"/>
    </xf>
    <xf numFmtId="172" fontId="40" fillId="8" borderId="9" xfId="0" applyNumberFormat="1" applyFont="1" applyFill="1" applyBorder="1" applyAlignment="1" applyProtection="1">
      <alignment horizontal="left"/>
      <protection hidden="1"/>
    </xf>
    <xf numFmtId="172" fontId="41" fillId="8" borderId="9" xfId="0" applyNumberFormat="1" applyFont="1" applyFill="1" applyBorder="1" applyAlignment="1" applyProtection="1">
      <alignment horizontal="left"/>
      <protection hidden="1"/>
    </xf>
    <xf numFmtId="172" fontId="41" fillId="8" borderId="0" xfId="0" applyNumberFormat="1" applyFont="1" applyFill="1" applyBorder="1" applyAlignment="1" applyProtection="1">
      <alignment horizontal="left"/>
      <protection hidden="1"/>
    </xf>
    <xf numFmtId="172" fontId="34" fillId="8" borderId="46" xfId="0" applyNumberFormat="1" applyFont="1" applyFill="1" applyBorder="1" applyAlignment="1" applyProtection="1">
      <alignment horizontal="left" vertical="center"/>
      <protection hidden="1"/>
    </xf>
    <xf numFmtId="0" fontId="23" fillId="0" borderId="3" xfId="1" applyFont="1" applyBorder="1" applyAlignment="1" applyProtection="1">
      <alignment horizontal="left" vertical="center"/>
      <protection hidden="1"/>
    </xf>
    <xf numFmtId="0" fontId="19" fillId="8" borderId="11" xfId="1" applyFont="1" applyFill="1" applyBorder="1" applyAlignment="1" applyProtection="1">
      <alignment horizontal="center" wrapText="1"/>
      <protection hidden="1"/>
    </xf>
    <xf numFmtId="0" fontId="11" fillId="0" borderId="0" xfId="7" applyFont="1" applyAlignment="1" applyProtection="1">
      <alignment horizontal="left" vertical="top" wrapText="1"/>
      <protection hidden="1"/>
    </xf>
    <xf numFmtId="0" fontId="12" fillId="0" borderId="0" xfId="7" applyFont="1" applyAlignment="1">
      <alignment horizontal="left" vertical="top" wrapText="1"/>
    </xf>
    <xf numFmtId="0" fontId="16" fillId="5" borderId="4" xfId="1" applyFont="1" applyFill="1" applyBorder="1" applyAlignment="1" applyProtection="1">
      <alignment horizontal="left" vertical="top"/>
      <protection locked="0"/>
    </xf>
    <xf numFmtId="0" fontId="16" fillId="5" borderId="5" xfId="1" applyFont="1" applyFill="1" applyBorder="1" applyAlignment="1" applyProtection="1">
      <alignment horizontal="left" vertical="top"/>
      <protection locked="0"/>
    </xf>
    <xf numFmtId="49" fontId="12" fillId="0" borderId="9" xfId="1" applyNumberFormat="1" applyFont="1" applyBorder="1" applyAlignment="1" applyProtection="1">
      <alignment horizontal="left" wrapText="1" indent="3"/>
      <protection hidden="1"/>
    </xf>
    <xf numFmtId="49" fontId="12" fillId="0" borderId="0" xfId="1" applyNumberFormat="1" applyFont="1" applyBorder="1" applyAlignment="1" applyProtection="1">
      <alignment horizontal="left" wrapText="1" indent="3"/>
      <protection hidden="1"/>
    </xf>
    <xf numFmtId="0" fontId="12" fillId="0" borderId="9" xfId="1" applyNumberFormat="1" applyFont="1" applyBorder="1" applyAlignment="1" applyProtection="1">
      <alignment horizontal="left" wrapText="1" indent="3"/>
      <protection hidden="1"/>
    </xf>
    <xf numFmtId="0" fontId="12" fillId="0" borderId="0" xfId="1" applyNumberFormat="1" applyFont="1" applyBorder="1" applyAlignment="1" applyProtection="1">
      <alignment horizontal="left" wrapText="1" indent="3"/>
      <protection hidden="1"/>
    </xf>
    <xf numFmtId="0" fontId="19" fillId="8" borderId="0" xfId="1" applyFont="1" applyFill="1" applyBorder="1" applyAlignment="1" applyProtection="1">
      <alignment horizontal="center" wrapText="1"/>
      <protection hidden="1"/>
    </xf>
    <xf numFmtId="0" fontId="19" fillId="8" borderId="11" xfId="1" applyFont="1" applyFill="1" applyBorder="1" applyAlignment="1" applyProtection="1">
      <alignment horizontal="center" wrapText="1"/>
      <protection hidden="1"/>
    </xf>
    <xf numFmtId="0" fontId="16" fillId="5" borderId="4" xfId="1" applyFont="1" applyFill="1" applyBorder="1" applyAlignment="1" applyProtection="1">
      <alignment horizontal="left" vertical="center"/>
      <protection locked="0"/>
    </xf>
    <xf numFmtId="0" fontId="16" fillId="5" borderId="18" xfId="1" applyFont="1" applyFill="1" applyBorder="1" applyAlignment="1" applyProtection="1">
      <alignment horizontal="left" vertical="center"/>
      <protection locked="0"/>
    </xf>
    <xf numFmtId="0" fontId="16" fillId="5" borderId="5" xfId="1" applyFont="1" applyFill="1" applyBorder="1" applyAlignment="1" applyProtection="1">
      <alignment horizontal="left" vertical="center"/>
      <protection locked="0"/>
    </xf>
  </cellXfs>
  <cellStyles count="41">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5"/>
    <cellStyle name="Comma_NP PVM 2012 1 jaar in AIX 20110922 corr" xfId="39"/>
    <cellStyle name="Komma" xfId="2" builtinId="3"/>
    <cellStyle name="Komma 2" xfId="6"/>
    <cellStyle name="Komma 2 2" xfId="20"/>
    <cellStyle name="Komma 3" xfId="18"/>
    <cellStyle name="Komma 3 2" xfId="21"/>
    <cellStyle name="Komma 3 2 2" xfId="22"/>
    <cellStyle name="Komma 3 3" xfId="23"/>
    <cellStyle name="Komma 4" xfId="24"/>
    <cellStyle name="Komma 4 2" xfId="25"/>
    <cellStyle name="Notitie 2" xfId="19"/>
    <cellStyle name="Procent" xfId="3" builtinId="5"/>
    <cellStyle name="Procent 2" xfId="8"/>
    <cellStyle name="Procent 2 2" xfId="26"/>
    <cellStyle name="Procent 3" xfId="17"/>
    <cellStyle name="Procent 3 2" xfId="27"/>
    <cellStyle name="Procent 4" xfId="28"/>
    <cellStyle name="Procent 4 2" xfId="29"/>
    <cellStyle name="Standaard" xfId="0" builtinId="0"/>
    <cellStyle name="Standaard 2" xfId="7"/>
    <cellStyle name="Standaard 2 2" xfId="16"/>
    <cellStyle name="Standaard 3" xfId="9"/>
    <cellStyle name="Standaard 3 2" xfId="15"/>
    <cellStyle name="Standaard 3 2 2" xfId="30"/>
    <cellStyle name="Standaard 3 3" xfId="31"/>
    <cellStyle name="Standaard 4" xfId="10"/>
    <cellStyle name="Standaard 4 2" xfId="32"/>
    <cellStyle name="Standaard 5" xfId="11"/>
    <cellStyle name="Standaard 6" xfId="37"/>
    <cellStyle name="Standaard 7" xfId="40"/>
    <cellStyle name="Stijl 1" xfId="12"/>
    <cellStyle name="Style 1" xfId="38"/>
    <cellStyle name="Valuta" xfId="4" builtinId="4"/>
    <cellStyle name="Valuta 2" xfId="13"/>
    <cellStyle name="Valuta 2 2" xfId="33"/>
    <cellStyle name="Valuta 2 2 2" xfId="34"/>
    <cellStyle name="Valuta 2 3" xfId="35"/>
    <cellStyle name="Valuta 3" xfId="14"/>
    <cellStyle name="Valuta 3 2" xfId="36"/>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91073504"/>
        <c:axId val="242430368"/>
      </c:areaChart>
      <c:catAx>
        <c:axId val="191073504"/>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242430368"/>
        <c:crosses val="autoZero"/>
        <c:auto val="1"/>
        <c:lblAlgn val="ctr"/>
        <c:lblOffset val="100"/>
        <c:tickLblSkip val="1"/>
        <c:tickMarkSkip val="1"/>
        <c:noMultiLvlLbl val="0"/>
      </c:catAx>
      <c:valAx>
        <c:axId val="24243036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07350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242428016"/>
        <c:axId val="242433504"/>
      </c:areaChart>
      <c:catAx>
        <c:axId val="242428016"/>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242433504"/>
        <c:crosses val="autoZero"/>
        <c:auto val="1"/>
        <c:lblAlgn val="ctr"/>
        <c:lblOffset val="100"/>
        <c:tickLblSkip val="1"/>
        <c:tickMarkSkip val="1"/>
        <c:noMultiLvlLbl val="0"/>
      </c:catAx>
      <c:valAx>
        <c:axId val="24243350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4242801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242430760"/>
        <c:axId val="242427624"/>
      </c:areaChart>
      <c:catAx>
        <c:axId val="242430760"/>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242427624"/>
        <c:crosses val="autoZero"/>
        <c:auto val="1"/>
        <c:lblAlgn val="ctr"/>
        <c:lblOffset val="100"/>
        <c:tickLblSkip val="1"/>
        <c:tickMarkSkip val="1"/>
        <c:noMultiLvlLbl val="0"/>
      </c:catAx>
      <c:valAx>
        <c:axId val="24242762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4243076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242431152"/>
        <c:axId val="242428800"/>
      </c:areaChart>
      <c:catAx>
        <c:axId val="242431152"/>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242428800"/>
        <c:crosses val="autoZero"/>
        <c:auto val="1"/>
        <c:lblAlgn val="ctr"/>
        <c:lblOffset val="100"/>
        <c:tickLblSkip val="1"/>
        <c:tickMarkSkip val="1"/>
        <c:noMultiLvlLbl val="0"/>
      </c:catAx>
      <c:valAx>
        <c:axId val="24242880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4243115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242431544"/>
        <c:axId val="242432720"/>
      </c:areaChart>
      <c:catAx>
        <c:axId val="242431544"/>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242432720"/>
        <c:crosses val="autoZero"/>
        <c:auto val="1"/>
        <c:lblAlgn val="ctr"/>
        <c:lblOffset val="100"/>
        <c:tickLblSkip val="1"/>
        <c:tickMarkSkip val="1"/>
        <c:noMultiLvlLbl val="0"/>
      </c:catAx>
      <c:valAx>
        <c:axId val="24243272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4243154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242433112"/>
        <c:axId val="242434288"/>
      </c:areaChart>
      <c:catAx>
        <c:axId val="242433112"/>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242434288"/>
        <c:crosses val="autoZero"/>
        <c:auto val="1"/>
        <c:lblAlgn val="ctr"/>
        <c:lblOffset val="100"/>
        <c:tickLblSkip val="1"/>
        <c:tickMarkSkip val="1"/>
        <c:noMultiLvlLbl val="0"/>
      </c:catAx>
      <c:valAx>
        <c:axId val="24243428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4243311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25</xdr:row>
          <xdr:rowOff>60960</xdr:rowOff>
        </xdr:from>
        <xdr:to>
          <xdr:col>8</xdr:col>
          <xdr:colOff>190500</xdr:colOff>
          <xdr:row>27</xdr:row>
          <xdr:rowOff>182880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99060</xdr:colOff>
          <xdr:row>65</xdr:row>
          <xdr:rowOff>60960</xdr:rowOff>
        </xdr:from>
        <xdr:to>
          <xdr:col>8</xdr:col>
          <xdr:colOff>236220</xdr:colOff>
          <xdr:row>67</xdr:row>
          <xdr:rowOff>160020</xdr:rowOff>
        </xdr:to>
        <xdr:sp macro="" textlink="">
          <xdr:nvSpPr>
            <xdr:cNvPr id="5123" name="Object 3" hidden="1">
              <a:extLst>
                <a:ext uri="{63B3BB69-23CF-44E3-9099-C40C66FF867C}">
                  <a14:compatExt spid="_x0000_s512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68580</xdr:colOff>
          <xdr:row>102</xdr:row>
          <xdr:rowOff>76200</xdr:rowOff>
        </xdr:from>
        <xdr:to>
          <xdr:col>7</xdr:col>
          <xdr:colOff>563880</xdr:colOff>
          <xdr:row>104</xdr:row>
          <xdr:rowOff>175260</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5</xdr:row>
      <xdr:rowOff>47625</xdr:rowOff>
    </xdr:from>
    <xdr:to>
      <xdr:col>9</xdr:col>
      <xdr:colOff>742788</xdr:colOff>
      <xdr:row>7</xdr:row>
      <xdr:rowOff>114235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9"/>
  <sheetViews>
    <sheetView showGridLines="0" zoomScaleNormal="100" workbookViewId="0">
      <selection activeCell="B3" sqref="B3"/>
    </sheetView>
  </sheetViews>
  <sheetFormatPr defaultColWidth="0" defaultRowHeight="15" customHeight="1" zeroHeight="1" x14ac:dyDescent="0.25"/>
  <cols>
    <col min="1" max="1" width="3.6640625" style="4" customWidth="1"/>
    <col min="2" max="2" width="16.6640625" style="4" customWidth="1"/>
    <col min="3" max="3" width="6.5546875" style="4" bestFit="1" customWidth="1"/>
    <col min="4" max="4" width="5.5546875" style="4" customWidth="1"/>
    <col min="5" max="5" width="6.44140625" style="4" bestFit="1" customWidth="1"/>
    <col min="6" max="17" width="9.109375" style="4" customWidth="1"/>
    <col min="18" max="18" width="3.6640625" style="4" customWidth="1"/>
    <col min="19" max="16384" width="9.109375" style="4" hidden="1"/>
  </cols>
  <sheetData>
    <row r="1" spans="2:17" ht="15" customHeight="1" x14ac:dyDescent="0.25"/>
    <row r="2" spans="2:17" ht="15" customHeight="1" x14ac:dyDescent="0.25">
      <c r="B2" s="158"/>
      <c r="C2" s="158"/>
      <c r="D2" s="158"/>
      <c r="E2" s="158"/>
      <c r="F2" s="158"/>
      <c r="G2" s="158"/>
      <c r="H2" s="158"/>
      <c r="I2" s="158"/>
      <c r="J2" s="158"/>
      <c r="K2" s="158"/>
      <c r="L2" s="158"/>
      <c r="M2" s="158"/>
      <c r="N2" s="158"/>
      <c r="O2" s="158"/>
      <c r="P2" s="158"/>
      <c r="Q2" s="158"/>
    </row>
    <row r="3" spans="2:17" s="157" customFormat="1" ht="17.399999999999999" x14ac:dyDescent="0.3">
      <c r="B3" s="217" t="s">
        <v>127</v>
      </c>
      <c r="C3" s="158"/>
      <c r="D3" s="158"/>
      <c r="E3" s="158"/>
      <c r="F3" s="158"/>
      <c r="G3" s="158"/>
      <c r="H3" s="158"/>
      <c r="I3" s="158"/>
      <c r="J3" s="158"/>
      <c r="K3" s="158"/>
      <c r="L3" s="158"/>
      <c r="M3" s="158"/>
      <c r="N3" s="158"/>
      <c r="O3" s="158"/>
      <c r="P3" s="158"/>
      <c r="Q3" s="158"/>
    </row>
    <row r="4" spans="2:17" ht="17.399999999999999" x14ac:dyDescent="0.3">
      <c r="B4" s="217" t="s">
        <v>124</v>
      </c>
      <c r="C4" s="158"/>
      <c r="D4" s="158"/>
      <c r="E4" s="158"/>
      <c r="F4" s="158"/>
      <c r="G4" s="158"/>
      <c r="H4" s="158"/>
      <c r="I4" s="158"/>
      <c r="J4" s="158"/>
      <c r="K4" s="158"/>
      <c r="L4" s="158"/>
      <c r="M4" s="158"/>
      <c r="N4" s="158"/>
      <c r="O4" s="158"/>
      <c r="P4" s="158"/>
      <c r="Q4" s="158"/>
    </row>
    <row r="5" spans="2:17" s="157" customFormat="1" ht="17.399999999999999" x14ac:dyDescent="0.3">
      <c r="B5" s="220" t="s">
        <v>73</v>
      </c>
      <c r="C5" s="158"/>
      <c r="D5" s="158"/>
      <c r="E5" s="158"/>
      <c r="F5" s="158"/>
      <c r="G5" s="158"/>
      <c r="H5" s="158"/>
      <c r="I5" s="158"/>
      <c r="J5" s="158"/>
      <c r="K5" s="158"/>
      <c r="L5" s="158"/>
      <c r="M5" s="158"/>
      <c r="N5" s="158"/>
      <c r="O5" s="158"/>
      <c r="P5" s="158"/>
      <c r="Q5" s="158"/>
    </row>
    <row r="6" spans="2:17" ht="15" customHeight="1" x14ac:dyDescent="0.25">
      <c r="B6" s="158"/>
      <c r="C6" s="158"/>
      <c r="D6" s="158"/>
      <c r="E6" s="158"/>
      <c r="F6" s="158"/>
      <c r="G6" s="158"/>
      <c r="H6" s="158"/>
      <c r="I6" s="158"/>
      <c r="J6" s="158"/>
      <c r="K6" s="158"/>
      <c r="L6" s="158"/>
      <c r="M6" s="158"/>
      <c r="N6" s="158"/>
      <c r="O6" s="158"/>
      <c r="P6" s="158"/>
      <c r="Q6" s="158"/>
    </row>
    <row r="7" spans="2:17" ht="15" customHeight="1" x14ac:dyDescent="0.25"/>
    <row r="8" spans="2:17" ht="15" customHeight="1" x14ac:dyDescent="0.25">
      <c r="B8" s="1" t="s">
        <v>49</v>
      </c>
      <c r="C8" s="154"/>
      <c r="D8" s="154"/>
      <c r="E8" s="154"/>
      <c r="F8" s="154"/>
      <c r="G8" s="154"/>
      <c r="H8" s="154"/>
      <c r="I8" s="154"/>
      <c r="J8" s="154"/>
      <c r="K8" s="154"/>
      <c r="L8" s="154"/>
      <c r="M8" s="154"/>
      <c r="N8" s="154"/>
      <c r="O8" s="154"/>
      <c r="P8" s="154"/>
      <c r="Q8" s="154"/>
    </row>
    <row r="9" spans="2:17" ht="31.5" customHeight="1" x14ac:dyDescent="0.25">
      <c r="B9" s="224" t="s">
        <v>50</v>
      </c>
      <c r="C9" s="224"/>
      <c r="D9" s="224"/>
      <c r="E9" s="224"/>
      <c r="F9" s="224"/>
      <c r="G9" s="224"/>
      <c r="H9" s="224"/>
      <c r="I9" s="224"/>
      <c r="J9" s="224"/>
      <c r="K9" s="224"/>
      <c r="L9" s="224"/>
      <c r="M9" s="224"/>
      <c r="N9" s="224"/>
      <c r="O9" s="224"/>
      <c r="P9" s="224"/>
      <c r="Q9" s="224"/>
    </row>
    <row r="10" spans="2:17" ht="15" customHeight="1" x14ac:dyDescent="0.25">
      <c r="B10" s="2" t="s">
        <v>68</v>
      </c>
      <c r="C10" s="154"/>
      <c r="D10" s="154"/>
      <c r="E10" s="154"/>
      <c r="F10" s="154"/>
      <c r="G10" s="154"/>
      <c r="H10" s="154"/>
      <c r="I10" s="154"/>
      <c r="J10" s="154"/>
      <c r="K10" s="154"/>
      <c r="L10" s="154"/>
      <c r="M10" s="154"/>
      <c r="N10" s="154"/>
      <c r="O10" s="154"/>
      <c r="P10" s="154"/>
      <c r="Q10" s="154"/>
    </row>
    <row r="11" spans="2:17" ht="15" customHeight="1" x14ac:dyDescent="0.25">
      <c r="B11" s="2" t="s">
        <v>67</v>
      </c>
      <c r="C11" s="154"/>
      <c r="D11" s="154"/>
      <c r="E11" s="154"/>
      <c r="F11" s="154"/>
      <c r="G11" s="154"/>
      <c r="H11" s="154"/>
      <c r="I11" s="154"/>
      <c r="J11" s="154"/>
      <c r="K11" s="154"/>
      <c r="L11" s="154"/>
      <c r="M11" s="154"/>
      <c r="N11" s="154"/>
      <c r="O11" s="154"/>
      <c r="P11" s="154"/>
      <c r="Q11" s="154"/>
    </row>
    <row r="12" spans="2:17" ht="15" customHeight="1" x14ac:dyDescent="0.25">
      <c r="B12" s="3" t="s">
        <v>66</v>
      </c>
      <c r="C12" s="154"/>
      <c r="D12" s="154"/>
      <c r="E12" s="154"/>
      <c r="F12" s="154"/>
      <c r="G12" s="154"/>
      <c r="H12" s="154"/>
      <c r="I12" s="154"/>
      <c r="J12" s="154"/>
      <c r="K12" s="154"/>
      <c r="L12" s="154"/>
      <c r="M12" s="154"/>
      <c r="N12" s="154"/>
      <c r="O12" s="154"/>
      <c r="P12" s="154"/>
      <c r="Q12" s="154"/>
    </row>
    <row r="13" spans="2:17" ht="15" customHeight="1" x14ac:dyDescent="0.25"/>
    <row r="14" spans="2:17" ht="72" customHeight="1" x14ac:dyDescent="0.25">
      <c r="B14" s="225"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2021 nog niet beschikbaar is, nog niet gepubliceerd en/of gedeponeerd bij Kamer van Koophandel, kan volstaan worden met minimaal het boekjaar 2020 als meest recent. Ondernemingen die in hun jaarrekening een gebroken boekjaar hanteren moeten in deze situatie het boekjaar 2019/2020 als het meest recent afgesloten boekjaar beschouwen.</v>
      </c>
      <c r="C14" s="225"/>
      <c r="D14" s="225"/>
      <c r="E14" s="225"/>
      <c r="F14" s="225"/>
      <c r="G14" s="225"/>
      <c r="H14" s="225"/>
      <c r="I14" s="225"/>
      <c r="J14" s="225"/>
      <c r="K14" s="225"/>
      <c r="L14" s="225"/>
      <c r="M14" s="225"/>
      <c r="N14" s="225"/>
      <c r="O14" s="225"/>
      <c r="P14" s="225"/>
      <c r="Q14" s="225"/>
    </row>
    <row r="15" spans="2:17" ht="15" customHeight="1" x14ac:dyDescent="0.25">
      <c r="B15" s="5"/>
      <c r="C15" s="5"/>
      <c r="D15" s="5"/>
      <c r="E15" s="5"/>
      <c r="F15" s="5"/>
      <c r="G15" s="5"/>
      <c r="H15" s="5"/>
      <c r="I15" s="5"/>
      <c r="J15" s="5"/>
      <c r="K15" s="5"/>
      <c r="L15" s="5"/>
      <c r="M15" s="5"/>
      <c r="N15" s="5"/>
      <c r="O15" s="5"/>
      <c r="P15" s="5"/>
      <c r="Q15" s="5"/>
    </row>
    <row r="16" spans="2:17" ht="15" customHeight="1" x14ac:dyDescent="0.3">
      <c r="B16" s="6" t="s">
        <v>126</v>
      </c>
      <c r="C16" s="5"/>
      <c r="D16" s="5"/>
      <c r="E16" s="5"/>
      <c r="F16" s="5"/>
      <c r="G16" s="5"/>
      <c r="H16" s="5"/>
      <c r="I16" s="5"/>
      <c r="J16" s="5"/>
      <c r="K16" s="5"/>
      <c r="L16" s="5"/>
      <c r="M16" s="5"/>
      <c r="N16" s="5"/>
      <c r="O16" s="5"/>
      <c r="P16" s="5"/>
      <c r="Q16" s="5"/>
    </row>
    <row r="17" spans="2:17" ht="15" customHeight="1" x14ac:dyDescent="0.25">
      <c r="B17" s="2" t="s">
        <v>100</v>
      </c>
      <c r="C17" s="5"/>
      <c r="D17" s="5"/>
      <c r="E17" s="5"/>
      <c r="F17" s="5"/>
      <c r="G17" s="5"/>
      <c r="H17" s="5"/>
      <c r="I17" s="5"/>
      <c r="J17" s="5"/>
      <c r="K17" s="5"/>
      <c r="L17" s="5"/>
      <c r="M17" s="5"/>
      <c r="N17" s="5"/>
      <c r="O17" s="5"/>
      <c r="P17" s="5"/>
      <c r="Q17" s="5"/>
    </row>
    <row r="18" spans="2:17" ht="15" customHeight="1" x14ac:dyDescent="0.25">
      <c r="B18" s="5"/>
      <c r="C18" s="5"/>
      <c r="D18" s="5"/>
      <c r="E18" s="5"/>
      <c r="F18" s="5"/>
      <c r="G18" s="5"/>
      <c r="H18" s="5"/>
      <c r="I18" s="5"/>
      <c r="J18" s="5"/>
      <c r="K18" s="5"/>
      <c r="L18" s="5"/>
      <c r="M18" s="5"/>
      <c r="N18" s="5"/>
      <c r="O18" s="5"/>
      <c r="P18" s="5"/>
      <c r="Q18" s="5"/>
    </row>
    <row r="19" spans="2:17" ht="15" customHeight="1" x14ac:dyDescent="0.3">
      <c r="B19" s="2" t="s">
        <v>51</v>
      </c>
      <c r="C19" s="155">
        <f>+HULP!D15</f>
        <v>0.2</v>
      </c>
      <c r="D19" s="3" t="s">
        <v>120</v>
      </c>
    </row>
    <row r="20" spans="2:17" ht="15" customHeight="1" x14ac:dyDescent="0.3">
      <c r="B20" s="2" t="s">
        <v>52</v>
      </c>
      <c r="C20" s="155">
        <f>+HULP!E15</f>
        <v>0.5</v>
      </c>
      <c r="D20" s="3" t="s">
        <v>110</v>
      </c>
    </row>
    <row r="21" spans="2:17" ht="15" customHeight="1" x14ac:dyDescent="0.3">
      <c r="B21" s="150" t="s">
        <v>111</v>
      </c>
      <c r="D21" s="2" t="s">
        <v>112</v>
      </c>
    </row>
    <row r="22" spans="2:17" ht="15" customHeight="1" x14ac:dyDescent="0.25">
      <c r="B22" s="2"/>
    </row>
    <row r="23" spans="2:17" ht="15" customHeight="1" x14ac:dyDescent="0.25">
      <c r="B23" s="2" t="s">
        <v>69</v>
      </c>
    </row>
    <row r="24" spans="2:17" ht="15" customHeight="1" x14ac:dyDescent="0.25">
      <c r="B24" s="2" t="s">
        <v>96</v>
      </c>
      <c r="C24" s="155">
        <f>+HULP!D15</f>
        <v>0.2</v>
      </c>
      <c r="D24" s="3" t="s">
        <v>97</v>
      </c>
    </row>
    <row r="25" spans="2:17" ht="15" customHeight="1" x14ac:dyDescent="0.25">
      <c r="B25" s="2" t="str">
        <f>"● Solvabiliteit &gt; = "</f>
        <v xml:space="preserve">● Solvabiliteit &gt; = </v>
      </c>
      <c r="C25" s="155">
        <f>+HULP!D15</f>
        <v>0.2</v>
      </c>
      <c r="D25" s="2" t="str">
        <f>" en &lt; "</f>
        <v xml:space="preserve"> en &lt; </v>
      </c>
      <c r="E25" s="155">
        <f>+HULP!E15</f>
        <v>0.5</v>
      </c>
      <c r="F25" s="2"/>
    </row>
    <row r="26" spans="2:17" ht="15" customHeight="1" x14ac:dyDescent="0.25"/>
    <row r="27" spans="2:17" ht="15" customHeight="1" x14ac:dyDescent="0.25"/>
    <row r="28" spans="2:17" ht="15" customHeight="1" x14ac:dyDescent="0.25"/>
    <row r="29" spans="2:17" ht="15" customHeight="1" x14ac:dyDescent="0.25">
      <c r="B29" s="2" t="s">
        <v>98</v>
      </c>
      <c r="C29" s="155">
        <f>+HULP!E15</f>
        <v>0.5</v>
      </c>
      <c r="D29" s="2" t="s">
        <v>99</v>
      </c>
    </row>
    <row r="30" spans="2:17" ht="15" customHeight="1" x14ac:dyDescent="0.25"/>
    <row r="31" spans="2:17" ht="15" customHeight="1" x14ac:dyDescent="0.25"/>
    <row r="32" spans="2: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spans="2:17" ht="15" customHeight="1" x14ac:dyDescent="0.25"/>
    <row r="50" spans="2:17" ht="15" customHeight="1" x14ac:dyDescent="0.25">
      <c r="B50" s="151" t="s">
        <v>53</v>
      </c>
    </row>
    <row r="51" spans="2:17" ht="15" customHeight="1" x14ac:dyDescent="0.25"/>
    <row r="52" spans="2:17" ht="17.399999999999999" x14ac:dyDescent="0.3">
      <c r="B52" s="6" t="s">
        <v>70</v>
      </c>
      <c r="C52" s="154"/>
      <c r="D52" s="154"/>
      <c r="E52" s="154"/>
      <c r="F52" s="154"/>
      <c r="G52" s="154"/>
      <c r="H52" s="154"/>
      <c r="I52" s="154"/>
      <c r="J52" s="154"/>
    </row>
    <row r="53" spans="2:17" ht="15" customHeight="1" x14ac:dyDescent="0.25">
      <c r="B53" s="2" t="s">
        <v>54</v>
      </c>
      <c r="C53" s="154"/>
      <c r="D53" s="154"/>
      <c r="E53" s="154"/>
      <c r="F53" s="154"/>
      <c r="G53" s="154"/>
      <c r="H53" s="154"/>
      <c r="I53" s="154"/>
      <c r="J53" s="154"/>
    </row>
    <row r="54" spans="2:17" ht="15" customHeight="1" x14ac:dyDescent="0.25">
      <c r="B54" s="2" t="s">
        <v>55</v>
      </c>
      <c r="C54" s="154"/>
      <c r="D54" s="154"/>
      <c r="E54" s="154"/>
      <c r="F54" s="154"/>
      <c r="G54" s="154"/>
      <c r="H54" s="154"/>
      <c r="I54" s="154"/>
      <c r="J54" s="154"/>
    </row>
    <row r="55" spans="2:17" ht="15" customHeight="1" x14ac:dyDescent="0.25">
      <c r="B55" s="2"/>
      <c r="C55" s="154"/>
      <c r="D55" s="154"/>
      <c r="E55" s="154"/>
      <c r="F55" s="154"/>
      <c r="G55" s="154"/>
      <c r="H55" s="154"/>
      <c r="I55" s="154"/>
      <c r="J55" s="154"/>
    </row>
    <row r="56" spans="2:17" ht="15" customHeight="1" x14ac:dyDescent="0.3">
      <c r="B56" s="2" t="s">
        <v>51</v>
      </c>
      <c r="C56" s="152">
        <f>HULP!$D$16</f>
        <v>0</v>
      </c>
      <c r="D56" s="3" t="s">
        <v>121</v>
      </c>
      <c r="E56" s="154"/>
      <c r="F56" s="154"/>
      <c r="G56" s="154"/>
      <c r="H56" s="154"/>
      <c r="I56" s="154"/>
      <c r="J56" s="154"/>
    </row>
    <row r="57" spans="2:17" ht="15" customHeight="1" x14ac:dyDescent="0.3">
      <c r="B57" s="2" t="s">
        <v>56</v>
      </c>
      <c r="C57" s="152">
        <f>+HULP!$E$16</f>
        <v>0.1</v>
      </c>
      <c r="D57" s="3" t="s">
        <v>113</v>
      </c>
      <c r="E57" s="154"/>
      <c r="F57" s="154"/>
      <c r="G57" s="154"/>
      <c r="H57" s="154"/>
      <c r="I57" s="154"/>
      <c r="J57" s="154"/>
    </row>
    <row r="58" spans="2:17" ht="15" customHeight="1" x14ac:dyDescent="0.3">
      <c r="B58" s="2" t="s">
        <v>111</v>
      </c>
      <c r="C58" s="2" t="s">
        <v>114</v>
      </c>
      <c r="D58" s="154"/>
      <c r="E58" s="154"/>
      <c r="F58" s="154"/>
      <c r="G58" s="154"/>
      <c r="H58" s="154"/>
      <c r="I58" s="154"/>
      <c r="J58" s="154"/>
    </row>
    <row r="59" spans="2:17" ht="15" customHeight="1" x14ac:dyDescent="0.25">
      <c r="B59" s="2"/>
      <c r="C59" s="154"/>
      <c r="D59" s="154"/>
      <c r="E59" s="154"/>
      <c r="F59" s="154"/>
      <c r="G59" s="154"/>
      <c r="H59" s="154"/>
      <c r="I59" s="154"/>
      <c r="J59" s="154"/>
    </row>
    <row r="60" spans="2:17" ht="33" customHeight="1" x14ac:dyDescent="0.25">
      <c r="B60" s="224"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24"/>
      <c r="D60" s="224"/>
      <c r="E60" s="224"/>
      <c r="F60" s="224"/>
      <c r="G60" s="224"/>
      <c r="H60" s="224"/>
      <c r="I60" s="224"/>
      <c r="J60" s="224"/>
      <c r="K60" s="224"/>
      <c r="L60" s="224"/>
      <c r="M60" s="224"/>
      <c r="N60" s="224"/>
      <c r="O60" s="224"/>
      <c r="P60" s="224"/>
      <c r="Q60" s="224"/>
    </row>
    <row r="61" spans="2:17" ht="15" customHeight="1" x14ac:dyDescent="0.25">
      <c r="B61" s="2"/>
      <c r="C61" s="154"/>
      <c r="D61" s="154"/>
      <c r="E61" s="154"/>
      <c r="F61" s="154"/>
      <c r="G61" s="154"/>
      <c r="H61" s="154"/>
      <c r="I61" s="154"/>
      <c r="J61" s="154"/>
    </row>
    <row r="62" spans="2:17" ht="15" customHeight="1" x14ac:dyDescent="0.25">
      <c r="B62" s="2" t="s">
        <v>57</v>
      </c>
      <c r="C62" s="154"/>
      <c r="D62" s="154"/>
      <c r="E62" s="154"/>
      <c r="F62" s="154"/>
      <c r="G62" s="154"/>
      <c r="H62" s="154"/>
      <c r="I62" s="154"/>
      <c r="J62" s="154"/>
    </row>
    <row r="63" spans="2:17" ht="15" customHeight="1" x14ac:dyDescent="0.25">
      <c r="B63" s="2" t="str">
        <f>"● RTV &lt; "&amp;HULP!D16*100&amp;"% en solvabiliteit &lt; "&amp;HULP!E16*100&amp;"%: knockout"</f>
        <v>● RTV &lt; 0% en solvabiliteit &lt; 10%: knockout</v>
      </c>
      <c r="C63" s="154"/>
      <c r="D63" s="2"/>
      <c r="E63" s="154"/>
      <c r="F63" s="154"/>
      <c r="G63" s="154"/>
      <c r="H63" s="154"/>
      <c r="I63" s="2"/>
      <c r="J63" s="154"/>
    </row>
    <row r="64" spans="2:17" ht="15" customHeight="1" x14ac:dyDescent="0.25">
      <c r="B64" s="2" t="str">
        <f>"● RTV &lt; "&amp;HULP!D16*100&amp;"% en solvabiliteit &gt;= "&amp;HULP!E28*100&amp;"%: aantal punten is 0, alleen knockout voor RTV vervalt!"</f>
        <v>● RTV &lt; 0% en solvabiliteit &gt;= 40%: aantal punten is 0, alleen knockout voor RTV vervalt!</v>
      </c>
      <c r="C64" s="154"/>
      <c r="D64" s="154"/>
      <c r="E64" s="154"/>
      <c r="F64" s="154"/>
      <c r="G64" s="154"/>
      <c r="H64" s="154"/>
      <c r="I64" s="154"/>
      <c r="J64" s="154"/>
    </row>
    <row r="65" spans="2:10" ht="15" customHeight="1" x14ac:dyDescent="0.25">
      <c r="B65" s="2" t="str">
        <f>"● RTV &gt;= "&amp;HULP!D16*100&amp;"% en &lt; "&amp;HULP!E16*100&amp;"%."</f>
        <v>● RTV &gt;= 0% en &lt; 10%.</v>
      </c>
      <c r="C65" s="154"/>
      <c r="D65" s="154"/>
      <c r="E65" s="154"/>
      <c r="F65" s="154"/>
      <c r="G65" s="154"/>
      <c r="H65" s="154"/>
      <c r="I65" s="154"/>
      <c r="J65" s="154"/>
    </row>
    <row r="66" spans="2:10" ht="15" customHeight="1" x14ac:dyDescent="0.25">
      <c r="B66" s="2"/>
      <c r="C66" s="154"/>
      <c r="D66" s="154"/>
      <c r="E66" s="154"/>
      <c r="F66" s="154"/>
      <c r="G66" s="154"/>
      <c r="H66" s="154"/>
      <c r="I66" s="154"/>
      <c r="J66" s="154"/>
    </row>
    <row r="67" spans="2:10" ht="15" customHeight="1" x14ac:dyDescent="0.25">
      <c r="B67" s="2"/>
      <c r="C67" s="154"/>
      <c r="D67" s="154"/>
      <c r="E67" s="154"/>
      <c r="F67" s="154"/>
      <c r="G67" s="154"/>
      <c r="H67" s="154"/>
      <c r="I67" s="154"/>
      <c r="J67" s="154"/>
    </row>
    <row r="68" spans="2:10" ht="15" customHeight="1" x14ac:dyDescent="0.25">
      <c r="B68" s="2"/>
      <c r="C68" s="154"/>
      <c r="D68" s="154"/>
      <c r="E68" s="154"/>
      <c r="F68" s="154"/>
      <c r="G68" s="154"/>
      <c r="H68" s="154"/>
      <c r="I68" s="154"/>
      <c r="J68" s="154"/>
    </row>
    <row r="69" spans="2:10" ht="15" customHeight="1" x14ac:dyDescent="0.25">
      <c r="B69" s="2" t="str">
        <f>"● RTV &gt;= "&amp;HULP!E16*100&amp;"%: aantal punten is 2."</f>
        <v>● RTV &gt;= 10%: aantal punten is 2.</v>
      </c>
      <c r="C69" s="154"/>
      <c r="D69" s="154"/>
      <c r="E69" s="154"/>
      <c r="F69" s="154"/>
      <c r="G69" s="154"/>
      <c r="H69" s="154"/>
      <c r="I69" s="154"/>
      <c r="J69" s="154"/>
    </row>
    <row r="70" spans="2:10" ht="15" customHeight="1" x14ac:dyDescent="0.25"/>
    <row r="71" spans="2:10" ht="15" customHeight="1" x14ac:dyDescent="0.25"/>
    <row r="72" spans="2:10" ht="15" customHeight="1" x14ac:dyDescent="0.25"/>
    <row r="73" spans="2:10" ht="15" customHeight="1" x14ac:dyDescent="0.25"/>
    <row r="74" spans="2:10" ht="15" customHeight="1" x14ac:dyDescent="0.25"/>
    <row r="75" spans="2:10" ht="15" customHeight="1" x14ac:dyDescent="0.25"/>
    <row r="76" spans="2:10" ht="15" customHeight="1" x14ac:dyDescent="0.25"/>
    <row r="77" spans="2:10" ht="15" customHeight="1" x14ac:dyDescent="0.25"/>
    <row r="78" spans="2:10" ht="15" customHeight="1" x14ac:dyDescent="0.25"/>
    <row r="79" spans="2:10" ht="15" customHeight="1" x14ac:dyDescent="0.25"/>
    <row r="80" spans="2:10" ht="15" customHeight="1" x14ac:dyDescent="0.25"/>
    <row r="81" spans="2:4" ht="15" customHeight="1" x14ac:dyDescent="0.25"/>
    <row r="82" spans="2:4" ht="15" customHeight="1" x14ac:dyDescent="0.25"/>
    <row r="83" spans="2:4" ht="15" customHeight="1" x14ac:dyDescent="0.25"/>
    <row r="84" spans="2:4" ht="15" customHeight="1" x14ac:dyDescent="0.25"/>
    <row r="85" spans="2:4" ht="15" customHeight="1" x14ac:dyDescent="0.25"/>
    <row r="86" spans="2:4" ht="15" customHeight="1" x14ac:dyDescent="0.25"/>
    <row r="87" spans="2:4" ht="15" customHeight="1" x14ac:dyDescent="0.25"/>
    <row r="88" spans="2:4" ht="15" customHeight="1" x14ac:dyDescent="0.25"/>
    <row r="89" spans="2:4" ht="15" customHeight="1" x14ac:dyDescent="0.25"/>
    <row r="90" spans="2:4" ht="15" customHeight="1" x14ac:dyDescent="0.25">
      <c r="B90" s="2" t="s">
        <v>105</v>
      </c>
    </row>
    <row r="91" spans="2:4" ht="15" customHeight="1" x14ac:dyDescent="0.25"/>
    <row r="92" spans="2:4" ht="17.399999999999999" x14ac:dyDescent="0.3">
      <c r="B92" s="6" t="s">
        <v>58</v>
      </c>
    </row>
    <row r="93" spans="2:4" ht="15" customHeight="1" x14ac:dyDescent="0.25">
      <c r="B93" s="2" t="s">
        <v>71</v>
      </c>
    </row>
    <row r="94" spans="2:4" ht="15" customHeight="1" x14ac:dyDescent="0.25">
      <c r="B94" s="2" t="s">
        <v>59</v>
      </c>
    </row>
    <row r="95" spans="2:4" ht="15" customHeight="1" x14ac:dyDescent="0.25">
      <c r="B95" s="2"/>
    </row>
    <row r="96" spans="2:4" ht="15" customHeight="1" x14ac:dyDescent="0.3">
      <c r="B96" s="2" t="s">
        <v>101</v>
      </c>
      <c r="C96" s="156">
        <f>+HULP!$D$17</f>
        <v>1</v>
      </c>
      <c r="D96" s="3" t="s">
        <v>122</v>
      </c>
    </row>
    <row r="97" spans="2:4" ht="15" customHeight="1" x14ac:dyDescent="0.3">
      <c r="B97" s="2" t="s">
        <v>56</v>
      </c>
      <c r="C97" s="4">
        <f>+HULP!$E$17</f>
        <v>1.5</v>
      </c>
      <c r="D97" s="3" t="s">
        <v>115</v>
      </c>
    </row>
    <row r="98" spans="2:4" ht="15" customHeight="1" x14ac:dyDescent="0.3">
      <c r="B98" s="2" t="s">
        <v>111</v>
      </c>
      <c r="C98" s="2" t="s">
        <v>116</v>
      </c>
    </row>
    <row r="99" spans="2:4" ht="15" customHeight="1" x14ac:dyDescent="0.25">
      <c r="B99" s="2"/>
    </row>
    <row r="100" spans="2:4" ht="15" customHeight="1" x14ac:dyDescent="0.25">
      <c r="B100" s="2" t="s">
        <v>60</v>
      </c>
    </row>
    <row r="101" spans="2:4" ht="15" customHeight="1" x14ac:dyDescent="0.25">
      <c r="B101" s="2" t="s">
        <v>61</v>
      </c>
    </row>
    <row r="102" spans="2:4" ht="15" customHeight="1" x14ac:dyDescent="0.25">
      <c r="B102" s="2" t="s">
        <v>62</v>
      </c>
    </row>
    <row r="103" spans="2:4" ht="15" customHeight="1" x14ac:dyDescent="0.25">
      <c r="B103" s="154"/>
    </row>
    <row r="104" spans="2:4" ht="15" customHeight="1" x14ac:dyDescent="0.25">
      <c r="B104" s="2"/>
    </row>
    <row r="105" spans="2:4" ht="15" customHeight="1" x14ac:dyDescent="0.25">
      <c r="B105" s="2"/>
    </row>
    <row r="106" spans="2:4" ht="15" customHeight="1" x14ac:dyDescent="0.25">
      <c r="B106" s="2" t="s">
        <v>63</v>
      </c>
    </row>
    <row r="107" spans="2:4" ht="15" customHeight="1" x14ac:dyDescent="0.25"/>
    <row r="108" spans="2:4" ht="15" customHeight="1" x14ac:dyDescent="0.25"/>
    <row r="109" spans="2:4" ht="15" customHeight="1" x14ac:dyDescent="0.25"/>
    <row r="110" spans="2:4" ht="15" customHeight="1" x14ac:dyDescent="0.25"/>
    <row r="111" spans="2:4" ht="15" customHeight="1" x14ac:dyDescent="0.25"/>
    <row r="112" spans="2:4" ht="15" customHeight="1" x14ac:dyDescent="0.25"/>
    <row r="113" spans="2:2" ht="15" customHeight="1" x14ac:dyDescent="0.25"/>
    <row r="114" spans="2:2" ht="15" customHeight="1" x14ac:dyDescent="0.25"/>
    <row r="115" spans="2:2" ht="15" customHeight="1" x14ac:dyDescent="0.25"/>
    <row r="116" spans="2:2" ht="15" customHeight="1" x14ac:dyDescent="0.25"/>
    <row r="117" spans="2:2" ht="15" customHeight="1" x14ac:dyDescent="0.25"/>
    <row r="118" spans="2:2" ht="15" customHeight="1" x14ac:dyDescent="0.25"/>
    <row r="119" spans="2:2" ht="15" customHeight="1" x14ac:dyDescent="0.25"/>
    <row r="120" spans="2:2" ht="15" customHeight="1" x14ac:dyDescent="0.25"/>
    <row r="121" spans="2:2" ht="15" customHeight="1" x14ac:dyDescent="0.25"/>
    <row r="122" spans="2:2" ht="15" customHeight="1" x14ac:dyDescent="0.25"/>
    <row r="123" spans="2:2" ht="15" customHeight="1" x14ac:dyDescent="0.25"/>
    <row r="124" spans="2:2" ht="15" customHeight="1" x14ac:dyDescent="0.25"/>
    <row r="125" spans="2:2" ht="15" customHeight="1" x14ac:dyDescent="0.25"/>
    <row r="126" spans="2:2" ht="15" customHeight="1" x14ac:dyDescent="0.25"/>
    <row r="127" spans="2:2" ht="15" customHeight="1" x14ac:dyDescent="0.25">
      <c r="B127" s="153" t="s">
        <v>72</v>
      </c>
    </row>
    <row r="128" spans="2:2" ht="15" customHeight="1" x14ac:dyDescent="0.25"/>
    <row r="129" ht="15" customHeight="1" x14ac:dyDescent="0.25"/>
  </sheetData>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60960</xdr:colOff>
                <xdr:row>25</xdr:row>
                <xdr:rowOff>60960</xdr:rowOff>
              </from>
              <to>
                <xdr:col>8</xdr:col>
                <xdr:colOff>190500</xdr:colOff>
                <xdr:row>27</xdr:row>
                <xdr:rowOff>182880</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99060</xdr:colOff>
                <xdr:row>65</xdr:row>
                <xdr:rowOff>60960</xdr:rowOff>
              </from>
              <to>
                <xdr:col>8</xdr:col>
                <xdr:colOff>236220</xdr:colOff>
                <xdr:row>67</xdr:row>
                <xdr:rowOff>160020</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68580</xdr:colOff>
                <xdr:row>102</xdr:row>
                <xdr:rowOff>76200</xdr:rowOff>
              </from>
              <to>
                <xdr:col>7</xdr:col>
                <xdr:colOff>563880</xdr:colOff>
                <xdr:row>104</xdr:row>
                <xdr:rowOff>175260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V107"/>
  <sheetViews>
    <sheetView showGridLines="0" tabSelected="1" showOutlineSymbols="0" zoomScaleNormal="100" zoomScaleSheetLayoutView="100" workbookViewId="0">
      <selection activeCell="G19" sqref="G19"/>
    </sheetView>
  </sheetViews>
  <sheetFormatPr defaultColWidth="0" defaultRowHeight="18" customHeight="1" zeroHeight="1" x14ac:dyDescent="0.25"/>
  <cols>
    <col min="1" max="1" width="2.5546875" style="11" customWidth="1"/>
    <col min="2" max="2" width="30.88671875" style="11" customWidth="1"/>
    <col min="3" max="3" width="32.44140625" style="11" customWidth="1"/>
    <col min="4" max="6" width="19.6640625" style="11" customWidth="1"/>
    <col min="7" max="7" width="13.33203125" style="11" customWidth="1"/>
    <col min="8" max="8" width="18.6640625" style="11" customWidth="1"/>
    <col min="9" max="9" width="6.33203125" style="11" customWidth="1"/>
    <col min="10" max="10" width="13.88671875" style="11" customWidth="1"/>
    <col min="11" max="11" width="3.109375" style="11" customWidth="1"/>
    <col min="12" max="12" width="8" style="11" hidden="1" customWidth="1"/>
    <col min="13" max="13" width="6.88671875" style="12" hidden="1" customWidth="1"/>
    <col min="14" max="14" width="9.109375" style="11" hidden="1" customWidth="1"/>
    <col min="15" max="19" width="11.109375" style="11" hidden="1" customWidth="1"/>
    <col min="20" max="22" width="0" style="11" hidden="1" customWidth="1"/>
    <col min="23" max="16384" width="9.109375" style="11" hidden="1"/>
  </cols>
  <sheetData>
    <row r="1" spans="2:22" ht="18" customHeight="1" thickBot="1" x14ac:dyDescent="0.3"/>
    <row r="2" spans="2:22" ht="18" customHeight="1" x14ac:dyDescent="0.25">
      <c r="B2" s="206"/>
      <c r="C2" s="207"/>
      <c r="D2" s="207"/>
      <c r="E2" s="207"/>
      <c r="F2" s="207"/>
      <c r="G2" s="207"/>
      <c r="H2" s="207"/>
      <c r="I2" s="207"/>
      <c r="J2" s="208"/>
    </row>
    <row r="3" spans="2:22" ht="17.399999999999999" x14ac:dyDescent="0.3">
      <c r="B3" s="218" t="s">
        <v>130</v>
      </c>
      <c r="C3" s="158"/>
      <c r="D3" s="158"/>
      <c r="E3" s="158"/>
      <c r="F3" s="158"/>
      <c r="G3" s="158"/>
      <c r="H3" s="158"/>
      <c r="I3" s="158"/>
      <c r="J3" s="209"/>
    </row>
    <row r="4" spans="2:22" ht="17.399999999999999" x14ac:dyDescent="0.3">
      <c r="B4" s="218" t="s">
        <v>129</v>
      </c>
      <c r="C4" s="158"/>
      <c r="D4" s="158"/>
      <c r="E4" s="158"/>
      <c r="F4" s="158"/>
      <c r="G4" s="158"/>
      <c r="H4" s="158"/>
      <c r="I4" s="158"/>
      <c r="J4" s="209"/>
      <c r="V4" s="13"/>
    </row>
    <row r="5" spans="2:22" ht="17.399999999999999" x14ac:dyDescent="0.3">
      <c r="B5" s="219" t="s">
        <v>109</v>
      </c>
      <c r="C5" s="158"/>
      <c r="D5" s="158"/>
      <c r="E5" s="158"/>
      <c r="F5" s="158"/>
      <c r="G5" s="158"/>
      <c r="H5" s="158"/>
      <c r="I5" s="158"/>
      <c r="J5" s="209"/>
      <c r="M5" s="11"/>
    </row>
    <row r="6" spans="2:22" ht="18" customHeight="1" x14ac:dyDescent="0.25">
      <c r="B6" s="210"/>
      <c r="C6" s="158"/>
      <c r="D6" s="158"/>
      <c r="E6" s="158"/>
      <c r="F6" s="158"/>
      <c r="G6" s="158"/>
      <c r="H6" s="158"/>
      <c r="I6" s="158"/>
      <c r="J6" s="209"/>
      <c r="M6" s="11"/>
    </row>
    <row r="7" spans="2:22" ht="18" customHeight="1" x14ac:dyDescent="0.25">
      <c r="B7" s="221" t="s">
        <v>128</v>
      </c>
      <c r="C7" s="226"/>
      <c r="D7" s="227"/>
      <c r="E7" s="158"/>
      <c r="F7" s="158"/>
      <c r="G7" s="158"/>
      <c r="H7" s="158"/>
      <c r="I7" s="158"/>
      <c r="J7" s="209"/>
      <c r="M7" s="11"/>
    </row>
    <row r="8" spans="2:22" ht="18" customHeight="1" thickBot="1" x14ac:dyDescent="0.3">
      <c r="B8" s="211"/>
      <c r="C8" s="212"/>
      <c r="D8" s="212"/>
      <c r="E8" s="212"/>
      <c r="F8" s="212"/>
      <c r="G8" s="212"/>
      <c r="H8" s="212"/>
      <c r="I8" s="212"/>
      <c r="J8" s="213"/>
      <c r="M8" s="11"/>
    </row>
    <row r="9" spans="2:22" ht="18" customHeight="1" thickBot="1" x14ac:dyDescent="0.3">
      <c r="B9" s="14"/>
      <c r="E9" s="15"/>
      <c r="I9" s="16"/>
      <c r="M9" s="11"/>
    </row>
    <row r="10" spans="2:22" ht="18" customHeight="1" x14ac:dyDescent="0.25">
      <c r="B10" s="186" t="s">
        <v>74</v>
      </c>
      <c r="C10" s="187"/>
      <c r="D10" s="187"/>
      <c r="E10" s="187"/>
      <c r="F10" s="187"/>
      <c r="G10" s="187"/>
      <c r="H10" s="187"/>
      <c r="I10" s="187"/>
      <c r="J10" s="188"/>
      <c r="M10" s="11"/>
    </row>
    <row r="11" spans="2:22" ht="27.6" x14ac:dyDescent="0.25">
      <c r="B11" s="189" t="s">
        <v>125</v>
      </c>
      <c r="C11" s="198" t="s">
        <v>75</v>
      </c>
      <c r="D11" s="234"/>
      <c r="E11" s="235"/>
      <c r="F11" s="235"/>
      <c r="G11" s="236"/>
      <c r="H11" s="190"/>
      <c r="I11" s="190"/>
      <c r="J11" s="191"/>
      <c r="M11" s="11"/>
    </row>
    <row r="12" spans="2:22" ht="18" customHeight="1" x14ac:dyDescent="0.25">
      <c r="B12" s="192"/>
      <c r="C12" s="193"/>
      <c r="D12" s="190"/>
      <c r="E12" s="190"/>
      <c r="F12" s="190"/>
      <c r="G12" s="190"/>
      <c r="H12" s="190"/>
      <c r="I12" s="190"/>
      <c r="J12" s="191"/>
      <c r="M12" s="11"/>
    </row>
    <row r="13" spans="2:22" ht="18" customHeight="1" x14ac:dyDescent="0.25">
      <c r="B13" s="192"/>
      <c r="C13" s="199" t="s">
        <v>47</v>
      </c>
      <c r="D13" s="17">
        <v>1000</v>
      </c>
      <c r="E13" s="201" t="s">
        <v>36</v>
      </c>
      <c r="F13" s="190"/>
      <c r="G13" s="190"/>
      <c r="H13" s="190"/>
      <c r="I13" s="190"/>
      <c r="J13" s="191"/>
      <c r="M13" s="11"/>
    </row>
    <row r="14" spans="2:22" ht="18" customHeight="1" x14ac:dyDescent="0.25">
      <c r="B14" s="192"/>
      <c r="C14" s="199"/>
      <c r="D14" s="190"/>
      <c r="E14" s="190"/>
      <c r="F14" s="190"/>
      <c r="G14" s="190"/>
      <c r="H14" s="190"/>
      <c r="I14" s="190"/>
      <c r="J14" s="191"/>
      <c r="M14" s="11"/>
    </row>
    <row r="15" spans="2:22" ht="18" customHeight="1" x14ac:dyDescent="0.25">
      <c r="B15" s="192"/>
      <c r="C15" s="199"/>
      <c r="D15" s="18">
        <v>2021</v>
      </c>
      <c r="E15" s="194">
        <f>D15-1</f>
        <v>2020</v>
      </c>
      <c r="F15" s="194">
        <f>E15-1</f>
        <v>2019</v>
      </c>
      <c r="G15" s="190"/>
      <c r="H15" s="190"/>
      <c r="I15" s="190"/>
      <c r="J15" s="191"/>
      <c r="M15" s="11"/>
    </row>
    <row r="16" spans="2:22" ht="18" customHeight="1" thickBot="1" x14ac:dyDescent="0.3">
      <c r="B16" s="195"/>
      <c r="C16" s="200" t="s">
        <v>46</v>
      </c>
      <c r="D16" s="161" t="s">
        <v>25</v>
      </c>
      <c r="E16" s="162" t="str">
        <f>+D16</f>
        <v>EUR</v>
      </c>
      <c r="F16" s="162" t="str">
        <f>+E16</f>
        <v>EUR</v>
      </c>
      <c r="G16" s="202" t="s">
        <v>118</v>
      </c>
      <c r="H16" s="196"/>
      <c r="I16" s="196"/>
      <c r="J16" s="197"/>
      <c r="M16" s="11"/>
    </row>
    <row r="17" spans="2:13" ht="18" customHeight="1" x14ac:dyDescent="0.25">
      <c r="B17" s="159" t="s">
        <v>0</v>
      </c>
      <c r="C17" s="22"/>
      <c r="D17" s="160"/>
      <c r="E17" s="160"/>
      <c r="F17" s="160"/>
      <c r="G17" s="19"/>
      <c r="H17" s="19"/>
      <c r="I17" s="19"/>
      <c r="J17" s="20"/>
      <c r="M17" s="11"/>
    </row>
    <row r="18" spans="2:13" ht="18" customHeight="1" x14ac:dyDescent="0.25">
      <c r="B18" s="21" t="s">
        <v>76</v>
      </c>
      <c r="C18" s="22"/>
      <c r="D18" s="119"/>
      <c r="E18" s="119"/>
      <c r="F18" s="119"/>
      <c r="G18" s="19"/>
      <c r="H18" s="19"/>
      <c r="I18" s="19"/>
      <c r="J18" s="20"/>
      <c r="M18" s="11"/>
    </row>
    <row r="19" spans="2:13" ht="18" customHeight="1" x14ac:dyDescent="0.25">
      <c r="B19" s="23" t="s">
        <v>77</v>
      </c>
      <c r="C19" s="24"/>
      <c r="D19" s="118"/>
      <c r="E19" s="118"/>
      <c r="F19" s="118"/>
      <c r="G19" s="203" t="s">
        <v>106</v>
      </c>
      <c r="H19" s="19"/>
      <c r="I19" s="19"/>
      <c r="J19" s="20"/>
    </row>
    <row r="20" spans="2:13" ht="18" customHeight="1" x14ac:dyDescent="0.25">
      <c r="B20" s="26" t="s">
        <v>31</v>
      </c>
      <c r="C20" s="19"/>
      <c r="D20" s="120">
        <f>+TotaalVermogenN-VasteActivaN-LiquideMiddelenN</f>
        <v>0</v>
      </c>
      <c r="E20" s="120">
        <f>+TotaalVermogenNmin1-VasteActivaNmin1-LiquideMiddelenNmin1</f>
        <v>0</v>
      </c>
      <c r="F20" s="120">
        <f>+TotaalVermogenNmin2-VasteActivaNmin2-LiquideMiddelenNmin2</f>
        <v>0</v>
      </c>
      <c r="G20" s="203"/>
      <c r="H20" s="19"/>
      <c r="I20" s="19"/>
      <c r="J20" s="20"/>
    </row>
    <row r="21" spans="2:13" ht="18" customHeight="1" x14ac:dyDescent="0.25">
      <c r="B21" s="23" t="s">
        <v>1</v>
      </c>
      <c r="C21" s="24"/>
      <c r="D21" s="118"/>
      <c r="E21" s="118"/>
      <c r="F21" s="118"/>
      <c r="G21" s="204"/>
      <c r="H21" s="19"/>
      <c r="I21" s="19"/>
      <c r="J21" s="20"/>
    </row>
    <row r="22" spans="2:13" ht="18" customHeight="1" x14ac:dyDescent="0.25">
      <c r="B22" s="27"/>
      <c r="C22" s="28" t="s">
        <v>33</v>
      </c>
      <c r="D22" s="121">
        <f>+LiquideMiddelenN+D20</f>
        <v>0</v>
      </c>
      <c r="E22" s="121">
        <f>+LiquideMiddelenNmin1+E20</f>
        <v>0</v>
      </c>
      <c r="F22" s="121">
        <f>TotaalVermogenNmin2-VasteActivaNmin2</f>
        <v>0</v>
      </c>
      <c r="G22" s="204"/>
      <c r="H22" s="19"/>
      <c r="I22" s="19"/>
      <c r="J22" s="20"/>
    </row>
    <row r="23" spans="2:13" ht="18" customHeight="1" x14ac:dyDescent="0.25">
      <c r="B23" s="29"/>
      <c r="C23" s="30" t="s">
        <v>2</v>
      </c>
      <c r="D23" s="119">
        <f>+VlottendeActivaN+VasteActivaN</f>
        <v>0</v>
      </c>
      <c r="E23" s="119">
        <f>+VlottendeActivaNmin1+VasteActivaNmin1</f>
        <v>0</v>
      </c>
      <c r="F23" s="119">
        <f>+VlottendeActivaNmin2+VasteActivaNmin2</f>
        <v>0</v>
      </c>
      <c r="G23" s="205"/>
      <c r="H23" s="19"/>
      <c r="I23" s="19"/>
      <c r="J23" s="20"/>
    </row>
    <row r="24" spans="2:13" ht="18" customHeight="1" x14ac:dyDescent="0.25">
      <c r="B24" s="21" t="s">
        <v>3</v>
      </c>
      <c r="C24" s="22"/>
      <c r="D24" s="119"/>
      <c r="E24" s="119"/>
      <c r="F24" s="119"/>
      <c r="G24" s="204"/>
      <c r="H24" s="19"/>
      <c r="I24" s="19"/>
      <c r="J24" s="20"/>
    </row>
    <row r="25" spans="2:13" ht="18" customHeight="1" x14ac:dyDescent="0.25">
      <c r="B25" s="23" t="s">
        <v>78</v>
      </c>
      <c r="C25" s="24"/>
      <c r="D25" s="118"/>
      <c r="E25" s="118"/>
      <c r="F25" s="118"/>
      <c r="G25" s="203" t="s">
        <v>107</v>
      </c>
      <c r="H25" s="19"/>
      <c r="I25" s="19"/>
      <c r="J25" s="20"/>
    </row>
    <row r="26" spans="2:13" ht="18" customHeight="1" x14ac:dyDescent="0.25">
      <c r="B26" s="8" t="s">
        <v>79</v>
      </c>
      <c r="C26" s="24"/>
      <c r="D26" s="118"/>
      <c r="E26" s="118"/>
      <c r="F26" s="118"/>
      <c r="G26" s="203" t="s">
        <v>119</v>
      </c>
      <c r="H26" s="19"/>
      <c r="I26" s="19"/>
      <c r="J26" s="20"/>
    </row>
    <row r="27" spans="2:13" ht="18" customHeight="1" x14ac:dyDescent="0.25">
      <c r="B27" s="26" t="s">
        <v>80</v>
      </c>
      <c r="C27" s="19"/>
      <c r="D27" s="121">
        <f>TotaalVermogenN-EigenVermogenN-VreemdVermogenLangN</f>
        <v>0</v>
      </c>
      <c r="E27" s="121">
        <f>TotaalVermogenNmin1-EigenVermogenNmin1-VreemdVermogenLangNmin1</f>
        <v>0</v>
      </c>
      <c r="F27" s="121">
        <f>TotaalVermogenNmin2-EigenVermogenNmin2-VreemdVermogenLangNmin2</f>
        <v>0</v>
      </c>
      <c r="G27" s="7"/>
      <c r="H27" s="19"/>
      <c r="I27" s="19"/>
      <c r="J27" s="20"/>
    </row>
    <row r="28" spans="2:13" ht="18" customHeight="1" x14ac:dyDescent="0.25">
      <c r="B28" s="31"/>
      <c r="C28" s="32" t="s">
        <v>4</v>
      </c>
      <c r="D28" s="119">
        <f>TotaalVermogenN-EigenVermogenN</f>
        <v>0</v>
      </c>
      <c r="E28" s="119">
        <f>TotaalVermogenNmin1-EigenVermogenNmin1</f>
        <v>0</v>
      </c>
      <c r="F28" s="119">
        <f>TotaalVermogenNmin2-EigenVermogenNmin2</f>
        <v>0</v>
      </c>
      <c r="G28" s="25"/>
      <c r="H28" s="19"/>
      <c r="I28" s="19"/>
      <c r="J28" s="20"/>
    </row>
    <row r="29" spans="2:13" ht="18" customHeight="1" x14ac:dyDescent="0.25">
      <c r="B29" s="29"/>
      <c r="C29" s="30" t="s">
        <v>5</v>
      </c>
      <c r="D29" s="119">
        <f>SUM(D25:D27)</f>
        <v>0</v>
      </c>
      <c r="E29" s="119">
        <f>SUM(E25:E27)</f>
        <v>0</v>
      </c>
      <c r="F29" s="119">
        <f>SUM(F25:F27)</f>
        <v>0</v>
      </c>
      <c r="G29" s="25"/>
      <c r="H29" s="19"/>
      <c r="I29" s="19"/>
      <c r="J29" s="20"/>
    </row>
    <row r="30" spans="2:13" ht="18" customHeight="1" x14ac:dyDescent="0.25">
      <c r="B30" s="33" t="s">
        <v>6</v>
      </c>
      <c r="C30" s="24"/>
      <c r="D30" s="119"/>
      <c r="E30" s="119"/>
      <c r="F30" s="119"/>
      <c r="G30" s="19"/>
      <c r="H30" s="19"/>
      <c r="I30" s="19"/>
      <c r="J30" s="20"/>
    </row>
    <row r="31" spans="2:13" ht="18" customHeight="1" thickBot="1" x14ac:dyDescent="0.3">
      <c r="B31" s="34" t="s">
        <v>123</v>
      </c>
      <c r="C31" s="35"/>
      <c r="D31" s="122"/>
      <c r="E31" s="122"/>
      <c r="F31" s="122"/>
      <c r="G31" s="36"/>
      <c r="H31" s="36"/>
      <c r="I31" s="36"/>
      <c r="J31" s="37"/>
    </row>
    <row r="32" spans="2:13" ht="18" customHeight="1" thickBot="1" x14ac:dyDescent="0.3">
      <c r="B32" s="38"/>
      <c r="C32" s="19"/>
      <c r="D32" s="19"/>
      <c r="E32" s="19"/>
      <c r="F32" s="19"/>
      <c r="G32" s="19"/>
      <c r="H32" s="19"/>
      <c r="I32" s="19"/>
      <c r="J32" s="19"/>
    </row>
    <row r="33" spans="1:13" ht="28.2" thickBot="1" x14ac:dyDescent="0.3">
      <c r="B33" s="163" t="s">
        <v>7</v>
      </c>
      <c r="C33" s="164"/>
      <c r="D33" s="165">
        <f>D15</f>
        <v>2021</v>
      </c>
      <c r="E33" s="165">
        <f>E15</f>
        <v>2020</v>
      </c>
      <c r="F33" s="165">
        <f>F15</f>
        <v>2019</v>
      </c>
      <c r="G33" s="165" t="s">
        <v>32</v>
      </c>
      <c r="H33" s="166" t="s">
        <v>28</v>
      </c>
      <c r="I33" s="39"/>
      <c r="J33" s="167" t="s">
        <v>24</v>
      </c>
    </row>
    <row r="34" spans="1:13" ht="18" customHeight="1" x14ac:dyDescent="0.25">
      <c r="B34" s="40"/>
      <c r="C34" s="41"/>
      <c r="D34" s="42"/>
      <c r="E34" s="42"/>
      <c r="F34" s="42"/>
      <c r="G34" s="43"/>
      <c r="H34" s="44"/>
      <c r="I34" s="39"/>
      <c r="J34" s="12"/>
    </row>
    <row r="35" spans="1:13" ht="18" customHeight="1" x14ac:dyDescent="0.25">
      <c r="B35" s="45"/>
      <c r="C35" s="222" t="s">
        <v>8</v>
      </c>
      <c r="D35" s="104">
        <f>WeegfactorjaarN</f>
        <v>4</v>
      </c>
      <c r="E35" s="104">
        <f>WeegfactorjaarNmin1</f>
        <v>2</v>
      </c>
      <c r="F35" s="104">
        <f>WeegfactorjaarNmin2</f>
        <v>1</v>
      </c>
      <c r="G35" s="105"/>
      <c r="H35" s="106"/>
      <c r="I35" s="39"/>
      <c r="J35" s="12"/>
    </row>
    <row r="36" spans="1:13" s="48" customFormat="1" ht="18" customHeight="1" thickBot="1" x14ac:dyDescent="0.3">
      <c r="A36" s="11"/>
      <c r="B36" s="45"/>
      <c r="C36" s="47"/>
      <c r="D36" s="107"/>
      <c r="E36" s="108"/>
      <c r="F36" s="108"/>
      <c r="G36" s="109"/>
      <c r="H36" s="110"/>
      <c r="I36" s="39"/>
      <c r="J36" s="12"/>
      <c r="M36" s="49"/>
    </row>
    <row r="37" spans="1:13" s="48" customFormat="1" ht="18" customHeight="1" x14ac:dyDescent="0.25">
      <c r="A37" s="11"/>
      <c r="B37" s="50" t="s">
        <v>9</v>
      </c>
      <c r="C37" s="222" t="s">
        <v>10</v>
      </c>
      <c r="D37" s="111">
        <f>IF(TotaalVermogenN=0,0,EigenVermogenN/TotaalVermogenN)</f>
        <v>0</v>
      </c>
      <c r="E37" s="111">
        <f>IF(TotaalVermogenNmin1=0,0,EigenVermogenNmin1/TotaalVermogenNmin1)</f>
        <v>0</v>
      </c>
      <c r="F37" s="111">
        <f>IF(TotaalVermogenNmin2=0,0,EigenVermogenNmin2/TotaalVermogenNmin2)</f>
        <v>0</v>
      </c>
      <c r="G37" s="112">
        <f>C48</f>
        <v>0.2</v>
      </c>
      <c r="H37" s="113">
        <f>(((SolvabiliteitN*D35)+(SolvabiliteitNmin1*E35)+(SolvabiliteitNmin2*F35))/7)</f>
        <v>0</v>
      </c>
      <c r="I37" s="19"/>
      <c r="J37" s="51" t="str">
        <f>IF(TotaalVermogenN=0,"",IF(SolvabiliteitGemiddeld&gt;=G48,G49,IF(AND(E48&lt;SolvabiliteitGemiddeld,SolvabiliteitGemiddeld&lt;G48),ROUND(1+((SolvabiliteitGemiddeld-E48)*((G49-E49)/(G48-E48))),2),IF(SolvabiliteitGemiddeld=E48,1,0))))</f>
        <v/>
      </c>
      <c r="M37" s="49"/>
    </row>
    <row r="38" spans="1:13" s="48" customFormat="1" ht="18" customHeight="1" x14ac:dyDescent="0.25">
      <c r="A38" s="11"/>
      <c r="B38" s="50" t="s">
        <v>11</v>
      </c>
      <c r="C38" s="222" t="s">
        <v>34</v>
      </c>
      <c r="D38" s="111">
        <f>IF(TotaalVermogenN=0,0,NettoResultaatN/TotaalVermogenN)</f>
        <v>0</v>
      </c>
      <c r="E38" s="111">
        <f>IF(TotaalVermogenNmin1=0,0,NettoResultaatNmin1/TotaalVermogenNmin1)</f>
        <v>0</v>
      </c>
      <c r="F38" s="111">
        <f>IF(TotaalVermogenNmin2=0,0,NettoResultaatNmin2/TotaalVermogenNmin2)</f>
        <v>0</v>
      </c>
      <c r="G38" s="114">
        <f>E50</f>
        <v>0</v>
      </c>
      <c r="H38" s="113">
        <f>(((RentabiliteitNmin2*F35)+(RentabiliteitNmin1*E35)+(RentabiliteitN*D35))/7)</f>
        <v>0</v>
      </c>
      <c r="I38" s="19"/>
      <c r="J38" s="123" t="str">
        <f>IF(NettoResultaatN="","",IF(SUM(D17:E31)=0,0,IF(RentabiliteitGemiddeld&gt;=G50,G51,IF(AND(E50&lt;RentabiliteitGemiddeld,RentabiliteitGemiddeld&lt;G50),ROUND(1+(((RentabiliteitGemiddeld-E50)/(G50-E50))*(G51-E51)),2),IF(RentabiliteitGemiddeld=E50,1,0)))))</f>
        <v/>
      </c>
      <c r="M38" s="49"/>
    </row>
    <row r="39" spans="1:13" s="48" customFormat="1" ht="18" customHeight="1" thickBot="1" x14ac:dyDescent="0.3">
      <c r="A39" s="11"/>
      <c r="B39" s="50" t="s">
        <v>12</v>
      </c>
      <c r="C39" s="222" t="s">
        <v>13</v>
      </c>
      <c r="D39" s="115">
        <f>IF(TotaalVermogenN=0,0,IF(VreemdVermogenKortN=0,G53,VlottendeActivaN/VreemdVermogenKortN))</f>
        <v>0</v>
      </c>
      <c r="E39" s="115">
        <f>IF(TotaalVermogenNmin1=0,0,IF(VreemdVermogenKortNmin1=0,G53,VlottendeActivaNmin1/VreemdVermogenKortNmin1))</f>
        <v>0</v>
      </c>
      <c r="F39" s="115">
        <f>IF(TotaalVermogenNmin2=0,0,IF(VreemdVermogenKortNmin2=0,G53,VlottendeActivaNmin2/VreemdVermogenKortNmin2))</f>
        <v>0</v>
      </c>
      <c r="G39" s="116">
        <f>E52</f>
        <v>1</v>
      </c>
      <c r="H39" s="117">
        <f>(((CurrentRatioNmin2*F35)+(CurrentRatioNmin1*E35)+(CurrentRatioN*D35))/7)</f>
        <v>0</v>
      </c>
      <c r="I39" s="19"/>
      <c r="J39" s="52" t="str">
        <f>IF(LiquideMiddelenN="","",IF(CurrentRatioGemiddeld&gt;=G52,G53,IF(AND(E52&lt;CurrentRatioGemiddeld,CurrentRatioGemiddeld&lt;G52),ROUND(1+(((CurrentRatioGemiddeld-E52)/(G52-E52))*(G53-E53)),2),IF(CurrentRatioGemiddeld=E52,1,0))))</f>
        <v/>
      </c>
      <c r="K39" s="53"/>
      <c r="M39" s="49"/>
    </row>
    <row r="40" spans="1:13" s="48" customFormat="1" ht="18" customHeight="1" thickBot="1" x14ac:dyDescent="0.3">
      <c r="A40" s="11"/>
      <c r="B40" s="54"/>
      <c r="C40" s="55"/>
      <c r="D40" s="56"/>
      <c r="E40" s="56"/>
      <c r="F40" s="56"/>
      <c r="G40" s="57"/>
      <c r="H40" s="56"/>
      <c r="I40" s="19"/>
      <c r="J40" s="12"/>
      <c r="K40" s="53"/>
      <c r="M40" s="49"/>
    </row>
    <row r="41" spans="1:13" s="48" customFormat="1" ht="18" customHeight="1" thickBot="1" x14ac:dyDescent="0.3">
      <c r="A41" s="11"/>
      <c r="B41" s="54"/>
      <c r="C41" s="55"/>
      <c r="D41" s="56"/>
      <c r="E41" s="56"/>
      <c r="G41" s="57"/>
      <c r="H41" s="58" t="s">
        <v>23</v>
      </c>
      <c r="I41" s="19"/>
      <c r="J41" s="59">
        <f>SUM(J37:J39)</f>
        <v>0</v>
      </c>
      <c r="M41" s="49"/>
    </row>
    <row r="42" spans="1:13" s="48" customFormat="1" ht="18" customHeight="1" x14ac:dyDescent="0.25">
      <c r="A42" s="11"/>
      <c r="B42" s="60"/>
      <c r="C42" s="61"/>
      <c r="D42" s="11"/>
      <c r="E42" s="56"/>
      <c r="F42" s="56"/>
      <c r="G42" s="56"/>
      <c r="H42" s="56"/>
      <c r="I42" s="62"/>
      <c r="J42" s="19"/>
      <c r="M42" s="49"/>
    </row>
    <row r="43" spans="1:13" s="48" customFormat="1" ht="18" customHeight="1" thickBot="1" x14ac:dyDescent="0.3">
      <c r="A43" s="11"/>
      <c r="B43" s="60"/>
      <c r="C43" s="61"/>
      <c r="D43" s="11"/>
      <c r="E43" s="56"/>
      <c r="F43" s="56"/>
      <c r="G43" s="56"/>
      <c r="H43" s="56"/>
      <c r="I43" s="62"/>
      <c r="J43" s="19"/>
      <c r="M43" s="49"/>
    </row>
    <row r="44" spans="1:13" ht="18" customHeight="1" x14ac:dyDescent="0.25">
      <c r="B44" s="168" t="s">
        <v>14</v>
      </c>
      <c r="C44" s="169"/>
      <c r="D44" s="169"/>
      <c r="E44" s="169"/>
      <c r="F44" s="169"/>
      <c r="G44" s="169"/>
      <c r="H44" s="170"/>
      <c r="I44" s="63"/>
      <c r="J44" s="64"/>
    </row>
    <row r="45" spans="1:13" ht="18" customHeight="1" x14ac:dyDescent="0.25">
      <c r="B45" s="171"/>
      <c r="C45" s="172"/>
      <c r="D45" s="172"/>
      <c r="E45" s="172"/>
      <c r="F45" s="232" t="s">
        <v>65</v>
      </c>
      <c r="G45" s="232" t="s">
        <v>64</v>
      </c>
      <c r="H45" s="173"/>
      <c r="I45" s="65"/>
      <c r="J45" s="20"/>
    </row>
    <row r="46" spans="1:13" ht="18" customHeight="1" thickBot="1" x14ac:dyDescent="0.3">
      <c r="B46" s="174" t="s">
        <v>15</v>
      </c>
      <c r="C46" s="223" t="s">
        <v>16</v>
      </c>
      <c r="D46" s="223" t="s">
        <v>15</v>
      </c>
      <c r="E46" s="223" t="s">
        <v>32</v>
      </c>
      <c r="F46" s="233"/>
      <c r="G46" s="233"/>
      <c r="H46" s="175"/>
      <c r="I46" s="66"/>
      <c r="J46" s="20"/>
    </row>
    <row r="47" spans="1:13" ht="18" customHeight="1" thickBot="1" x14ac:dyDescent="0.3">
      <c r="B47" s="65" t="s">
        <v>70</v>
      </c>
      <c r="C47" s="19"/>
      <c r="D47" s="67"/>
      <c r="E47" s="68"/>
      <c r="F47" s="69"/>
      <c r="G47" s="69"/>
      <c r="H47" s="69"/>
      <c r="I47" s="68"/>
      <c r="J47" s="20"/>
    </row>
    <row r="48" spans="1:13" ht="18" customHeight="1" x14ac:dyDescent="0.25">
      <c r="B48" s="70" t="s">
        <v>9</v>
      </c>
      <c r="C48" s="71">
        <f>+HULP!D15</f>
        <v>0.2</v>
      </c>
      <c r="D48" s="72" t="s">
        <v>17</v>
      </c>
      <c r="E48" s="73">
        <f>C48</f>
        <v>0.2</v>
      </c>
      <c r="F48" s="74" t="str">
        <f>E48*100&amp;"% - "&amp;G48*100&amp;"%"</f>
        <v>20% - 50%</v>
      </c>
      <c r="G48" s="75">
        <f>+HULP!E15</f>
        <v>0.5</v>
      </c>
      <c r="H48" s="76"/>
      <c r="I48" s="65"/>
      <c r="J48" s="20"/>
    </row>
    <row r="49" spans="2:10" ht="18" customHeight="1" x14ac:dyDescent="0.25">
      <c r="B49" s="77" t="s">
        <v>10</v>
      </c>
      <c r="C49" s="78"/>
      <c r="D49" s="46" t="s">
        <v>18</v>
      </c>
      <c r="E49" s="78">
        <v>1</v>
      </c>
      <c r="F49" s="79" t="str">
        <f>E49&amp;" tot "&amp;G49</f>
        <v>1 tot 4</v>
      </c>
      <c r="G49" s="80">
        <v>4</v>
      </c>
      <c r="H49" s="81"/>
      <c r="I49" s="65"/>
      <c r="J49" s="20"/>
    </row>
    <row r="50" spans="2:10" ht="18" customHeight="1" x14ac:dyDescent="0.25">
      <c r="B50" s="82" t="s">
        <v>11</v>
      </c>
      <c r="C50" s="83">
        <f>+HULP!D16</f>
        <v>0</v>
      </c>
      <c r="D50" s="84" t="s">
        <v>17</v>
      </c>
      <c r="E50" s="85">
        <f>C50</f>
        <v>0</v>
      </c>
      <c r="F50" s="86" t="str">
        <f>E50*100&amp;"% - "&amp;G50*100&amp;"%"</f>
        <v>0% - 10%</v>
      </c>
      <c r="G50" s="85">
        <f>+HULP!E16</f>
        <v>0.1</v>
      </c>
      <c r="H50" s="87"/>
      <c r="I50" s="65"/>
      <c r="J50" s="20"/>
    </row>
    <row r="51" spans="2:10" ht="18" customHeight="1" x14ac:dyDescent="0.25">
      <c r="B51" s="77" t="s">
        <v>35</v>
      </c>
      <c r="C51" s="78"/>
      <c r="D51" s="46" t="s">
        <v>18</v>
      </c>
      <c r="E51" s="78">
        <v>1</v>
      </c>
      <c r="F51" s="79" t="str">
        <f>E51&amp;" tot "&amp;G51</f>
        <v>1 tot 2</v>
      </c>
      <c r="G51" s="78">
        <v>2</v>
      </c>
      <c r="H51" s="81"/>
      <c r="I51" s="65"/>
      <c r="J51" s="20"/>
    </row>
    <row r="52" spans="2:10" ht="18" customHeight="1" x14ac:dyDescent="0.25">
      <c r="B52" s="82" t="s">
        <v>12</v>
      </c>
      <c r="C52" s="88">
        <f>+HULP!D17</f>
        <v>1</v>
      </c>
      <c r="D52" s="84" t="str">
        <f>D48</f>
        <v>Norm: &gt;=</v>
      </c>
      <c r="E52" s="86">
        <f>C52</f>
        <v>1</v>
      </c>
      <c r="F52" s="86" t="str">
        <f>E52&amp;" - "&amp;G52</f>
        <v>1 - 1,5</v>
      </c>
      <c r="G52" s="89">
        <f>+HULP!E17</f>
        <v>1.5</v>
      </c>
      <c r="H52" s="87"/>
      <c r="I52" s="65"/>
      <c r="J52" s="20"/>
    </row>
    <row r="53" spans="2:10" ht="18" customHeight="1" thickBot="1" x14ac:dyDescent="0.3">
      <c r="B53" s="90" t="s">
        <v>19</v>
      </c>
      <c r="C53" s="9"/>
      <c r="D53" s="91" t="s">
        <v>18</v>
      </c>
      <c r="E53" s="92">
        <v>1</v>
      </c>
      <c r="F53" s="93" t="str">
        <f>E53&amp;" tot "&amp;G53</f>
        <v>1 tot 3</v>
      </c>
      <c r="G53" s="92">
        <v>3</v>
      </c>
      <c r="H53" s="94"/>
      <c r="I53" s="65"/>
      <c r="J53" s="20"/>
    </row>
    <row r="54" spans="2:10" ht="18" customHeight="1" x14ac:dyDescent="0.25">
      <c r="B54" s="65"/>
      <c r="C54" s="19"/>
      <c r="D54" s="67"/>
      <c r="E54" s="68"/>
      <c r="F54" s="69"/>
      <c r="G54" s="69"/>
      <c r="H54" s="69"/>
      <c r="I54" s="68"/>
      <c r="J54" s="20"/>
    </row>
    <row r="55" spans="2:10" ht="18" customHeight="1" x14ac:dyDescent="0.25">
      <c r="B55" s="95" t="s">
        <v>20</v>
      </c>
      <c r="C55" s="96"/>
      <c r="D55" s="19"/>
      <c r="E55" s="19"/>
      <c r="F55" s="19"/>
      <c r="G55" s="19"/>
      <c r="H55" s="19"/>
      <c r="I55" s="19"/>
      <c r="J55" s="20"/>
    </row>
    <row r="56" spans="2:10" ht="18" customHeight="1" x14ac:dyDescent="0.25">
      <c r="B56" s="97" t="str">
        <f>"1) De inschrijver dient gemiddeld een waardering te verkrijgen van minimaal 4 punten, onder de volgende voorwaarden:"</f>
        <v>1) De inschrijver dient gemiddeld een waardering te verkrijgen van minimaal 4 punten, onder de volgende voorwaarden:</v>
      </c>
      <c r="C56" s="19"/>
      <c r="D56" s="19"/>
      <c r="E56" s="19"/>
      <c r="F56" s="19"/>
      <c r="G56" s="19"/>
      <c r="H56" s="19"/>
      <c r="I56" s="19"/>
      <c r="J56" s="20"/>
    </row>
    <row r="57" spans="2:10" ht="22.5" customHeight="1" x14ac:dyDescent="0.25">
      <c r="B57" s="228" t="s">
        <v>108</v>
      </c>
      <c r="C57" s="229"/>
      <c r="D57" s="229"/>
      <c r="E57" s="229"/>
      <c r="F57" s="229"/>
      <c r="G57" s="229"/>
      <c r="H57" s="229"/>
      <c r="I57" s="19"/>
      <c r="J57" s="20"/>
    </row>
    <row r="58" spans="2:10" ht="34.5" customHeight="1" x14ac:dyDescent="0.25">
      <c r="B58" s="230" t="str">
        <f>"● er dient een minimale score van 1 punt op rentabiliteit behaald te worden. Indien dit niet behaald wordt dan dient er ter compensatie
  minimaal een gemiddelde solvabiliteit van "&amp;G48*100-10&amp;"% gehaald te worden."</f>
        <v>● er dient een minimale score van 1 punt op rentabiliteit behaald te worden. Indien dit niet behaald wordt dan dient er ter compensatie
  minimaal een gemiddelde solvabiliteit van 40% gehaald te worden.</v>
      </c>
      <c r="C58" s="231"/>
      <c r="D58" s="231"/>
      <c r="E58" s="231"/>
      <c r="F58" s="231"/>
      <c r="G58" s="231"/>
      <c r="H58" s="231"/>
      <c r="I58" s="19"/>
      <c r="J58" s="20"/>
    </row>
    <row r="59" spans="2:10" ht="18" customHeight="1" x14ac:dyDescent="0.25">
      <c r="B59" s="98"/>
      <c r="D59" s="99"/>
      <c r="E59" s="68"/>
      <c r="F59" s="68"/>
      <c r="G59" s="68"/>
      <c r="H59" s="68"/>
      <c r="I59" s="68"/>
      <c r="J59" s="20"/>
    </row>
    <row r="60" spans="2:10" ht="18" customHeight="1" x14ac:dyDescent="0.25">
      <c r="B60" s="95" t="s">
        <v>21</v>
      </c>
      <c r="D60" s="99"/>
      <c r="E60" s="68"/>
      <c r="F60" s="68"/>
      <c r="G60" s="68"/>
      <c r="H60" s="68"/>
      <c r="I60" s="68"/>
      <c r="J60" s="20"/>
    </row>
    <row r="61" spans="2:10" ht="18" customHeight="1" x14ac:dyDescent="0.25">
      <c r="B61" s="97" t="s">
        <v>22</v>
      </c>
      <c r="C61" s="19"/>
      <c r="D61" s="67"/>
      <c r="E61" s="68"/>
      <c r="F61" s="68"/>
      <c r="G61" s="68"/>
      <c r="H61" s="68"/>
      <c r="I61" s="68"/>
      <c r="J61" s="20"/>
    </row>
    <row r="62" spans="2:10" ht="18" customHeight="1" x14ac:dyDescent="0.25">
      <c r="B62" s="65" t="s">
        <v>30</v>
      </c>
      <c r="C62" s="19"/>
      <c r="D62" s="67"/>
      <c r="E62" s="68"/>
      <c r="F62" s="68"/>
      <c r="G62" s="68"/>
      <c r="H62" s="68"/>
      <c r="I62" s="68"/>
      <c r="J62" s="20"/>
    </row>
    <row r="63" spans="2:10" ht="18" customHeight="1" x14ac:dyDescent="0.25">
      <c r="B63" s="100" t="str">
        <f>"           ●  jaar "&amp;F15&amp;" "&amp;F35&amp; "/"&amp;SUM(D35:F35)</f>
        <v xml:space="preserve">           ●  jaar 2019 1/7</v>
      </c>
      <c r="C63" s="19"/>
      <c r="D63" s="67"/>
      <c r="E63" s="68"/>
      <c r="F63" s="68"/>
      <c r="G63" s="68"/>
      <c r="H63" s="68"/>
      <c r="I63" s="68"/>
      <c r="J63" s="20"/>
    </row>
    <row r="64" spans="2:10" ht="18" customHeight="1" x14ac:dyDescent="0.25">
      <c r="B64" s="100" t="str">
        <f>"           ●  jaar "&amp;E15&amp;" "&amp;E35&amp;"/"&amp;SUM(D35:F35)</f>
        <v xml:space="preserve">           ●  jaar 2020 2/7</v>
      </c>
      <c r="C64" s="19"/>
      <c r="D64" s="67"/>
      <c r="E64" s="68"/>
      <c r="F64" s="68"/>
      <c r="G64" s="68"/>
      <c r="H64" s="68"/>
      <c r="I64" s="68"/>
      <c r="J64" s="20"/>
    </row>
    <row r="65" spans="2:10" ht="18" customHeight="1" x14ac:dyDescent="0.25">
      <c r="B65" s="100" t="str">
        <f>"           ●  jaar "&amp;D15&amp;" "&amp;D35&amp; "/"&amp;SUM(D35:F35)</f>
        <v xml:space="preserve">           ●  jaar 2021 4/7</v>
      </c>
      <c r="C65" s="19"/>
      <c r="D65" s="68"/>
      <c r="E65" s="68"/>
      <c r="F65" s="68"/>
      <c r="G65" s="68"/>
      <c r="H65" s="68"/>
      <c r="I65" s="68"/>
      <c r="J65" s="20"/>
    </row>
    <row r="66" spans="2:10" ht="18" customHeight="1" x14ac:dyDescent="0.25">
      <c r="B66" s="100"/>
      <c r="C66" s="19"/>
      <c r="D66" s="68"/>
      <c r="E66" s="68"/>
      <c r="F66" s="68"/>
      <c r="G66" s="68"/>
      <c r="H66" s="68"/>
      <c r="I66" s="68"/>
      <c r="J66" s="20"/>
    </row>
    <row r="67" spans="2:10" ht="18" customHeight="1" x14ac:dyDescent="0.25">
      <c r="B67" s="98" t="s">
        <v>37</v>
      </c>
      <c r="C67" s="19"/>
      <c r="D67" s="68"/>
      <c r="E67" s="68"/>
      <c r="F67" s="68"/>
      <c r="G67" s="68"/>
      <c r="H67" s="68"/>
      <c r="I67" s="68"/>
      <c r="J67" s="20"/>
    </row>
    <row r="68" spans="2:10" ht="18" customHeight="1" thickBot="1" x14ac:dyDescent="0.3">
      <c r="B68" s="101"/>
      <c r="C68" s="36"/>
      <c r="D68" s="36"/>
      <c r="E68" s="36"/>
      <c r="F68" s="36"/>
      <c r="G68" s="36"/>
      <c r="H68" s="36"/>
      <c r="I68" s="36"/>
      <c r="J68" s="37"/>
    </row>
    <row r="69" spans="2:10" ht="18" customHeight="1" x14ac:dyDescent="0.25"/>
    <row r="70" spans="2:10" ht="18" customHeight="1" x14ac:dyDescent="0.25"/>
    <row r="71" spans="2:10" ht="18" hidden="1" customHeight="1" x14ac:dyDescent="0.25"/>
    <row r="72" spans="2:10" ht="18" hidden="1" customHeight="1" x14ac:dyDescent="0.25"/>
    <row r="73" spans="2:10" ht="18" hidden="1" customHeight="1" x14ac:dyDescent="0.25"/>
    <row r="74" spans="2:10" ht="18" hidden="1" customHeight="1" x14ac:dyDescent="0.25"/>
    <row r="75" spans="2:10" ht="18" hidden="1" customHeight="1" x14ac:dyDescent="0.25">
      <c r="D75" s="102"/>
      <c r="E75" s="102"/>
      <c r="F75" s="102"/>
    </row>
    <row r="76" spans="2:10" ht="18" hidden="1" customHeight="1" x14ac:dyDescent="0.25">
      <c r="F76" s="103"/>
    </row>
    <row r="77" spans="2:10" ht="18" hidden="1" customHeight="1" x14ac:dyDescent="0.25"/>
    <row r="78" spans="2:10" ht="18" hidden="1" customHeight="1" x14ac:dyDescent="0.25"/>
    <row r="79" spans="2:10" ht="18" hidden="1" customHeight="1" x14ac:dyDescent="0.25">
      <c r="B79" s="10"/>
    </row>
    <row r="80" spans="2:1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spans="2:2" ht="18" hidden="1" customHeight="1" x14ac:dyDescent="0.25"/>
    <row r="98" spans="2:2" ht="18" hidden="1" customHeight="1" x14ac:dyDescent="0.25"/>
    <row r="99" spans="2:2" ht="18" hidden="1" customHeight="1" x14ac:dyDescent="0.25"/>
    <row r="100" spans="2:2" ht="18" hidden="1" customHeight="1" x14ac:dyDescent="0.25"/>
    <row r="101" spans="2:2" ht="18" hidden="1" customHeight="1" x14ac:dyDescent="0.25"/>
    <row r="102" spans="2:2" ht="18" hidden="1" customHeight="1" x14ac:dyDescent="0.25"/>
    <row r="103" spans="2:2" ht="18" hidden="1" customHeight="1" x14ac:dyDescent="0.25"/>
    <row r="104" spans="2:2" ht="18" hidden="1" customHeight="1" x14ac:dyDescent="0.25"/>
    <row r="105" spans="2:2" ht="18" hidden="1" customHeight="1" x14ac:dyDescent="0.25"/>
    <row r="106" spans="2:2" ht="18" hidden="1" customHeight="1" x14ac:dyDescent="0.25"/>
    <row r="107" spans="2:2" ht="18" hidden="1" customHeight="1" x14ac:dyDescent="0.25">
      <c r="B107" s="11" t="s">
        <v>72</v>
      </c>
    </row>
  </sheetData>
  <sheetProtection algorithmName="SHA-512" hashValue="YrueJUqMwxtQ1hRCN2u5uet3BxOngYA7HmEkKi8uqPMlseCPu00xvuJ0AwT3A5zveWKE92nqI0tZY1yEZPXK7g==" saltValue="P5IMlbWoQgRCIStSXkpRLQ==" spinCount="100000" sheet="1" objects="1" scenarios="1"/>
  <mergeCells count="6">
    <mergeCell ref="C7:D7"/>
    <mergeCell ref="B57:H57"/>
    <mergeCell ref="B58:H58"/>
    <mergeCell ref="G45:G46"/>
    <mergeCell ref="F45:F46"/>
    <mergeCell ref="D11:G11"/>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AND(HULP!$G$9&gt;=2,$J$41&gt;=4)</xm:f>
            <x14:dxf>
              <fill>
                <patternFill>
                  <bgColor indexed="11"/>
                </patternFill>
              </fill>
            </x14:dxf>
          </x14:cfRule>
          <x14:cfRule type="expression" priority="8" stopIfTrue="1" id="{94760823-8261-4205-9D46-9AFF4B1198E6}">
            <xm:f>OR(HULP!$G$9&lt;2,$J$41&lt;4)</xm:f>
            <x14:dxf>
              <fill>
                <patternFill>
                  <bgColor indexed="10"/>
                </patternFill>
              </fill>
            </x14:dxf>
          </x14:cfRule>
          <xm:sqref>J41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HULP!$D$7:$D$9</xm:f>
          </x14:formula1>
          <xm:sqref>D15</xm:sqref>
        </x14:dataValidation>
        <x14:dataValidation type="list" allowBlank="1" showInputMessage="1" showErrorMessage="1">
          <x14:formula1>
            <xm:f>HULP!$H$7:$H$9</xm:f>
          </x14:formula1>
          <xm:sqref>D13</xm:sqref>
        </x14:dataValidation>
        <x14:dataValidation type="list" allowBlank="1" showInputMessage="1" showErrorMessage="1">
          <x14:formula1>
            <xm:f>HULP!$E$7:$E$9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workbookViewId="0">
      <selection activeCell="D7" sqref="D7"/>
    </sheetView>
  </sheetViews>
  <sheetFormatPr defaultColWidth="0" defaultRowHeight="13.8" zeroHeight="1" x14ac:dyDescent="0.25"/>
  <cols>
    <col min="1" max="1" width="3.33203125" style="124" customWidth="1"/>
    <col min="2" max="2" width="17.5546875" style="124" customWidth="1"/>
    <col min="3" max="11" width="14.6640625" style="124" customWidth="1"/>
    <col min="12" max="13" width="9.109375" style="124" customWidth="1"/>
    <col min="14" max="22" width="0" style="124" hidden="1" customWidth="1"/>
    <col min="23" max="16384" width="9.109375" style="124" hidden="1"/>
  </cols>
  <sheetData>
    <row r="1" spans="2:22" x14ac:dyDescent="0.25"/>
    <row r="2" spans="2:22" ht="22.2" x14ac:dyDescent="0.35">
      <c r="B2" s="147" t="s">
        <v>102</v>
      </c>
      <c r="C2" s="12"/>
      <c r="D2" s="11"/>
      <c r="E2" s="11"/>
      <c r="F2" s="11"/>
      <c r="G2" s="11"/>
      <c r="H2" s="11"/>
      <c r="I2" s="11"/>
    </row>
    <row r="3" spans="2:22" x14ac:dyDescent="0.25">
      <c r="B3" s="125"/>
      <c r="C3" s="12"/>
      <c r="D3" s="11"/>
      <c r="E3" s="11"/>
      <c r="F3" s="11"/>
      <c r="G3" s="11"/>
      <c r="H3" s="11"/>
      <c r="I3" s="11"/>
    </row>
    <row r="4" spans="2:22" x14ac:dyDescent="0.25">
      <c r="B4" s="125"/>
      <c r="C4" s="12"/>
      <c r="D4" s="11"/>
      <c r="E4" s="11"/>
      <c r="F4" s="11"/>
      <c r="G4" s="11"/>
      <c r="H4" s="11"/>
      <c r="I4" s="11"/>
    </row>
    <row r="5" spans="2:22" ht="12.75" customHeight="1" x14ac:dyDescent="0.25">
      <c r="B5" s="176"/>
      <c r="C5" s="177" t="s">
        <v>43</v>
      </c>
      <c r="D5" s="177"/>
      <c r="E5" s="177"/>
      <c r="F5" s="177"/>
      <c r="G5" s="177"/>
      <c r="H5" s="177"/>
      <c r="I5" s="178"/>
      <c r="N5" s="126"/>
      <c r="O5" s="126"/>
      <c r="P5" s="126"/>
      <c r="Q5" s="126"/>
      <c r="R5" s="126"/>
      <c r="S5" s="126"/>
      <c r="T5" s="126"/>
      <c r="U5" s="126"/>
      <c r="V5" s="126"/>
    </row>
    <row r="6" spans="2:22" x14ac:dyDescent="0.25">
      <c r="B6" s="179" t="s">
        <v>42</v>
      </c>
      <c r="C6" s="180" t="s">
        <v>41</v>
      </c>
      <c r="D6" s="180" t="s">
        <v>42</v>
      </c>
      <c r="E6" s="180" t="s">
        <v>29</v>
      </c>
      <c r="F6" s="180"/>
      <c r="G6" s="180" t="s">
        <v>48</v>
      </c>
      <c r="H6" s="180" t="s">
        <v>44</v>
      </c>
      <c r="I6" s="181" t="s">
        <v>45</v>
      </c>
      <c r="M6" s="126"/>
      <c r="N6" s="126"/>
      <c r="O6" s="126"/>
      <c r="P6" s="126"/>
      <c r="Q6" s="126"/>
      <c r="R6" s="126"/>
      <c r="S6" s="126"/>
      <c r="T6" s="126"/>
      <c r="U6" s="126"/>
      <c r="V6" s="126"/>
    </row>
    <row r="7" spans="2:22" x14ac:dyDescent="0.25">
      <c r="B7" s="127" t="s">
        <v>38</v>
      </c>
      <c r="C7" s="128">
        <v>4</v>
      </c>
      <c r="D7" s="129">
        <v>2021</v>
      </c>
      <c r="E7" s="130" t="s">
        <v>25</v>
      </c>
      <c r="F7" s="131"/>
      <c r="G7" s="132">
        <f>IF(Kengetallen!J37&gt;=1,1,0)</f>
        <v>1</v>
      </c>
      <c r="H7" s="133">
        <v>1</v>
      </c>
      <c r="I7" s="121">
        <v>1000000</v>
      </c>
      <c r="M7" s="126"/>
      <c r="N7" s="126"/>
      <c r="O7" s="126"/>
      <c r="P7" s="126"/>
      <c r="Q7" s="126"/>
      <c r="R7" s="126"/>
      <c r="S7" s="126"/>
      <c r="T7" s="126"/>
      <c r="U7" s="126"/>
      <c r="V7" s="126"/>
    </row>
    <row r="8" spans="2:22" x14ac:dyDescent="0.25">
      <c r="B8" s="127" t="s">
        <v>39</v>
      </c>
      <c r="C8" s="128">
        <v>2</v>
      </c>
      <c r="D8" s="216">
        <f>+D7-1</f>
        <v>2020</v>
      </c>
      <c r="E8" s="130" t="s">
        <v>26</v>
      </c>
      <c r="F8" s="131"/>
      <c r="G8" s="132">
        <f>IF(Kengetallen!J38&gt;=1,1,IF(Kengetallen!H37&gt;=(Kengetallen!G48-0.1),1,0))</f>
        <v>1</v>
      </c>
      <c r="H8" s="133">
        <v>1000</v>
      </c>
      <c r="I8" s="121">
        <v>1000</v>
      </c>
      <c r="M8" s="126"/>
      <c r="N8" s="126"/>
      <c r="O8" s="126"/>
      <c r="P8" s="126"/>
      <c r="Q8" s="126"/>
      <c r="R8" s="126"/>
      <c r="S8" s="126"/>
      <c r="T8" s="126"/>
      <c r="U8" s="126"/>
      <c r="V8" s="126"/>
    </row>
    <row r="9" spans="2:22" x14ac:dyDescent="0.25">
      <c r="B9" s="127" t="s">
        <v>40</v>
      </c>
      <c r="C9" s="128">
        <v>1</v>
      </c>
      <c r="D9" s="216">
        <f>+D8-1</f>
        <v>2019</v>
      </c>
      <c r="E9" s="130" t="s">
        <v>27</v>
      </c>
      <c r="F9" s="131"/>
      <c r="G9" s="132">
        <f>SUM(G7:G8)</f>
        <v>2</v>
      </c>
      <c r="H9" s="133">
        <v>1000000</v>
      </c>
      <c r="I9" s="121">
        <v>1</v>
      </c>
      <c r="M9" s="126"/>
      <c r="N9" s="126"/>
      <c r="O9" s="126"/>
      <c r="P9" s="126"/>
      <c r="Q9" s="126"/>
      <c r="R9" s="126"/>
      <c r="S9" s="126"/>
      <c r="T9" s="126"/>
      <c r="U9" s="126"/>
      <c r="V9" s="126"/>
    </row>
    <row r="10" spans="2:22" x14ac:dyDescent="0.25">
      <c r="B10" s="11"/>
      <c r="C10" s="12"/>
      <c r="D10" s="134"/>
      <c r="E10" s="12"/>
      <c r="F10" s="12"/>
      <c r="G10" s="12"/>
      <c r="H10" s="11"/>
      <c r="I10" s="182">
        <f>VLOOKUP(Kengetallen!D13,H7:$I$9,2,FALSE)</f>
        <v>1000</v>
      </c>
      <c r="J10" s="124" t="s">
        <v>117</v>
      </c>
      <c r="M10" s="126"/>
      <c r="N10" s="126"/>
      <c r="O10" s="126"/>
      <c r="P10" s="126"/>
      <c r="Q10" s="126"/>
      <c r="R10" s="126"/>
      <c r="S10" s="126"/>
      <c r="T10" s="126"/>
      <c r="U10" s="126"/>
      <c r="V10" s="126"/>
    </row>
    <row r="11" spans="2:22" x14ac:dyDescent="0.25">
      <c r="B11" s="11"/>
      <c r="C11" s="12"/>
      <c r="D11" s="11"/>
      <c r="E11" s="11"/>
      <c r="F11" s="11"/>
      <c r="G11" s="11"/>
      <c r="H11" s="11"/>
      <c r="I11" s="11"/>
    </row>
    <row r="12" spans="2:22" x14ac:dyDescent="0.25">
      <c r="B12" s="11"/>
      <c r="C12" s="12"/>
      <c r="D12" s="11"/>
      <c r="E12" s="11"/>
      <c r="F12" s="11"/>
      <c r="G12" s="11"/>
      <c r="H12" s="11"/>
      <c r="I12" s="11"/>
    </row>
    <row r="13" spans="2:22" x14ac:dyDescent="0.25">
      <c r="B13" s="183" t="s">
        <v>84</v>
      </c>
      <c r="C13" s="177"/>
      <c r="D13" s="184" t="s">
        <v>81</v>
      </c>
      <c r="E13" s="184" t="s">
        <v>83</v>
      </c>
      <c r="F13" s="177"/>
      <c r="G13" s="177"/>
      <c r="H13" s="177"/>
      <c r="I13" s="178"/>
    </row>
    <row r="14" spans="2:22" x14ac:dyDescent="0.25">
      <c r="B14" s="179"/>
      <c r="C14" s="180"/>
      <c r="D14" s="185" t="s">
        <v>82</v>
      </c>
      <c r="E14" s="185" t="s">
        <v>82</v>
      </c>
      <c r="F14" s="180" t="s">
        <v>95</v>
      </c>
      <c r="G14" s="180"/>
      <c r="H14" s="180"/>
      <c r="I14" s="181"/>
    </row>
    <row r="15" spans="2:22" x14ac:dyDescent="0.25">
      <c r="B15" s="135"/>
      <c r="C15" s="136" t="s">
        <v>9</v>
      </c>
      <c r="D15" s="137">
        <v>0.2</v>
      </c>
      <c r="E15" s="138">
        <f>+D15+0.3</f>
        <v>0.5</v>
      </c>
      <c r="F15" s="135" t="s">
        <v>92</v>
      </c>
      <c r="G15" s="24"/>
      <c r="H15" s="24"/>
      <c r="I15" s="139"/>
    </row>
    <row r="16" spans="2:22" x14ac:dyDescent="0.25">
      <c r="B16" s="135"/>
      <c r="C16" s="136" t="s">
        <v>11</v>
      </c>
      <c r="D16" s="214">
        <v>0</v>
      </c>
      <c r="E16" s="140">
        <v>0.1</v>
      </c>
      <c r="F16" s="135" t="s">
        <v>93</v>
      </c>
      <c r="G16" s="24"/>
      <c r="H16" s="24"/>
      <c r="I16" s="139"/>
    </row>
    <row r="17" spans="2:11" x14ac:dyDescent="0.25">
      <c r="B17" s="135"/>
      <c r="C17" s="136" t="s">
        <v>12</v>
      </c>
      <c r="D17" s="215">
        <v>1</v>
      </c>
      <c r="E17" s="141">
        <v>1.5</v>
      </c>
      <c r="F17" s="135" t="s">
        <v>94</v>
      </c>
      <c r="G17" s="24"/>
      <c r="H17" s="24"/>
      <c r="I17" s="139"/>
    </row>
    <row r="18" spans="2:11" x14ac:dyDescent="0.25">
      <c r="B18" s="11"/>
      <c r="C18" s="12"/>
      <c r="D18" s="11"/>
      <c r="E18" s="11"/>
      <c r="F18" s="11"/>
      <c r="G18" s="11"/>
      <c r="H18" s="11"/>
      <c r="I18" s="11"/>
    </row>
    <row r="19" spans="2:11" x14ac:dyDescent="0.25">
      <c r="B19" s="135"/>
      <c r="C19" s="136" t="s">
        <v>85</v>
      </c>
      <c r="D19" s="216">
        <f>+D7</f>
        <v>2021</v>
      </c>
      <c r="E19" s="11"/>
      <c r="F19" s="11"/>
      <c r="G19" s="11"/>
      <c r="H19" s="11"/>
      <c r="I19" s="11"/>
    </row>
    <row r="20" spans="2:11" x14ac:dyDescent="0.25">
      <c r="B20" s="11"/>
      <c r="C20" s="12"/>
      <c r="D20" s="11"/>
      <c r="E20" s="11"/>
      <c r="F20" s="11"/>
      <c r="G20" s="11"/>
      <c r="H20" s="11"/>
      <c r="I20" s="11"/>
    </row>
    <row r="21" spans="2:11" x14ac:dyDescent="0.25"/>
    <row r="22" spans="2:11" x14ac:dyDescent="0.25">
      <c r="B22" s="183" t="s">
        <v>91</v>
      </c>
      <c r="C22" s="177"/>
      <c r="D22" s="184"/>
      <c r="E22" s="184"/>
      <c r="F22" s="177"/>
      <c r="G22" s="177"/>
      <c r="H22" s="177"/>
      <c r="I22" s="177"/>
      <c r="J22" s="177"/>
      <c r="K22" s="178"/>
    </row>
    <row r="23" spans="2:11" x14ac:dyDescent="0.25">
      <c r="B23" s="179"/>
      <c r="C23" s="180"/>
      <c r="D23" s="185"/>
      <c r="E23" s="185"/>
      <c r="F23" s="180"/>
      <c r="G23" s="180"/>
      <c r="H23" s="180"/>
      <c r="I23" s="180"/>
      <c r="J23" s="180"/>
      <c r="K23" s="181"/>
    </row>
    <row r="24" spans="2:11" x14ac:dyDescent="0.25"/>
    <row r="25" spans="2:11" x14ac:dyDescent="0.25"/>
    <row r="26" spans="2:11" x14ac:dyDescent="0.25">
      <c r="B26" s="142" t="s">
        <v>90</v>
      </c>
      <c r="C26" s="142"/>
      <c r="E26" s="148" t="s">
        <v>103</v>
      </c>
    </row>
    <row r="27" spans="2:11" x14ac:dyDescent="0.25">
      <c r="E27" s="149" t="s">
        <v>104</v>
      </c>
    </row>
    <row r="28" spans="2:11" x14ac:dyDescent="0.25">
      <c r="B28" s="124" t="s">
        <v>9</v>
      </c>
      <c r="C28" s="143">
        <f>+D15</f>
        <v>0.2</v>
      </c>
      <c r="D28" s="143">
        <f t="shared" ref="D28:K28" si="0">+C28+0.1</f>
        <v>0.30000000000000004</v>
      </c>
      <c r="E28" s="144">
        <f t="shared" si="0"/>
        <v>0.4</v>
      </c>
      <c r="F28" s="143">
        <f t="shared" si="0"/>
        <v>0.5</v>
      </c>
      <c r="G28" s="143">
        <f t="shared" si="0"/>
        <v>0.6</v>
      </c>
      <c r="H28" s="143">
        <f t="shared" si="0"/>
        <v>0.7</v>
      </c>
      <c r="I28" s="143">
        <f t="shared" si="0"/>
        <v>0.79999999999999993</v>
      </c>
      <c r="J28" s="143">
        <f t="shared" si="0"/>
        <v>0.89999999999999991</v>
      </c>
      <c r="K28" s="143">
        <f t="shared" si="0"/>
        <v>0.99999999999999989</v>
      </c>
    </row>
    <row r="29" spans="2:11" x14ac:dyDescent="0.25">
      <c r="B29" s="124" t="s">
        <v>86</v>
      </c>
      <c r="C29" s="124">
        <v>1</v>
      </c>
      <c r="D29" s="124">
        <v>2</v>
      </c>
      <c r="E29" s="124">
        <v>3</v>
      </c>
      <c r="F29" s="124">
        <v>4</v>
      </c>
      <c r="G29" s="124">
        <v>4</v>
      </c>
      <c r="H29" s="124">
        <v>4</v>
      </c>
      <c r="I29" s="124">
        <v>4</v>
      </c>
      <c r="J29" s="124">
        <v>4</v>
      </c>
      <c r="K29" s="124">
        <v>4</v>
      </c>
    </row>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142" t="s">
        <v>89</v>
      </c>
      <c r="C59" s="142"/>
    </row>
    <row r="60" spans="2:12" x14ac:dyDescent="0.25"/>
    <row r="61" spans="2:12" x14ac:dyDescent="0.25">
      <c r="B61" s="124" t="s">
        <v>11</v>
      </c>
      <c r="C61" s="143">
        <v>0</v>
      </c>
      <c r="D61" s="143">
        <f t="shared" ref="D61:J61" si="1">+C61+0.1</f>
        <v>0.1</v>
      </c>
      <c r="E61" s="143">
        <f t="shared" si="1"/>
        <v>0.2</v>
      </c>
      <c r="F61" s="143">
        <f t="shared" si="1"/>
        <v>0.30000000000000004</v>
      </c>
      <c r="G61" s="143">
        <f t="shared" si="1"/>
        <v>0.4</v>
      </c>
      <c r="H61" s="143">
        <f t="shared" si="1"/>
        <v>0.5</v>
      </c>
      <c r="I61" s="143">
        <f t="shared" si="1"/>
        <v>0.6</v>
      </c>
      <c r="J61" s="143">
        <f t="shared" si="1"/>
        <v>0.7</v>
      </c>
      <c r="K61" s="143"/>
      <c r="L61" s="143"/>
    </row>
    <row r="62" spans="2:12" x14ac:dyDescent="0.25">
      <c r="B62" s="124" t="s">
        <v>86</v>
      </c>
      <c r="C62" s="124">
        <v>1</v>
      </c>
      <c r="D62" s="124">
        <v>2</v>
      </c>
      <c r="E62" s="124">
        <v>2</v>
      </c>
      <c r="F62" s="124">
        <v>2</v>
      </c>
      <c r="G62" s="124">
        <v>2</v>
      </c>
      <c r="H62" s="124">
        <v>2</v>
      </c>
      <c r="I62" s="124">
        <v>2</v>
      </c>
      <c r="J62" s="124">
        <v>2</v>
      </c>
    </row>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142" t="s">
        <v>88</v>
      </c>
      <c r="C92" s="142"/>
    </row>
    <row r="93" spans="2:11" x14ac:dyDescent="0.25"/>
    <row r="94" spans="2:11" x14ac:dyDescent="0.25">
      <c r="B94" s="124" t="s">
        <v>87</v>
      </c>
      <c r="C94" s="145">
        <v>1</v>
      </c>
      <c r="D94" s="145">
        <v>1.1000000000000001</v>
      </c>
      <c r="E94" s="145">
        <v>1.2</v>
      </c>
      <c r="F94" s="145">
        <v>1.3</v>
      </c>
      <c r="G94" s="145">
        <v>1.4</v>
      </c>
      <c r="H94" s="145">
        <v>1.5</v>
      </c>
      <c r="I94" s="145">
        <v>2</v>
      </c>
      <c r="J94" s="145">
        <v>3</v>
      </c>
      <c r="K94" s="145">
        <v>3</v>
      </c>
    </row>
    <row r="95" spans="2:11" x14ac:dyDescent="0.25">
      <c r="B95" s="124" t="s">
        <v>86</v>
      </c>
      <c r="C95" s="124">
        <v>1</v>
      </c>
      <c r="D95" s="146">
        <f>1+((+D94-$C$94)/0.5)*2</f>
        <v>1.4000000000000004</v>
      </c>
      <c r="E95" s="146">
        <f>1+((+E94-$C$94)/0.5)*2</f>
        <v>1.7999999999999998</v>
      </c>
      <c r="F95" s="146">
        <f>1+((+F94-$C$94)/0.5)*2</f>
        <v>2.2000000000000002</v>
      </c>
      <c r="G95" s="146">
        <f>1+((+G94-$C$94)/0.5)*2</f>
        <v>2.5999999999999996</v>
      </c>
      <c r="H95" s="146">
        <f>1+((+H94-$C$94)/0.5)*2</f>
        <v>3</v>
      </c>
      <c r="I95" s="146">
        <v>3</v>
      </c>
      <c r="J95" s="124">
        <v>3</v>
      </c>
      <c r="K95" s="124">
        <v>3</v>
      </c>
    </row>
    <row r="96" spans="2: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 Y. Bakker</dc:creator>
  <cp:lastModifiedBy>Yvo Y. Bakker</cp:lastModifiedBy>
  <cp:lastPrinted>2015-02-24T14:03:25Z</cp:lastPrinted>
  <dcterms:created xsi:type="dcterms:W3CDTF">2005-12-12T14:07:38Z</dcterms:created>
  <dcterms:modified xsi:type="dcterms:W3CDTF">2021-09-02T09:49:51Z</dcterms:modified>
  <cp:version>1.0</cp:version>
</cp:coreProperties>
</file>