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https://kpn1725003-my.sharepoint.com/personal/alexanderpluckel_iprnormag_nl/Documents/IPR Normag/CirkelWaarde/Aanbestedingen/Aanbesteding verwerken Rest +GFT Achterhoekse gemeenten/TenderNed/Publicatie 28 juni 2021/"/>
    </mc:Choice>
  </mc:AlternateContent>
  <xr:revisionPtr revIDLastSave="4" documentId="8_{F81DC79F-8123-4A88-8E5D-5EC0A6C9D545}" xr6:coauthVersionLast="47" xr6:coauthVersionMax="47" xr10:uidLastSave="{8421F1B6-3C80-4D0F-9391-2EAAAF5B3FF7}"/>
  <bookViews>
    <workbookView xWindow="-120" yWindow="-120" windowWidth="29040" windowHeight="15840" xr2:uid="{B2008459-DE8E-422F-B467-9D247AB14C47}"/>
  </bookViews>
  <sheets>
    <sheet name="Instructie" sheetId="2" r:id="rId1"/>
    <sheet name="Inschrijfformulier Perceel I" sheetId="12" r:id="rId2"/>
    <sheet name="Inschrijfformulier Perceel II" sheetId="19" r:id="rId3"/>
    <sheet name="Inschrijfformulier Perceel III" sheetId="20" r:id="rId4"/>
    <sheet name="Inschrijfformulier Perceel IV" sheetId="21" r:id="rId5"/>
    <sheet name="Inschrijfformulier Perceel V" sheetId="22" r:id="rId6"/>
    <sheet name="Inschrijfformulier Perceel VI" sheetId="23" r:id="rId7"/>
    <sheet name="Inschrijfformulier Perceel VII" sheetId="24" r:id="rId8"/>
    <sheet name="Inschrijfformulier Perceel VIII" sheetId="25" r:id="rId9"/>
    <sheet name="Inschrijfformulier Perceel IX" sheetId="26" r:id="rId10"/>
    <sheet name="Inschrijving Meerdere Locaties" sheetId="27" r:id="rId11"/>
  </sheets>
  <externalReferences>
    <externalReference r:id="rId12"/>
    <externalReference r:id="rId13"/>
    <externalReference r:id="rId14"/>
    <externalReference r:id="rId15"/>
  </externalReferences>
  <definedNames>
    <definedName name="Activiteit">'[1]projecten en planning'!$A$122:$A$128</definedName>
    <definedName name="_xlnm.Print_Area" localSheetId="1">'Inschrijfformulier Perceel I'!$A$1:$I$57</definedName>
    <definedName name="_xlnm.Print_Area" localSheetId="2">'Inschrijfformulier Perceel II'!$A$1:$I$61</definedName>
    <definedName name="_xlnm.Print_Area" localSheetId="3">'Inschrijfformulier Perceel III'!$A$1:$I$53</definedName>
    <definedName name="_xlnm.Print_Area" localSheetId="4">'Inschrijfformulier Perceel IV'!$A$1:$I$56</definedName>
    <definedName name="_xlnm.Print_Area" localSheetId="9">'Inschrijfformulier Perceel IX'!$A$1:$I$44</definedName>
    <definedName name="_xlnm.Print_Area" localSheetId="5">'Inschrijfformulier Perceel V'!$A$1:$I$42</definedName>
    <definedName name="_xlnm.Print_Area" localSheetId="6">'Inschrijfformulier Perceel VI'!$A$1:$I$41</definedName>
    <definedName name="_xlnm.Print_Area" localSheetId="7">'Inschrijfformulier Perceel VII'!$A$1:$I$46</definedName>
    <definedName name="_xlnm.Print_Area" localSheetId="8">'Inschrijfformulier Perceel VIII'!$A$1:$K$64</definedName>
    <definedName name="_xlnm.Print_Area" localSheetId="10">'Inschrijving Meerdere Locaties'!$A$1:$H$19</definedName>
    <definedName name="_xlnm.Print_Area" localSheetId="0">Instructie!$A$1:$E$13</definedName>
    <definedName name="AREA">'[2]Weeggegevens Overslag T1'!$B$40:$B$49</definedName>
    <definedName name="AVU">'[2]Weeggegevens Overslag T1'!$B$9:$B$36</definedName>
    <definedName name="CBM">'[2]Weeggegevens Overslag T1'!$B$53:$B$60</definedName>
    <definedName name="Dagen" localSheetId="1">{0,1,2,3,4,5,6} + {0;1;2;3;4;5}*7</definedName>
    <definedName name="Dagen" localSheetId="2">{0,1,2,3,4,5,6} + {0;1;2;3;4;5}*7</definedName>
    <definedName name="Dagen" localSheetId="3">{0,1,2,3,4,5,6} + {0;1;2;3;4;5}*7</definedName>
    <definedName name="Dagen" localSheetId="4">{0,1,2,3,4,5,6} + {0;1;2;3;4;5}*7</definedName>
    <definedName name="Dagen" localSheetId="9">{0,1,2,3,4,5,6} + {0;1;2;3;4;5}*7</definedName>
    <definedName name="Dagen" localSheetId="5">{0,1,2,3,4,5,6} + {0;1;2;3;4;5}*7</definedName>
    <definedName name="Dagen" localSheetId="6">{0,1,2,3,4,5,6} + {0;1;2;3;4;5}*7</definedName>
    <definedName name="Dagen" localSheetId="7">{0,1,2,3,4,5,6} + {0;1;2;3;4;5}*7</definedName>
    <definedName name="Dagen" localSheetId="8">{0,1,2,3,4,5,6} + {0;1;2;3;4;5}*7</definedName>
    <definedName name="Dagen" localSheetId="10">{0,1,2,3,4,5,6} + {0;1;2;3;4;5}*7</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zetcode_ZB">'[3]ZB uitgangs'!$B$5:$B$49</definedName>
    <definedName name="Kostenrubriekcode">[3]BEGR!$A$21:$A$38</definedName>
    <definedName name="Productcode">[3]BEGR!$A$4:$A$18</definedName>
    <definedName name="Projectnummer">'[1]projecten en planning'!$B$3:$B$107</definedName>
    <definedName name="ROVA">'[2]Weeggegevens Overslag T1'!$B$68:$B$86</definedName>
    <definedName name="sdfsdf">'[4]Weeggegevens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0" i="25" l="1"/>
  <c r="F29" i="25" s="1"/>
  <c r="E27" i="20"/>
  <c r="E28" i="12"/>
  <c r="C17" i="27"/>
  <c r="E17" i="27"/>
  <c r="F43" i="25" l="1"/>
  <c r="F39" i="12"/>
  <c r="F41" i="19"/>
  <c r="E32" i="25" l="1"/>
  <c r="E26" i="25"/>
  <c r="D25" i="26"/>
  <c r="D26" i="26"/>
  <c r="D43" i="21"/>
  <c r="E29" i="21"/>
  <c r="E26" i="21"/>
  <c r="D41" i="20"/>
  <c r="E26" i="19"/>
  <c r="E30" i="19"/>
  <c r="F31" i="25" l="1"/>
  <c r="D51" i="25" s="1"/>
  <c r="F25" i="25"/>
  <c r="D50" i="25" s="1"/>
  <c r="F25" i="19"/>
  <c r="D49" i="19" s="1"/>
  <c r="F25" i="21"/>
  <c r="D44" i="21" s="1"/>
  <c r="E17" i="26"/>
  <c r="F25" i="26" s="1"/>
  <c r="F24" i="26"/>
  <c r="F23" i="26"/>
  <c r="F22" i="26"/>
  <c r="H19" i="25"/>
  <c r="I20" i="25"/>
  <c r="I17" i="25"/>
  <c r="F16" i="25"/>
  <c r="D16" i="25"/>
  <c r="D40" i="25" l="1"/>
  <c r="D39" i="25"/>
  <c r="D40" i="26"/>
  <c r="F27" i="26"/>
  <c r="D33" i="26"/>
  <c r="F33" i="26" s="1"/>
  <c r="F34" i="26" s="1"/>
  <c r="D41" i="26" s="1"/>
  <c r="F26" i="26"/>
  <c r="D39" i="26"/>
  <c r="D42" i="26" l="1"/>
  <c r="D49" i="25" l="1"/>
  <c r="D28" i="25"/>
  <c r="F28" i="25" s="1"/>
  <c r="F27" i="25"/>
  <c r="F19" i="25"/>
  <c r="D19" i="25"/>
  <c r="F40" i="25" s="1"/>
  <c r="F33" i="25" l="1"/>
  <c r="F39" i="25"/>
  <c r="F44" i="25" s="1"/>
  <c r="D52" i="25" s="1"/>
  <c r="D53" i="25" s="1"/>
  <c r="E37" i="24"/>
  <c r="F22" i="24"/>
  <c r="F23" i="24"/>
  <c r="F24" i="24"/>
  <c r="F25" i="24"/>
  <c r="F26" i="24"/>
  <c r="F27" i="24"/>
  <c r="F28" i="24"/>
  <c r="F29" i="24"/>
  <c r="F30" i="24"/>
  <c r="F31" i="24"/>
  <c r="F32" i="24"/>
  <c r="F33" i="24"/>
  <c r="F34" i="24"/>
  <c r="F35" i="24"/>
  <c r="F36" i="24"/>
  <c r="F21" i="24"/>
  <c r="F37" i="24" l="1"/>
  <c r="D43" i="24" s="1"/>
  <c r="F14" i="24" l="1"/>
  <c r="F13" i="24" l="1"/>
  <c r="F15" i="24" s="1"/>
  <c r="D42" i="24" s="1"/>
  <c r="D44" i="24" s="1"/>
  <c r="D36" i="23"/>
  <c r="D23" i="23" l="1"/>
  <c r="F22" i="23"/>
  <c r="E17" i="23"/>
  <c r="D30" i="23" s="1"/>
  <c r="F30" i="23" s="1"/>
  <c r="F31" i="23" s="1"/>
  <c r="D38" i="23" s="1"/>
  <c r="D24" i="22"/>
  <c r="F23" i="22"/>
  <c r="F22" i="22"/>
  <c r="E17" i="22"/>
  <c r="D31" i="22" s="1"/>
  <c r="F31" i="22" s="1"/>
  <c r="F27" i="21"/>
  <c r="E20" i="21"/>
  <c r="D37" i="21" s="1"/>
  <c r="F37" i="21" s="1"/>
  <c r="E17" i="21"/>
  <c r="D16" i="21"/>
  <c r="D19" i="21" s="1"/>
  <c r="F28" i="21" l="1"/>
  <c r="D36" i="21"/>
  <c r="F36" i="21" s="1"/>
  <c r="F38" i="21" s="1"/>
  <c r="D46" i="21" s="1"/>
  <c r="F23" i="23"/>
  <c r="D37" i="23" s="1"/>
  <c r="D39" i="23" s="1"/>
  <c r="D37" i="22"/>
  <c r="D16" i="23"/>
  <c r="F24" i="22"/>
  <c r="D38" i="22" s="1"/>
  <c r="D16" i="22"/>
  <c r="F32" i="22"/>
  <c r="D39" i="22" s="1"/>
  <c r="F24" i="23" l="1"/>
  <c r="F30" i="21"/>
  <c r="D45" i="21"/>
  <c r="D47" i="21" s="1"/>
  <c r="D40" i="22"/>
  <c r="F25" i="22"/>
  <c r="F16" i="20" l="1"/>
  <c r="D16" i="20"/>
  <c r="D26" i="20" l="1"/>
  <c r="F25" i="20"/>
  <c r="F19" i="20"/>
  <c r="D19" i="20"/>
  <c r="G20" i="20" s="1"/>
  <c r="D35" i="20" s="1"/>
  <c r="F35" i="20" s="1"/>
  <c r="E20" i="19"/>
  <c r="E17" i="19"/>
  <c r="F29" i="19" s="1"/>
  <c r="D16" i="19"/>
  <c r="D48" i="19"/>
  <c r="D28" i="19"/>
  <c r="F28" i="19" s="1"/>
  <c r="F27" i="19"/>
  <c r="D38" i="19" l="1"/>
  <c r="D37" i="19"/>
  <c r="F37" i="19" s="1"/>
  <c r="G17" i="20"/>
  <c r="D19" i="19"/>
  <c r="D45" i="12"/>
  <c r="D34" i="20" l="1"/>
  <c r="F34" i="20" s="1"/>
  <c r="F36" i="20" s="1"/>
  <c r="D43" i="20" s="1"/>
  <c r="F26" i="20"/>
  <c r="F28" i="20" s="1"/>
  <c r="F38" i="19"/>
  <c r="F42" i="19" s="1"/>
  <c r="D51" i="19" s="1"/>
  <c r="F31" i="19"/>
  <c r="D50" i="19"/>
  <c r="D52" i="19" l="1"/>
  <c r="D42" i="20"/>
  <c r="D44" i="20" s="1"/>
  <c r="D27" i="12" l="1"/>
  <c r="D26" i="12"/>
  <c r="F26" i="12" s="1"/>
  <c r="F25" i="12"/>
  <c r="F16" i="12"/>
  <c r="F19" i="12" s="1"/>
  <c r="D16" i="12"/>
  <c r="G17" i="12" l="1"/>
  <c r="D19" i="12"/>
  <c r="D35" i="12" l="1"/>
  <c r="F35" i="12" s="1"/>
  <c r="G20" i="12"/>
  <c r="D36" i="12" l="1"/>
  <c r="F36" i="12" s="1"/>
  <c r="F40" i="12" s="1"/>
  <c r="D47" i="12" s="1"/>
  <c r="F27" i="12"/>
  <c r="F29" i="12" s="1"/>
  <c r="D46" i="12" l="1"/>
  <c r="D48" i="12" s="1"/>
</calcChain>
</file>

<file path=xl/sharedStrings.xml><?xml version="1.0" encoding="utf-8"?>
<sst xmlns="http://schemas.openxmlformats.org/spreadsheetml/2006/main" count="556" uniqueCount="171">
  <si>
    <t>Omschrijving</t>
  </si>
  <si>
    <t xml:space="preserve">Inschrijver is verantwoordelijk voor een zorgvuldige invulling van alle relevante invulvelden (licht rood gearceerd).  </t>
  </si>
  <si>
    <t>Instructies voor het invullen van inschrijfformulier:</t>
  </si>
  <si>
    <t>1. U dient het tabblad in te vullen van het perceel waarop u inschrijft. Deze dient u vervolgens te printen en rechtsgeldig te ondertekenen, en vervolgens gescand als pdf in te dienen.</t>
  </si>
  <si>
    <t xml:space="preserve">3. Inschrijver dient in het inschrijfformulier het adres van de ontvangslocatie(s) in te vullen en de afstand van het adres van de door aanbestedende dienst opgegegeven locatie van het betreffende perceel tot aan de ontvangslocatie van inschrijver.
De transportafstanden voor transport over de weg dienen door de inschrijver te worden opgegeven op grond van de online routeplanner van Routenet (http://www.routenet.nl/default.aspx). Als instellingen dienen de volgende waarden te worden gehanteerd (voertuig: Truck 40T, optimalisatie: optimaal; vermijden: veerpont). 
De kilometerafstand dient naar boven afgerond te worden op een decimaal achter de komma. </t>
  </si>
  <si>
    <t>Inschrijver</t>
  </si>
  <si>
    <t>Naam inschrijver:</t>
  </si>
  <si>
    <t>&lt;NAAM INSCHRIJVER&gt;</t>
  </si>
  <si>
    <t>Naam en functie ondergetekende:</t>
  </si>
  <si>
    <t>&lt;NAAM EN FUNCTIE ONDERGETEKENDE&gt;</t>
  </si>
  <si>
    <t>Datum:</t>
  </si>
  <si>
    <t>&lt;DATUM&gt;</t>
  </si>
  <si>
    <t>Handtekening:</t>
  </si>
  <si>
    <t>&lt;HANDTEKENING&gt;</t>
  </si>
  <si>
    <t>Transportafstand</t>
  </si>
  <si>
    <t>Overslag Remondis</t>
  </si>
  <si>
    <t>Overslag Rouwmaat</t>
  </si>
  <si>
    <t xml:space="preserve">Transportafstand enkele reis </t>
  </si>
  <si>
    <t>Den Sliem 93,7141 JG Groenlo</t>
  </si>
  <si>
    <t>Adres ontvangstlocatie inschrijver</t>
  </si>
  <si>
    <t>&lt;ADRES ONTVANGSTLOCATIE INSCHRIJVER&gt;</t>
  </si>
  <si>
    <t>Adres verwerkingslocatie inschrijver</t>
  </si>
  <si>
    <t>&lt;ADRES VERWERKINGSLOCATIE INSCHRIJVER&gt;</t>
  </si>
  <si>
    <t xml:space="preserve">Prijs per eenheid </t>
  </si>
  <si>
    <t>Hoeveelheid per jaar</t>
  </si>
  <si>
    <t>Jaarlijkse opdrachtsom</t>
  </si>
  <si>
    <t xml:space="preserve">Prijs </t>
  </si>
  <si>
    <t>Transport</t>
  </si>
  <si>
    <t>Retourafstand tussen het adres van dit perceel en de ontvangstlocatie (verwerking-/overslaglocatie)</t>
  </si>
  <si>
    <t>Retourafstand tussen ontvangstlocatie en de verwerkingslocatie (indien van toepassing)</t>
  </si>
  <si>
    <t>Duurzaamheid</t>
  </si>
  <si>
    <t xml:space="preserve"> R1-waarde</t>
  </si>
  <si>
    <t>Score voor  duurzaamheid (DS)</t>
  </si>
  <si>
    <t>Verwerkingsprijs (VP) inclusief WBM, exlusief BTW</t>
  </si>
  <si>
    <r>
      <t>CO</t>
    </r>
    <r>
      <rPr>
        <vertAlign val="subscript"/>
        <sz val="10"/>
        <rFont val="Calibri"/>
        <family val="2"/>
        <scheme val="minor"/>
      </rPr>
      <t>2</t>
    </r>
    <r>
      <rPr>
        <sz val="10"/>
        <rFont val="Calibri"/>
        <family val="2"/>
        <scheme val="minor"/>
      </rPr>
      <t>-waarde op basis van R1-waarde</t>
    </r>
  </si>
  <si>
    <r>
      <t>Toelichting: een positieve CO</t>
    </r>
    <r>
      <rPr>
        <vertAlign val="subscript"/>
        <sz val="10"/>
        <color theme="1"/>
        <rFont val="Calibri"/>
        <family val="2"/>
        <scheme val="minor"/>
      </rPr>
      <t>2</t>
    </r>
    <r>
      <rPr>
        <sz val="10"/>
        <color theme="1"/>
        <rFont val="Calibri"/>
        <family val="2"/>
        <scheme val="minor"/>
      </rPr>
      <t>-score is een CO</t>
    </r>
    <r>
      <rPr>
        <vertAlign val="subscript"/>
        <sz val="10"/>
        <color theme="1"/>
        <rFont val="Calibri"/>
        <family val="2"/>
        <scheme val="minor"/>
      </rPr>
      <t>2</t>
    </r>
    <r>
      <rPr>
        <sz val="10"/>
        <color theme="1"/>
        <rFont val="Calibri"/>
        <family val="2"/>
        <scheme val="minor"/>
      </rPr>
      <t>-emissiebesparing en een negatieve een toename.</t>
    </r>
  </si>
  <si>
    <t>Totaal score</t>
  </si>
  <si>
    <t>Totaal score: Inschrijfprijs (IP)</t>
  </si>
  <si>
    <r>
      <t xml:space="preserve">Weging
</t>
    </r>
    <r>
      <rPr>
        <sz val="10"/>
        <rFont val="Calibri"/>
        <family val="2"/>
        <scheme val="minor"/>
      </rPr>
      <t>kg CO</t>
    </r>
    <r>
      <rPr>
        <vertAlign val="subscript"/>
        <sz val="10"/>
        <rFont val="Calibri"/>
        <family val="2"/>
        <scheme val="minor"/>
      </rPr>
      <t>2</t>
    </r>
    <r>
      <rPr>
        <sz val="10"/>
        <rFont val="Calibri"/>
        <family val="2"/>
        <scheme val="minor"/>
      </rPr>
      <t>-eq./tkm</t>
    </r>
  </si>
  <si>
    <r>
      <rPr>
        <b/>
        <sz val="10"/>
        <rFont val="Calibri"/>
        <family val="2"/>
        <scheme val="minor"/>
      </rPr>
      <t>Transportafstand</t>
    </r>
    <r>
      <rPr>
        <sz val="10"/>
        <rFont val="Calibri"/>
        <family val="2"/>
        <scheme val="minor"/>
      </rPr>
      <t xml:space="preserve">
km</t>
    </r>
  </si>
  <si>
    <t>Galileistraat 18, 7131 PE Lichtenvoorde</t>
  </si>
  <si>
    <t>Transportafstand naar ontvangstlocatie inschrijver enkele reis (in km's)</t>
  </si>
  <si>
    <t>Transportafstand naar verwerkingslocatie inschrijver enkele reis (in km's)</t>
  </si>
  <si>
    <t>Totale jaarlijkse opdrachtsom</t>
  </si>
  <si>
    <t>Type Voertuig</t>
  </si>
  <si>
    <t>Mate van inzet</t>
  </si>
  <si>
    <t>Diesel (per as)</t>
  </si>
  <si>
    <t>GTL (per as)</t>
  </si>
  <si>
    <t>LNG (per as)</t>
  </si>
  <si>
    <t>CNG (per as)</t>
  </si>
  <si>
    <t>Elektrisch, groen-grijs mix (per as)</t>
  </si>
  <si>
    <t>Biodiesel, B30 (per as)</t>
  </si>
  <si>
    <t>Waterstof, aardgas SMR (per as)</t>
  </si>
  <si>
    <t>Bio-LNG (per as)</t>
  </si>
  <si>
    <t>Bio-CNG (per as)</t>
  </si>
  <si>
    <t>Waterstof, aardgas SMR + CCS (per as)</t>
  </si>
  <si>
    <t>Waterstof, groengas [covergisting] SMR +CCS (per as)</t>
  </si>
  <si>
    <t>Biodiesel, B100 (per as)</t>
  </si>
  <si>
    <t>Waterstof, groengas [stortgas] SMR + CCS (per as)</t>
  </si>
  <si>
    <t>Waterstof, groene stroom (per as)</t>
  </si>
  <si>
    <t>Elektrisch, groen (per as)</t>
  </si>
  <si>
    <t>Aanbesteding overslag, transport en verwerken restafval en GFT Achterhoekse gemeenten: Instructies invullen inschrijfformulier</t>
  </si>
  <si>
    <r>
      <t xml:space="preserve">Energieterugwinning
</t>
    </r>
    <r>
      <rPr>
        <sz val="10"/>
        <rFont val="Calibri"/>
        <family val="2"/>
        <scheme val="minor"/>
      </rPr>
      <t>Ongeacht CO</t>
    </r>
    <r>
      <rPr>
        <vertAlign val="subscript"/>
        <sz val="10"/>
        <rFont val="Calibri"/>
        <family val="2"/>
        <scheme val="minor"/>
      </rPr>
      <t>2</t>
    </r>
    <r>
      <rPr>
        <sz val="10"/>
        <rFont val="Calibri"/>
        <family val="2"/>
        <scheme val="minor"/>
      </rPr>
      <t xml:space="preserve">-afvang </t>
    </r>
  </si>
  <si>
    <t>( R1 X 450 ) - 238</t>
  </si>
  <si>
    <t>Onderhavig document betreft het inschrijfformulier behorende bij de aanbesteding overslag, transport en verwerken restafval en GFT afkomstig van de Achterhoekse gemeenten.</t>
  </si>
  <si>
    <t>Biodiesel, B50 (per as)</t>
  </si>
  <si>
    <t>Restitutie Wbm</t>
  </si>
  <si>
    <t>Adres overslaglocaties Perceel I</t>
  </si>
  <si>
    <t>Verwerkingsprijs (VP) inclusief (restitutie) WBM, exlusief BTW</t>
  </si>
  <si>
    <t>Additionele tarieven Perceel I (geen onderdeel van gunning)</t>
  </si>
  <si>
    <t>Verdeling hoeveelheid restafval</t>
  </si>
  <si>
    <t>Hoeveelheid
Ton naar AEC/ton restafval</t>
  </si>
  <si>
    <t>Weging
kg CO2-eq./ton restafval naar AEC</t>
  </si>
  <si>
    <t>Totaal kg CO2-equivalenten per ton restafval</t>
  </si>
  <si>
    <t>Transport restafval</t>
  </si>
  <si>
    <t>Tarief transport restafval vanaf overslag Remondis, Galileistraat 18, 7131 PE  Lichtenvoorde</t>
  </si>
  <si>
    <t>Tarief transport restafval vanaf overslag Rouwmaat, Den Sliem 93, 7141 JG Groenlo</t>
  </si>
  <si>
    <t>Overslag en transport fijn restafval (HRA)</t>
  </si>
  <si>
    <t>Perceeladres</t>
  </si>
  <si>
    <t>Milieustraat BUHA</t>
  </si>
  <si>
    <t xml:space="preserve">Tarief voor verwerken restafval </t>
  </si>
  <si>
    <t>Toegerekende transportkosten naar ontvangstlocatie (TP)</t>
  </si>
  <si>
    <t>Tarief overslag fijn restafval (HRA) gemeente Doetinchem</t>
  </si>
  <si>
    <t xml:space="preserve">Tarief voor verwerken GFT </t>
  </si>
  <si>
    <t>Totaal kg CO2-equivalenten per ton GFT</t>
  </si>
  <si>
    <t>Additionele tarieven Perceel III (geen onderdeel van gunning)</t>
  </si>
  <si>
    <t>Tarief overslag GFT gemeente Doetinchem</t>
  </si>
  <si>
    <t>Tarief voor overslag fijn restafval (HRA)</t>
  </si>
  <si>
    <t>Tarief voor overslag grof restafval (GHA)</t>
  </si>
  <si>
    <t>Adres overslaglocatie inschrijver</t>
  </si>
  <si>
    <t>Transportafstand naar overslaglocatie inschrijver enkele reis (in km's)</t>
  </si>
  <si>
    <t>Retourafstand tussen het adres van dit perceel en de overslaglocatie</t>
  </si>
  <si>
    <t>Overslagprijs (OP)</t>
  </si>
  <si>
    <t>Tarief voor overslag GFT</t>
  </si>
  <si>
    <t>Adres overslaglocaties Perceel III</t>
  </si>
  <si>
    <t>Tarief voor transport restafval per ton km enkele reis</t>
  </si>
  <si>
    <t>Tarief voor transport GFT per ton km enkele reis</t>
  </si>
  <si>
    <t>Jaarlijkse opdrachtsom (per km enkele reis)</t>
  </si>
  <si>
    <t>Trasnportprijs (TP)</t>
  </si>
  <si>
    <r>
      <t xml:space="preserve">Score
</t>
    </r>
    <r>
      <rPr>
        <sz val="10"/>
        <rFont val="Calibri"/>
        <family val="2"/>
        <scheme val="minor"/>
      </rPr>
      <t xml:space="preserve">Per ton </t>
    </r>
  </si>
  <si>
    <r>
      <t xml:space="preserve">Score
</t>
    </r>
    <r>
      <rPr>
        <sz val="10"/>
        <rFont val="Calibri"/>
        <family val="2"/>
        <scheme val="minor"/>
      </rPr>
      <t>Per km enkele reis</t>
    </r>
  </si>
  <si>
    <r>
      <t>Totaal kg CO</t>
    </r>
    <r>
      <rPr>
        <vertAlign val="subscript"/>
        <sz val="10"/>
        <color theme="0"/>
        <rFont val="Calibri"/>
        <family val="2"/>
        <scheme val="minor"/>
      </rPr>
      <t>2</t>
    </r>
    <r>
      <rPr>
        <sz val="10"/>
        <color theme="0"/>
        <rFont val="Calibri"/>
        <family val="2"/>
        <scheme val="minor"/>
      </rPr>
      <t xml:space="preserve">-equivalenten getransporteerd afval per ton per km enkele reis </t>
    </r>
  </si>
  <si>
    <r>
      <t>Het betreft een rekenkundige exercitie waarvan de uitkomst niet één op één overeen hoeft te komen met de daadwerkelijke CO</t>
    </r>
    <r>
      <rPr>
        <vertAlign val="subscript"/>
        <sz val="10"/>
        <color theme="1"/>
        <rFont val="Calibri"/>
        <family val="2"/>
        <scheme val="minor"/>
      </rPr>
      <t>2</t>
    </r>
    <r>
      <rPr>
        <sz val="10"/>
        <color theme="1"/>
        <rFont val="Calibri"/>
        <family val="2"/>
        <scheme val="minor"/>
      </rPr>
      <t>-uitstoot.</t>
    </r>
  </si>
  <si>
    <t xml:space="preserve">Aanbesteding overslag, transport en verwerken restafval en GFT Achterhoekse gemeenten
Inschrijfformulier perceel I: Verwerken (fijn en grof) restafval gemeenten Aalten, Oost Gelre en Winterswijk </t>
  </si>
  <si>
    <t xml:space="preserve">Aanbesteding overslag, transport en verwerken restafval en GFT Achterhoekse gemeenten
Inschrijfformulier perceel II: Verwerken (fijn en grof) restafval gemeenten Doetinchem en Oude IJsselstreek </t>
  </si>
  <si>
    <t xml:space="preserve">Aanbesteding overslag, transport en verwerken restafval en GFT Achterhoekse gemeenten
Inschrijfformulier perceel III: Verwerken GFT gemeenten Aalten, Oost Gelre en Winterswijk </t>
  </si>
  <si>
    <t xml:space="preserve">Aanbesteding overslag, transport en verwerken restafval en GFT Achterhoekse gemeenten
Inschrijfformulier perceel IV: Verwerken GFT gemeenten Doetinchem, Montferland en Oude IJsselstreek </t>
  </si>
  <si>
    <t>Aanbesteding overslag, transport en verwerken restafval en GFT Achterhoekse gemeenten
Inschrijfformulier perceel VI: Overslag GFT gemeenten Montferland en Oude Ijsselstreek</t>
  </si>
  <si>
    <t xml:space="preserve">Aanbesteding overslag, transport en verwerken restafval en GFT Achterhoekse gemeenten
Inschrijfformulier perceel VII: Transport grof restafval gemeente Doetinchem en restafval en GFT gemeente Oude IJsselstreek </t>
  </si>
  <si>
    <t>Aanbesteding overslag, transport en verwerken restafval en GFT Achterhoekse gemeenten
Inschrijfformulier perceel VIII (combinatie perceel I en II): Verwerken (fijn en grof) restafval gemeenten Aalten, Doetinchem, Oost Gelre, Oude IJsselstreek en Winterswijk</t>
  </si>
  <si>
    <t xml:space="preserve">Aanbesteding overslag, transport en verwerken restafval en GFT Achterhoekse gemeenten
Inschrijfformulier perceel IX (combinatie perceel V en VI): Overslag grof restafval gemeente Doetinchem en overslag restafval en/of GFT gemeenten, Montferland en Oude IJsselstreek </t>
  </si>
  <si>
    <t>Fictief toegerekend tarief voor transport: € 0,10 per km enkele reis</t>
  </si>
  <si>
    <t>Addtiioneel tarief transport fijn restafval (HRA) gemeente Doetinchem</t>
  </si>
  <si>
    <t>Addtiioneel tarief overslag fijn restafval (HRA) gemeente Doetinchem</t>
  </si>
  <si>
    <t>Toegerekende overslagkosten (OP)</t>
  </si>
  <si>
    <t>Addtiioneel tarief transport restafval</t>
  </si>
  <si>
    <t>Addtiioneel tarief transport GFT</t>
  </si>
  <si>
    <t>Fictief toegerekend tarief voor overslag: € 9,- per ton GFT</t>
  </si>
  <si>
    <t>Fictief toegerekend tarief voor overslag: € 9,- per ton restafval</t>
  </si>
  <si>
    <t>Addtiioneel tarief overslag GFT gemeente Doetinchem</t>
  </si>
  <si>
    <t>Addtiioneel tarief transport GFT gemeente Doetinchem</t>
  </si>
  <si>
    <t>Addtiioneel tarief transport restafval gemeenten Aalten, Oost Gelre en Winterswijk</t>
  </si>
  <si>
    <t>Havenstraat 80, 7005 AG Doetinchem</t>
  </si>
  <si>
    <t>Tartief transport fijn restafval (HRA) gemeente Doetinchem vanaf Havenstraat 80, 7005 AG Doetinchem</t>
  </si>
  <si>
    <t>Tartief transport GFT gemeenten Doetinchem en Montferland vanaf Havenstraat 80, 7005 AG Doetinchem</t>
  </si>
  <si>
    <t>Fictief toegerekend tarief voor transport: € 0,12 per ton per km enkele reis</t>
  </si>
  <si>
    <t>Fictief toegerekend tarief voor transport: € 0,10 per ton per km enkele reis</t>
  </si>
  <si>
    <t>Fictief toegerekend tarief voor transport restafval: € 0,12 per km enkele reis</t>
  </si>
  <si>
    <t>Fictief toegerekend tarief voor transport GFT: € 0,10 per km enkele reis</t>
  </si>
  <si>
    <t>In deze aanbesteding worden in totaal negen percelen (hoeveelheid afval op jaarbasis) onderscheiden, die de volgende naamgeving dragen:
 - Perceel I: Verwerken (fijn en grof) restafval gemeenten Aalten, Oost Gelre en Winterswijk (6.400 ton);
 - Perceel II: Verwerken (fijn en grof) restafval gemeenten Doetinchem en Oude IJsselstreek (17.000 ton).
 - Perceel III: Verwerken GFT gemeenten Aalten, Oost Gelre en Winterswijk (16.000 ton);
 - Perceel IV: Verwerken GFT gemeenten Doetinchem, Montferland en Oude IJsselstreek (21.900 ton);
 - Perceel V: Overslag grof restafval gemeente Doetinchem en restafval gemeente Oude IJsselstreek (8.000 ton); 
 - Perceel VI: Overslag GFT gemeenten Montferland en Oude IJsselstreek (14.400 ton); 
 - Perceel VII: Transport grof restafval gemeente Doetinchem en restafval en GFT gemeente Oude IJsselstreek (17.000 ton). 
 - Perceel VIII (combinatie perceel I en II): Verwerken (fijn en grof) restafval gemeenten Aalten, Doetinchem, Oost Gelre, Oude IJsselstreek en Winterswijk (23.400 ton);
 - Perceel IX (combinatie perceel V en VI): Overslag grof restafval gemeente Doetinchem en restafval en/of GFT gemeenten Montferland en Oude IJsselstreek (22.400 ton).</t>
  </si>
  <si>
    <t xml:space="preserve">Aanbesteding overslag, transport en verwerken restafval en GFT Achterhoekse gemeenten
Inschrijfformulier perceel V: Overslag grof restafval gemeente Doetinchem en restafval gemeente Oude IJsselstreek </t>
  </si>
  <si>
    <t>Adres Perceel II</t>
  </si>
  <si>
    <t>Adres Perceel IV</t>
  </si>
  <si>
    <t>Adres Perceel V</t>
  </si>
  <si>
    <t>Adres Perceel VI</t>
  </si>
  <si>
    <t>Adres Perceel IX</t>
  </si>
  <si>
    <t>Adressen (overslaglocaties) Perceel VIII</t>
  </si>
  <si>
    <t>Tarief transport GFT vanaf overslag Remondis, Galileistraat 18, 7131 PE  Lichtenvoorde</t>
  </si>
  <si>
    <t>Transport GFT</t>
  </si>
  <si>
    <t>Tarief transport GFT vanaf overslag Rouwmaat, Den Sliem 93, 7141 JG Groenlo</t>
  </si>
  <si>
    <t>Overslag en transport GFT</t>
  </si>
  <si>
    <t>Verdeling hoeveelheid GFT</t>
  </si>
  <si>
    <t>2. Inschrijver vult in het inschrijfformulier een tarief voor de betreffende dienstverlening (overslag, transport en verwerken van afval), zijnde een bedrag per eenheid in euro's (€). De genoemde tarieven zijn exclusief BTW en Wbm en inclusief alle (overige) kosten ten behoeve van de dienstverlening. In uitzondering hierop, dient voor het verwerken van GFT  het verwerkingstarief inclusief Wbm te worden opgegeven.</t>
  </si>
  <si>
    <t>IP = TP - DS</t>
  </si>
  <si>
    <t>IP = VP + TP - DS</t>
  </si>
  <si>
    <t>IP = VP + OP + TP - DS</t>
  </si>
  <si>
    <t>IP = OP + TP - DS</t>
  </si>
  <si>
    <t>Formulier ter bepaling van gewogen gemiddelde totaalscore bij verwerking op meerdere locaties</t>
  </si>
  <si>
    <t>Aanbesteding overslag, transport en verwerken restafval en GFT Achterhoekse gemeenten
Inschrijfformulier: Inschrijven met meerdere verwerkingslocaties op één perceel</t>
  </si>
  <si>
    <t>Adres verwerkingslocatie 1 inschrijver:</t>
  </si>
  <si>
    <t>Adres verwerkingslocatie 2 inschrijver:</t>
  </si>
  <si>
    <t>Adres verwerkingslocatie 3 (indien va toepassing) inschrijver:</t>
  </si>
  <si>
    <t>Adres verwerkingslocatie 4 (indien va toepassing) inschrijver:</t>
  </si>
  <si>
    <t>Perceel I: Verwerken (fijn en grof) restafval gemeenten Aalten, Oost Gelre en Winterswijk (6.400 ton)</t>
  </si>
  <si>
    <t>Perceel II: Verwerken (fijn en grof) restafval gemeenten Doetinchem en Oude IJsselstreek (17.000 ton)</t>
  </si>
  <si>
    <t>Perceel III: Verwerken GFT gemeenten Aalten, Oost Gelre en Winterswijk (16.000 ton)</t>
  </si>
  <si>
    <t>Perceel IV: Verwerken GFT gemeenten Doetinchem, Montferland en Oude IJsselstreek (21.900 ton)</t>
  </si>
  <si>
    <t>Perceel VIII (combinatie perceel I en II): Verwerken (fijn en grof) restafval gemeenten Aalten, Doetinchem, Oost Gelre, Oude IJsselstreek en Winterswijk (23.400 ton)</t>
  </si>
  <si>
    <t>Perceel:</t>
  </si>
  <si>
    <t xml:space="preserve">Alleen in te vullen bij meerdere verwerkingslocaties voor één perceel. </t>
  </si>
  <si>
    <t>Percentage van het totaalvolume van het perceel</t>
  </si>
  <si>
    <t xml:space="preserve">4. Inschrijven meerdere locaties. Voor iedere individuele verwerkingslocatie dient het inschrijfformulier van het betreffende perceel ingevuld en ondertekend te worden. Aanvullend dient inschrijver hierbij via het tabblad 'Inschrijving Meerdere Locaties' aan te geven welk perceel het betreft en welk volume (%) waar, en in het plan van aanpak op welke wijze, wordt verwerkt. Hierbij dient de som van de percentages van het volume van het perceel (%) in totaal 100,0% te bedragen (één decimaal achter de komma).
</t>
  </si>
  <si>
    <t xml:space="preserve">Additionele tarieven Perceel IV </t>
  </si>
  <si>
    <t xml:space="preserve">Additionele tarieven Perceel II </t>
  </si>
  <si>
    <t xml:space="preserve">&lt;ADRES VERWERKINGSLOCATIE 2&gt; </t>
  </si>
  <si>
    <t xml:space="preserve">&lt;ADRES VERWERKINGSLOCATIE 3&gt; </t>
  </si>
  <si>
    <t xml:space="preserve">&lt;ADRES VERWERKINGSLOCATIE 4&gt; </t>
  </si>
  <si>
    <t>&lt;0%&gt;</t>
  </si>
  <si>
    <t>Verwerkingslocatie(s)</t>
  </si>
  <si>
    <t>&lt;ADRES VERWERKINGSLOCATIE 1&gt;</t>
  </si>
  <si>
    <t>Additionele tarieven Perceel VIII (voor gemeenten Aalten, Oost Gelre en Winterswijk geen onderdeel van gunning)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</si>
</sst>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quot;€&quot;\ * #,##0.00_ ;_ &quot;€&quot;\ * \-#,##0.00_ ;_ &quot;€&quot;\ * &quot;-&quot;??_ ;_ @_ "/>
    <numFmt numFmtId="43" formatCode="_ * #,##0.00_ ;_ * \-#,##0.00_ ;_ * &quot;-&quot;??_ ;_ @_ "/>
    <numFmt numFmtId="164" formatCode="#,##0&quot; ton&quot;"/>
    <numFmt numFmtId="165" formatCode="&quot;€&quot;\ 0.00&quot; per ton&quot;"/>
    <numFmt numFmtId="166" formatCode="_-&quot;€&quot;\ * #,##0.00_-;_-&quot;€&quot;\ * #,##0.00\-;_-&quot;€&quot;\ * &quot;-&quot;??_-;_-@_-"/>
    <numFmt numFmtId="167" formatCode="&quot;€&quot;\ #,##0.00"/>
    <numFmt numFmtId="168" formatCode="0.0&quot; km&quot;"/>
    <numFmt numFmtId="169" formatCode="&quot;€&quot;\ #,##0"/>
    <numFmt numFmtId="170" formatCode="0.0%"/>
    <numFmt numFmtId="171" formatCode="0.000&quot; kg per km enkele reis&quot;"/>
    <numFmt numFmtId="172" formatCode="&quot;€&quot;\ 0.00&quot; per ton per km enkele reis&quot;"/>
    <numFmt numFmtId="173" formatCode="&quot;€&quot;\ 0.00&quot; per ton per km&quot;"/>
    <numFmt numFmtId="174" formatCode="0.0&quot; km per ton&quot;"/>
    <numFmt numFmtId="175" formatCode="0.000"/>
    <numFmt numFmtId="176" formatCode="&quot;€&quot;\ #,##0.000"/>
  </numFmts>
  <fonts count="44" x14ac:knownFonts="1">
    <font>
      <sz val="11"/>
      <color theme="1"/>
      <name val="Calibri"/>
      <family val="2"/>
      <scheme val="minor"/>
    </font>
    <font>
      <sz val="11"/>
      <color theme="1"/>
      <name val="Calibri"/>
      <family val="2"/>
      <scheme val="minor"/>
    </font>
    <font>
      <u/>
      <sz val="10"/>
      <color indexed="12"/>
      <name val="Arial"/>
      <family val="2"/>
    </font>
    <font>
      <sz val="11"/>
      <color indexed="8"/>
      <name val="Calibri"/>
      <family val="2"/>
      <scheme val="minor"/>
    </font>
    <font>
      <sz val="11"/>
      <color indexed="8"/>
      <name val="Calibri"/>
      <family val="2"/>
    </font>
    <font>
      <sz val="10"/>
      <color theme="1"/>
      <name val="Calibri"/>
      <family val="2"/>
      <scheme val="minor"/>
    </font>
    <font>
      <sz val="16"/>
      <color rgb="FFFFFFFF"/>
      <name val="Calibri"/>
      <family val="2"/>
      <scheme val="minor"/>
    </font>
    <font>
      <b/>
      <sz val="10"/>
      <color theme="1"/>
      <name val="Calibri"/>
      <family val="2"/>
      <scheme val="minor"/>
    </font>
    <font>
      <sz val="11"/>
      <color indexed="9"/>
      <name val="Calibri"/>
      <family val="2"/>
    </font>
    <font>
      <b/>
      <sz val="11"/>
      <color indexed="52"/>
      <name val="Calibri"/>
      <family val="2"/>
    </font>
    <font>
      <b/>
      <sz val="11"/>
      <color indexed="9"/>
      <name val="Calibri"/>
      <family val="2"/>
    </font>
    <font>
      <sz val="10"/>
      <name val="Arial"/>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sz val="10"/>
      <color theme="1"/>
      <name val="Century Gothic"/>
      <family val="2"/>
    </font>
    <font>
      <sz val="10"/>
      <color theme="1"/>
      <name val="Arial"/>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8"/>
      <color rgb="FFFFFFFF"/>
      <name val="Calibri"/>
      <family val="2"/>
      <scheme val="minor"/>
    </font>
    <font>
      <sz val="10"/>
      <color theme="0"/>
      <name val="Calibri"/>
      <family val="2"/>
      <scheme val="minor"/>
    </font>
    <font>
      <sz val="10"/>
      <color rgb="FF000000"/>
      <name val="Calibri"/>
      <family val="2"/>
      <scheme val="minor"/>
    </font>
    <font>
      <b/>
      <sz val="10"/>
      <color theme="0"/>
      <name val="Calibri"/>
      <family val="2"/>
      <scheme val="minor"/>
    </font>
    <font>
      <sz val="10"/>
      <color indexed="8"/>
      <name val="Calibri"/>
      <family val="2"/>
      <scheme val="minor"/>
    </font>
    <font>
      <sz val="10"/>
      <name val="Calibri"/>
      <family val="2"/>
      <scheme val="minor"/>
    </font>
    <font>
      <b/>
      <sz val="10"/>
      <name val="Calibri"/>
      <family val="2"/>
      <scheme val="minor"/>
    </font>
    <font>
      <vertAlign val="subscript"/>
      <sz val="10"/>
      <name val="Calibri"/>
      <family val="2"/>
      <scheme val="minor"/>
    </font>
    <font>
      <vertAlign val="subscript"/>
      <sz val="10"/>
      <color theme="0"/>
      <name val="Calibri"/>
      <family val="2"/>
      <scheme val="minor"/>
    </font>
    <font>
      <vertAlign val="subscript"/>
      <sz val="10"/>
      <color theme="1"/>
      <name val="Calibri"/>
      <family val="2"/>
      <scheme val="minor"/>
    </font>
    <font>
      <sz val="18"/>
      <color rgb="FFFF0000"/>
      <name val="Calibri"/>
      <family val="2"/>
      <scheme val="minor"/>
    </font>
    <font>
      <sz val="11"/>
      <color theme="0"/>
      <name val="Calibri"/>
      <family val="2"/>
      <scheme val="minor"/>
    </font>
    <font>
      <sz val="8"/>
      <color theme="1"/>
      <name val="Calibri"/>
      <family val="2"/>
      <scheme val="minor"/>
    </font>
    <font>
      <sz val="10"/>
      <color rgb="FF212121"/>
      <name val="Calibri"/>
      <family val="2"/>
      <scheme val="minor"/>
    </font>
    <font>
      <sz val="11"/>
      <color rgb="FFFF0000"/>
      <name val="Calibri"/>
      <family val="2"/>
      <scheme val="minor"/>
    </font>
    <font>
      <sz val="12"/>
      <color rgb="FFFF0000"/>
      <name val="Calibri"/>
      <family val="2"/>
      <scheme val="minor"/>
    </font>
    <font>
      <sz val="10"/>
      <color rgb="FFFF0000"/>
      <name val="Calibri"/>
      <family val="2"/>
      <scheme val="minor"/>
    </font>
  </fonts>
  <fills count="3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206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5" tint="0.79998168889431442"/>
        <bgColor indexed="64"/>
      </patternFill>
    </fill>
    <fill>
      <patternFill patternType="solid">
        <fgColor theme="3" tint="0.79998168889431442"/>
        <bgColor indexed="64"/>
      </patternFill>
    </fill>
  </fills>
  <borders count="21">
    <border>
      <left/>
      <right/>
      <top/>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top/>
      <bottom/>
      <diagonal/>
    </border>
  </borders>
  <cellStyleXfs count="664">
    <xf numFmtId="0" fontId="0" fillId="0" borderId="0"/>
    <xf numFmtId="0" fontId="2" fillId="0" borderId="0" applyNumberFormat="0" applyFill="0" applyBorder="0" applyAlignment="0" applyProtection="0">
      <alignment vertical="top"/>
      <protection locked="0"/>
    </xf>
    <xf numFmtId="43" fontId="1" fillId="0" borderId="0" applyFont="0" applyFill="0" applyBorder="0" applyAlignment="0" applyProtection="0"/>
    <xf numFmtId="0" fontId="3" fillId="0" borderId="0"/>
    <xf numFmtId="44" fontId="4" fillId="0" borderId="0" applyFont="0" applyFill="0" applyBorder="0" applyAlignment="0" applyProtection="0"/>
    <xf numFmtId="44" fontId="4" fillId="0" borderId="0" applyFont="0" applyFill="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9" fillId="23" borderId="6"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0" fontId="10" fillId="24" borderId="7" applyNumberFormat="0" applyAlignment="0" applyProtection="0"/>
    <xf numFmtId="166" fontId="11" fillId="0" borderId="0" applyFont="0" applyFill="0" applyBorder="0" applyAlignment="0" applyProtection="0"/>
    <xf numFmtId="166" fontId="11" fillId="0" borderId="0" applyFont="0" applyFill="0" applyBorder="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2" fillId="0" borderId="8" applyNumberFormat="0" applyFill="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0" fontId="14" fillId="10" borderId="6"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5" fillId="0" borderId="9"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6" fillId="0" borderId="10"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11"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1" fillId="26" borderId="12" applyNumberFormat="0" applyFont="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0" fontId="19" fillId="6" borderId="0" applyNumberFormat="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20" fillId="0" borderId="0"/>
    <xf numFmtId="0" fontId="2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 fillId="0" borderId="0"/>
    <xf numFmtId="0" fontId="1" fillId="0" borderId="0"/>
    <xf numFmtId="0" fontId="11" fillId="0" borderId="0"/>
    <xf numFmtId="0" fontId="11" fillId="0" borderId="0"/>
    <xf numFmtId="0" fontId="20"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1"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3" fillId="0" borderId="13" applyNumberFormat="0" applyFill="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0" fontId="24" fillId="23" borderId="14" applyNumberFormat="0" applyAlignment="0" applyProtection="0"/>
    <xf numFmtId="44"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67">
    <xf numFmtId="0" fontId="0" fillId="0" borderId="0" xfId="0"/>
    <xf numFmtId="0" fontId="5" fillId="0" borderId="0" xfId="0" applyFont="1"/>
    <xf numFmtId="0" fontId="5" fillId="3" borderId="0" xfId="0" applyFont="1" applyFill="1"/>
    <xf numFmtId="0" fontId="5" fillId="2" borderId="3" xfId="0" applyFont="1" applyFill="1" applyBorder="1" applyAlignment="1">
      <alignment vertical="top" wrapText="1"/>
    </xf>
    <xf numFmtId="0" fontId="7" fillId="2" borderId="4" xfId="0" applyFont="1" applyFill="1" applyBorder="1" applyAlignment="1">
      <alignment wrapText="1"/>
    </xf>
    <xf numFmtId="0" fontId="5" fillId="2" borderId="4" xfId="0" applyFont="1" applyFill="1" applyBorder="1" applyAlignment="1">
      <alignment wrapText="1"/>
    </xf>
    <xf numFmtId="0" fontId="0" fillId="0" borderId="0" xfId="0" applyFont="1"/>
    <xf numFmtId="0" fontId="5" fillId="27" borderId="0" xfId="0" applyFont="1" applyFill="1"/>
    <xf numFmtId="0" fontId="5" fillId="0" borderId="0" xfId="0" applyFont="1" applyProtection="1"/>
    <xf numFmtId="0" fontId="5" fillId="0" borderId="0" xfId="0" applyFont="1" applyFill="1"/>
    <xf numFmtId="4" fontId="28" fillId="4" borderId="15" xfId="0" applyNumberFormat="1" applyFont="1" applyFill="1" applyBorder="1" applyAlignment="1" applyProtection="1">
      <alignment vertical="center"/>
    </xf>
    <xf numFmtId="4" fontId="28" fillId="4" borderId="2" xfId="0" applyNumberFormat="1" applyFont="1" applyFill="1" applyBorder="1" applyAlignment="1" applyProtection="1">
      <alignment horizontal="center" vertical="center" wrapText="1"/>
    </xf>
    <xf numFmtId="4" fontId="28" fillId="4" borderId="15" xfId="0" applyNumberFormat="1" applyFont="1" applyFill="1" applyBorder="1" applyAlignment="1" applyProtection="1">
      <alignment horizontal="center" vertical="center" wrapText="1"/>
    </xf>
    <xf numFmtId="4" fontId="5" fillId="0" borderId="15" xfId="0" applyNumberFormat="1" applyFont="1" applyBorder="1" applyAlignment="1" applyProtection="1">
      <alignment vertical="center"/>
    </xf>
    <xf numFmtId="4" fontId="5" fillId="0" borderId="3" xfId="0" applyNumberFormat="1" applyFont="1" applyBorder="1" applyAlignment="1" applyProtection="1">
      <alignment vertical="center"/>
    </xf>
    <xf numFmtId="4" fontId="5" fillId="28" borderId="15" xfId="0" applyNumberFormat="1" applyFont="1" applyFill="1" applyBorder="1" applyAlignment="1" applyProtection="1">
      <alignment horizontal="left" vertical="center"/>
      <protection locked="0"/>
    </xf>
    <xf numFmtId="168" fontId="29" fillId="28" borderId="2" xfId="0" applyNumberFormat="1" applyFont="1" applyFill="1" applyBorder="1" applyAlignment="1" applyProtection="1">
      <alignment vertical="center" wrapText="1"/>
      <protection locked="0"/>
    </xf>
    <xf numFmtId="4" fontId="28" fillId="4" borderId="1" xfId="0" applyNumberFormat="1" applyFont="1" applyFill="1" applyBorder="1" applyAlignment="1" applyProtection="1">
      <alignment vertical="center"/>
    </xf>
    <xf numFmtId="4" fontId="28" fillId="4" borderId="1" xfId="0" applyNumberFormat="1" applyFont="1" applyFill="1" applyBorder="1" applyAlignment="1" applyProtection="1">
      <alignment horizontal="right" vertical="center" wrapText="1"/>
    </xf>
    <xf numFmtId="165" fontId="5" fillId="28" borderId="2" xfId="0" applyNumberFormat="1" applyFont="1" applyFill="1" applyBorder="1" applyAlignment="1" applyProtection="1">
      <alignment horizontal="right" vertical="center"/>
      <protection locked="0"/>
    </xf>
    <xf numFmtId="0" fontId="30" fillId="4" borderId="1" xfId="0" applyFont="1" applyFill="1" applyBorder="1" applyAlignment="1" applyProtection="1">
      <alignment vertical="center"/>
    </xf>
    <xf numFmtId="0" fontId="30" fillId="4" borderId="16" xfId="0" applyFont="1" applyFill="1" applyBorder="1" applyAlignment="1" applyProtection="1">
      <alignment vertical="center"/>
    </xf>
    <xf numFmtId="0" fontId="5" fillId="0" borderId="0" xfId="0" applyFont="1" applyAlignment="1" applyProtection="1"/>
    <xf numFmtId="0" fontId="28" fillId="4" borderId="15" xfId="0" applyFont="1" applyFill="1" applyBorder="1" applyAlignment="1" applyProtection="1">
      <alignment horizontal="justify" vertical="center"/>
    </xf>
    <xf numFmtId="0" fontId="28" fillId="4" borderId="16" xfId="0" applyFont="1" applyFill="1" applyBorder="1" applyAlignment="1" applyProtection="1">
      <alignment horizontal="right" vertical="center" wrapText="1"/>
    </xf>
    <xf numFmtId="0" fontId="28" fillId="4" borderId="2" xfId="0" applyFont="1" applyFill="1" applyBorder="1" applyAlignment="1" applyProtection="1">
      <alignment horizontal="right" vertical="center"/>
    </xf>
    <xf numFmtId="0" fontId="29" fillId="0" borderId="15" xfId="0" applyFont="1" applyBorder="1" applyAlignment="1" applyProtection="1">
      <alignment vertical="center"/>
    </xf>
    <xf numFmtId="169" fontId="5" fillId="0" borderId="2" xfId="0" applyNumberFormat="1" applyFont="1" applyFill="1" applyBorder="1" applyAlignment="1" applyProtection="1">
      <alignment horizontal="right" vertical="center"/>
    </xf>
    <xf numFmtId="3" fontId="28" fillId="4" borderId="15" xfId="0" applyNumberFormat="1" applyFont="1" applyFill="1" applyBorder="1" applyProtection="1"/>
    <xf numFmtId="164" fontId="28" fillId="4" borderId="16" xfId="0" applyNumberFormat="1" applyFont="1" applyFill="1" applyBorder="1" applyAlignment="1" applyProtection="1">
      <alignment horizontal="right" vertical="center"/>
    </xf>
    <xf numFmtId="167" fontId="28" fillId="4" borderId="16" xfId="0" applyNumberFormat="1" applyFont="1" applyFill="1" applyBorder="1" applyAlignment="1" applyProtection="1">
      <alignment horizontal="right" vertical="center" wrapText="1"/>
    </xf>
    <xf numFmtId="0" fontId="31" fillId="0" borderId="0" xfId="0" applyFont="1"/>
    <xf numFmtId="2" fontId="32" fillId="28" borderId="2" xfId="0" applyNumberFormat="1" applyFont="1" applyFill="1" applyBorder="1" applyAlignment="1" applyProtection="1">
      <alignment vertical="center"/>
      <protection locked="0"/>
    </xf>
    <xf numFmtId="0" fontId="29" fillId="0" borderId="15" xfId="0" applyFont="1" applyFill="1" applyBorder="1" applyAlignment="1" applyProtection="1">
      <alignment vertical="center"/>
    </xf>
    <xf numFmtId="4" fontId="5" fillId="2" borderId="15" xfId="0" applyNumberFormat="1" applyFont="1" applyFill="1" applyBorder="1" applyAlignment="1" applyProtection="1">
      <alignment vertical="center"/>
    </xf>
    <xf numFmtId="4" fontId="5" fillId="2" borderId="16" xfId="0" applyNumberFormat="1" applyFont="1" applyFill="1" applyBorder="1" applyAlignment="1" applyProtection="1">
      <alignment vertical="center"/>
    </xf>
    <xf numFmtId="164" fontId="5" fillId="0" borderId="2" xfId="0" applyNumberFormat="1" applyFont="1" applyFill="1" applyBorder="1" applyAlignment="1" applyProtection="1">
      <alignment horizontal="right" vertical="center"/>
    </xf>
    <xf numFmtId="0" fontId="29" fillId="0" borderId="15" xfId="0" applyFont="1" applyBorder="1" applyAlignment="1" applyProtection="1">
      <alignment vertical="center" wrapText="1"/>
    </xf>
    <xf numFmtId="0" fontId="37" fillId="0" borderId="0" xfId="0" applyFont="1"/>
    <xf numFmtId="4" fontId="5" fillId="2" borderId="17" xfId="0" applyNumberFormat="1" applyFont="1" applyFill="1" applyBorder="1" applyAlignment="1" applyProtection="1">
      <alignment vertical="center"/>
    </xf>
    <xf numFmtId="164" fontId="5" fillId="2" borderId="2" xfId="0" applyNumberFormat="1" applyFont="1" applyFill="1" applyBorder="1" applyAlignment="1" applyProtection="1">
      <alignment horizontal="right" vertical="center"/>
    </xf>
    <xf numFmtId="4" fontId="5" fillId="2" borderId="3" xfId="0" applyNumberFormat="1" applyFont="1" applyFill="1" applyBorder="1" applyAlignment="1" applyProtection="1">
      <alignment vertical="center"/>
    </xf>
    <xf numFmtId="172" fontId="5" fillId="28" borderId="2" xfId="0" applyNumberFormat="1" applyFont="1" applyFill="1" applyBorder="1" applyAlignment="1" applyProtection="1">
      <alignment horizontal="right" vertical="center"/>
      <protection locked="0"/>
    </xf>
    <xf numFmtId="0" fontId="39" fillId="0" borderId="0" xfId="0" applyFont="1" applyAlignment="1">
      <alignment vertical="center"/>
    </xf>
    <xf numFmtId="0" fontId="40" fillId="0" borderId="0" xfId="0" applyFont="1" applyAlignment="1">
      <alignment vertical="center"/>
    </xf>
    <xf numFmtId="0" fontId="40" fillId="0" borderId="0" xfId="0" applyFont="1" applyAlignment="1">
      <alignment horizontal="left" vertical="center" indent="3"/>
    </xf>
    <xf numFmtId="0" fontId="5" fillId="0" borderId="0" xfId="0" applyFont="1" applyAlignment="1">
      <alignment horizontal="left" vertical="center" indent="3"/>
    </xf>
    <xf numFmtId="0" fontId="5" fillId="0" borderId="0" xfId="0" applyFont="1" applyAlignment="1">
      <alignment vertical="center"/>
    </xf>
    <xf numFmtId="0" fontId="5" fillId="0" borderId="0" xfId="0" applyFont="1" applyAlignment="1">
      <alignment horizontal="left" vertical="center" indent="2"/>
    </xf>
    <xf numFmtId="0" fontId="39" fillId="0" borderId="0" xfId="0" applyFont="1" applyAlignment="1">
      <alignment horizontal="left" vertical="center" indent="2"/>
    </xf>
    <xf numFmtId="0" fontId="5" fillId="2" borderId="4" xfId="0" applyFont="1" applyFill="1" applyBorder="1" applyAlignment="1">
      <alignment vertical="top" wrapText="1"/>
    </xf>
    <xf numFmtId="0" fontId="5" fillId="0" borderId="0" xfId="0" applyFont="1" applyAlignment="1">
      <alignment vertical="top"/>
    </xf>
    <xf numFmtId="0" fontId="5" fillId="3" borderId="0" xfId="0" applyFont="1" applyFill="1" applyAlignment="1">
      <alignment vertical="top"/>
    </xf>
    <xf numFmtId="4" fontId="28" fillId="4" borderId="18" xfId="0" applyNumberFormat="1" applyFont="1" applyFill="1" applyBorder="1" applyAlignment="1" applyProtection="1">
      <alignment vertical="center"/>
    </xf>
    <xf numFmtId="4" fontId="28" fillId="4" borderId="19" xfId="0" applyNumberFormat="1" applyFont="1" applyFill="1" applyBorder="1" applyAlignment="1" applyProtection="1">
      <alignment vertical="center" wrapText="1"/>
    </xf>
    <xf numFmtId="4" fontId="38" fillId="4" borderId="1" xfId="0" applyNumberFormat="1" applyFont="1" applyFill="1" applyBorder="1" applyAlignment="1" applyProtection="1">
      <alignment vertical="center"/>
    </xf>
    <xf numFmtId="4" fontId="38" fillId="4" borderId="16" xfId="0" applyNumberFormat="1" applyFont="1" applyFill="1" applyBorder="1" applyAlignment="1" applyProtection="1">
      <alignment vertical="center"/>
    </xf>
    <xf numFmtId="4" fontId="28" fillId="4" borderId="3" xfId="0" applyNumberFormat="1" applyFont="1" applyFill="1" applyBorder="1" applyAlignment="1" applyProtection="1">
      <alignment horizontal="right" vertical="center"/>
    </xf>
    <xf numFmtId="0" fontId="28" fillId="4" borderId="17" xfId="0" applyFont="1" applyFill="1" applyBorder="1" applyAlignment="1" applyProtection="1">
      <alignment horizontal="justify" vertical="center"/>
    </xf>
    <xf numFmtId="0" fontId="28" fillId="4" borderId="15" xfId="0" applyFont="1" applyFill="1" applyBorder="1" applyAlignment="1" applyProtection="1">
      <alignment horizontal="justify"/>
    </xf>
    <xf numFmtId="0" fontId="29" fillId="0" borderId="2" xfId="0" applyFont="1" applyBorder="1" applyAlignment="1" applyProtection="1">
      <alignment vertical="center"/>
    </xf>
    <xf numFmtId="0" fontId="6" fillId="4" borderId="2" xfId="0" applyFont="1" applyFill="1" applyBorder="1" applyAlignment="1">
      <alignment horizontal="center" vertical="center" wrapText="1"/>
    </xf>
    <xf numFmtId="173" fontId="5" fillId="28" borderId="16" xfId="0" applyNumberFormat="1" applyFont="1" applyFill="1" applyBorder="1" applyAlignment="1" applyProtection="1">
      <alignment horizontal="right" vertical="center"/>
      <protection locked="0"/>
    </xf>
    <xf numFmtId="164" fontId="5" fillId="0" borderId="2" xfId="0" applyNumberFormat="1" applyFont="1" applyFill="1" applyBorder="1" applyAlignment="1" applyProtection="1">
      <alignment vertical="center"/>
    </xf>
    <xf numFmtId="0" fontId="32" fillId="0" borderId="0" xfId="0" applyFont="1"/>
    <xf numFmtId="9" fontId="32" fillId="0" borderId="0" xfId="662" applyFont="1"/>
    <xf numFmtId="167" fontId="5" fillId="0" borderId="0" xfId="0" applyNumberFormat="1" applyFont="1" applyProtection="1"/>
    <xf numFmtId="164" fontId="5" fillId="0" borderId="3" xfId="0" applyNumberFormat="1" applyFont="1" applyFill="1" applyBorder="1" applyAlignment="1" applyProtection="1">
      <alignment horizontal="right" vertical="center"/>
    </xf>
    <xf numFmtId="4" fontId="5" fillId="0" borderId="15" xfId="0" applyNumberFormat="1" applyFont="1" applyFill="1" applyBorder="1" applyAlignment="1" applyProtection="1">
      <alignment vertical="center"/>
    </xf>
    <xf numFmtId="0" fontId="5" fillId="0" borderId="0" xfId="0" applyFont="1" applyFill="1" applyProtection="1"/>
    <xf numFmtId="0" fontId="28" fillId="4" borderId="3" xfId="0" applyFont="1" applyFill="1" applyBorder="1" applyAlignment="1" applyProtection="1">
      <alignment vertical="center"/>
    </xf>
    <xf numFmtId="0" fontId="28" fillId="4" borderId="1" xfId="0" applyFont="1" applyFill="1" applyBorder="1" applyAlignment="1" applyProtection="1">
      <alignment vertical="center"/>
    </xf>
    <xf numFmtId="0" fontId="28" fillId="4" borderId="16" xfId="0" applyFont="1" applyFill="1" applyBorder="1" applyAlignment="1" applyProtection="1">
      <alignment vertical="center"/>
    </xf>
    <xf numFmtId="0" fontId="28" fillId="4" borderId="15" xfId="0" applyFont="1" applyFill="1" applyBorder="1" applyAlignment="1" applyProtection="1">
      <alignment horizontal="left" vertical="center"/>
    </xf>
    <xf numFmtId="0" fontId="5" fillId="0" borderId="0" xfId="0" applyFont="1" applyFill="1" applyBorder="1" applyProtection="1"/>
    <xf numFmtId="0" fontId="5" fillId="0" borderId="0" xfId="0" applyFont="1" applyAlignment="1" applyProtection="1">
      <alignment vertical="center"/>
    </xf>
    <xf numFmtId="168" fontId="29" fillId="0" borderId="2" xfId="0" applyNumberFormat="1" applyFont="1" applyFill="1" applyBorder="1" applyAlignment="1" applyProtection="1">
      <alignment vertical="center" wrapText="1"/>
    </xf>
    <xf numFmtId="168" fontId="28" fillId="4" borderId="2" xfId="0" applyNumberFormat="1" applyFont="1" applyFill="1" applyBorder="1" applyAlignment="1" applyProtection="1">
      <alignment vertical="center" wrapText="1"/>
    </xf>
    <xf numFmtId="173" fontId="5" fillId="0" borderId="16" xfId="0" applyNumberFormat="1" applyFont="1" applyFill="1" applyBorder="1" applyAlignment="1" applyProtection="1">
      <alignment horizontal="right" vertical="center"/>
    </xf>
    <xf numFmtId="0" fontId="28" fillId="4" borderId="1" xfId="0" applyFont="1" applyFill="1" applyBorder="1" applyAlignment="1" applyProtection="1">
      <alignment horizontal="left" wrapText="1"/>
    </xf>
    <xf numFmtId="0" fontId="28" fillId="4" borderId="16" xfId="0" applyFont="1" applyFill="1" applyBorder="1" applyAlignment="1" applyProtection="1">
      <alignment horizontal="left" wrapText="1"/>
    </xf>
    <xf numFmtId="0" fontId="33" fillId="29" borderId="15" xfId="0" applyFont="1" applyFill="1" applyBorder="1" applyAlignment="1" applyProtection="1">
      <alignment wrapText="1"/>
    </xf>
    <xf numFmtId="0" fontId="32" fillId="29" borderId="15" xfId="0" applyFont="1" applyFill="1" applyBorder="1" applyAlignment="1" applyProtection="1">
      <alignment wrapText="1"/>
    </xf>
    <xf numFmtId="0" fontId="33" fillId="29" borderId="2" xfId="0" applyFont="1" applyFill="1" applyBorder="1" applyAlignment="1" applyProtection="1">
      <alignment wrapText="1"/>
    </xf>
    <xf numFmtId="0" fontId="32" fillId="0" borderId="2" xfId="0" applyFont="1" applyBorder="1" applyAlignment="1" applyProtection="1">
      <alignment vertical="center" wrapText="1"/>
    </xf>
    <xf numFmtId="168" fontId="32" fillId="0" borderId="5" xfId="0" applyNumberFormat="1" applyFont="1" applyBorder="1" applyAlignment="1" applyProtection="1">
      <alignment vertical="center"/>
    </xf>
    <xf numFmtId="171" fontId="32" fillId="0" borderId="2" xfId="0" applyNumberFormat="1" applyFont="1" applyBorder="1" applyAlignment="1" applyProtection="1">
      <alignment horizontal="center" vertical="center"/>
    </xf>
    <xf numFmtId="2" fontId="32" fillId="0" borderId="16" xfId="0" applyNumberFormat="1" applyFont="1" applyBorder="1" applyAlignment="1" applyProtection="1">
      <alignment vertical="center"/>
    </xf>
    <xf numFmtId="0" fontId="28" fillId="4" borderId="2" xfId="0" applyFont="1" applyFill="1" applyBorder="1" applyAlignment="1" applyProtection="1">
      <alignment vertical="center"/>
    </xf>
    <xf numFmtId="2" fontId="28" fillId="4" borderId="2" xfId="0" applyNumberFormat="1" applyFont="1" applyFill="1" applyBorder="1" applyAlignment="1" applyProtection="1">
      <alignment vertical="center"/>
    </xf>
    <xf numFmtId="0" fontId="28" fillId="4" borderId="16" xfId="0" applyFont="1" applyFill="1" applyBorder="1" applyProtection="1"/>
    <xf numFmtId="0" fontId="5" fillId="0" borderId="2" xfId="0" applyFont="1" applyFill="1" applyBorder="1" applyAlignment="1" applyProtection="1">
      <alignment wrapText="1"/>
    </xf>
    <xf numFmtId="167" fontId="32" fillId="0" borderId="2" xfId="0" applyNumberFormat="1" applyFont="1" applyBorder="1" applyProtection="1"/>
    <xf numFmtId="167" fontId="5" fillId="0" borderId="2" xfId="5" applyNumberFormat="1" applyFont="1" applyFill="1" applyBorder="1" applyProtection="1"/>
    <xf numFmtId="0" fontId="32" fillId="0" borderId="2" xfId="0" applyFont="1" applyFill="1" applyBorder="1" applyProtection="1"/>
    <xf numFmtId="167" fontId="5" fillId="0" borderId="2" xfId="0" applyNumberFormat="1" applyFont="1" applyBorder="1" applyProtection="1"/>
    <xf numFmtId="0" fontId="28" fillId="4" borderId="15" xfId="0" applyFont="1" applyFill="1" applyBorder="1" applyAlignment="1" applyProtection="1">
      <alignment vertical="top"/>
    </xf>
    <xf numFmtId="167" fontId="28" fillId="4" borderId="16" xfId="0" applyNumberFormat="1" applyFont="1" applyFill="1" applyBorder="1" applyAlignment="1" applyProtection="1">
      <alignment vertical="top"/>
    </xf>
    <xf numFmtId="0" fontId="7" fillId="0" borderId="0" xfId="0" applyFont="1" applyFill="1" applyProtection="1"/>
    <xf numFmtId="0" fontId="37" fillId="0" borderId="0" xfId="0" applyFont="1" applyProtection="1"/>
    <xf numFmtId="0" fontId="5" fillId="3" borderId="0" xfId="0" applyFont="1" applyFill="1" applyProtection="1"/>
    <xf numFmtId="174" fontId="28" fillId="4" borderId="2" xfId="0" applyNumberFormat="1" applyFont="1" applyFill="1" applyBorder="1" applyAlignment="1" applyProtection="1">
      <alignment vertical="center" wrapText="1"/>
    </xf>
    <xf numFmtId="165" fontId="5" fillId="0" borderId="2" xfId="0" applyNumberFormat="1" applyFont="1" applyFill="1" applyBorder="1" applyAlignment="1" applyProtection="1">
      <alignment horizontal="right" vertical="center"/>
    </xf>
    <xf numFmtId="170" fontId="5" fillId="0" borderId="0" xfId="662" applyNumberFormat="1" applyFont="1" applyProtection="1"/>
    <xf numFmtId="0" fontId="32" fillId="0" borderId="2" xfId="0" applyFont="1" applyBorder="1" applyAlignment="1" applyProtection="1">
      <alignment wrapText="1"/>
    </xf>
    <xf numFmtId="0" fontId="32" fillId="0" borderId="2" xfId="0" applyFont="1" applyFill="1" applyBorder="1" applyAlignment="1" applyProtection="1">
      <alignment horizontal="right" vertical="center" wrapText="1"/>
    </xf>
    <xf numFmtId="2" fontId="32" fillId="0" borderId="2" xfId="0" applyNumberFormat="1" applyFont="1" applyBorder="1" applyAlignment="1" applyProtection="1">
      <alignment horizontal="center" vertical="center"/>
    </xf>
    <xf numFmtId="2" fontId="32" fillId="0" borderId="16" xfId="0" applyNumberFormat="1" applyFont="1" applyBorder="1" applyAlignment="1" applyProtection="1">
      <alignment horizontal="center" vertical="center"/>
    </xf>
    <xf numFmtId="170" fontId="32" fillId="0" borderId="2" xfId="0" applyNumberFormat="1" applyFont="1" applyFill="1" applyBorder="1" applyAlignment="1" applyProtection="1">
      <alignment vertical="center"/>
    </xf>
    <xf numFmtId="2" fontId="32" fillId="0" borderId="2" xfId="0" applyNumberFormat="1" applyFont="1" applyFill="1" applyBorder="1" applyAlignment="1" applyProtection="1">
      <alignment horizontal="center" vertical="center"/>
    </xf>
    <xf numFmtId="2" fontId="32" fillId="0" borderId="16" xfId="0" applyNumberFormat="1" applyFont="1" applyBorder="1" applyAlignment="1" applyProtection="1">
      <alignment horizontal="right" vertical="center"/>
    </xf>
    <xf numFmtId="0" fontId="33" fillId="0" borderId="0" xfId="0" applyFont="1" applyFill="1" applyProtection="1"/>
    <xf numFmtId="4" fontId="5" fillId="0" borderId="0" xfId="0" applyNumberFormat="1" applyFont="1" applyProtection="1"/>
    <xf numFmtId="0" fontId="28" fillId="4" borderId="15" xfId="0" applyFont="1" applyFill="1" applyBorder="1" applyAlignment="1" applyProtection="1">
      <alignment vertical="center"/>
    </xf>
    <xf numFmtId="4" fontId="28" fillId="4" borderId="1" xfId="0" applyNumberFormat="1" applyFont="1" applyFill="1" applyBorder="1" applyAlignment="1" applyProtection="1">
      <alignment vertical="center" wrapText="1"/>
    </xf>
    <xf numFmtId="4" fontId="28" fillId="4" borderId="16" xfId="0" applyNumberFormat="1" applyFont="1" applyFill="1" applyBorder="1" applyAlignment="1" applyProtection="1">
      <alignment vertical="center"/>
    </xf>
    <xf numFmtId="4" fontId="5" fillId="0" borderId="0" xfId="0" applyNumberFormat="1" applyFont="1" applyAlignment="1" applyProtection="1">
      <alignment vertical="center"/>
    </xf>
    <xf numFmtId="4" fontId="5" fillId="0" borderId="0" xfId="0" applyNumberFormat="1" applyFont="1" applyAlignment="1" applyProtection="1">
      <alignment horizontal="right" vertical="center" wrapText="1"/>
    </xf>
    <xf numFmtId="4" fontId="31" fillId="0" borderId="0" xfId="0" applyNumberFormat="1" applyFont="1" applyProtection="1"/>
    <xf numFmtId="4" fontId="28" fillId="4" borderId="2" xfId="0" applyNumberFormat="1" applyFont="1" applyFill="1" applyBorder="1" applyAlignment="1" applyProtection="1">
      <alignment horizontal="right" vertical="center"/>
    </xf>
    <xf numFmtId="4" fontId="5" fillId="0" borderId="16" xfId="0" applyNumberFormat="1" applyFont="1" applyBorder="1" applyAlignment="1" applyProtection="1">
      <alignment vertical="center"/>
    </xf>
    <xf numFmtId="4" fontId="28" fillId="4" borderId="15" xfId="0" applyNumberFormat="1" applyFont="1" applyFill="1" applyBorder="1" applyProtection="1"/>
    <xf numFmtId="4" fontId="28" fillId="4" borderId="1" xfId="0" applyNumberFormat="1" applyFont="1" applyFill="1" applyBorder="1" applyProtection="1"/>
    <xf numFmtId="4" fontId="30" fillId="4" borderId="1" xfId="0" applyNumberFormat="1" applyFont="1" applyFill="1" applyBorder="1" applyAlignment="1" applyProtection="1">
      <alignment vertical="center" wrapText="1"/>
    </xf>
    <xf numFmtId="0" fontId="29" fillId="2" borderId="2" xfId="0" applyFont="1" applyFill="1" applyBorder="1" applyAlignment="1" applyProtection="1">
      <alignment vertical="center"/>
    </xf>
    <xf numFmtId="0" fontId="28" fillId="4" borderId="1" xfId="0" applyFont="1" applyFill="1" applyBorder="1" applyProtection="1"/>
    <xf numFmtId="9" fontId="28" fillId="4" borderId="16" xfId="662" applyFont="1" applyFill="1" applyBorder="1" applyProtection="1"/>
    <xf numFmtId="175" fontId="28" fillId="4" borderId="16" xfId="0" applyNumberFormat="1" applyFont="1" applyFill="1" applyBorder="1" applyProtection="1"/>
    <xf numFmtId="176" fontId="5" fillId="0" borderId="2" xfId="0" applyNumberFormat="1" applyFont="1" applyBorder="1" applyProtection="1"/>
    <xf numFmtId="176" fontId="28" fillId="4" borderId="16" xfId="0" applyNumberFormat="1" applyFont="1" applyFill="1" applyBorder="1" applyAlignment="1" applyProtection="1">
      <alignment vertical="top"/>
    </xf>
    <xf numFmtId="10" fontId="5" fillId="28" borderId="2" xfId="662" applyNumberFormat="1" applyFont="1" applyFill="1" applyBorder="1" applyProtection="1">
      <protection locked="0"/>
    </xf>
    <xf numFmtId="167" fontId="5" fillId="0" borderId="0" xfId="0" applyNumberFormat="1" applyFont="1" applyAlignment="1" applyProtection="1"/>
    <xf numFmtId="167" fontId="37" fillId="0" borderId="0" xfId="0" applyNumberFormat="1" applyFont="1" applyProtection="1"/>
    <xf numFmtId="167" fontId="42" fillId="0" borderId="0" xfId="0" applyNumberFormat="1" applyFont="1" applyProtection="1"/>
    <xf numFmtId="167" fontId="41" fillId="0" borderId="0" xfId="0" applyNumberFormat="1" applyFont="1" applyProtection="1"/>
    <xf numFmtId="167" fontId="43" fillId="0" borderId="0" xfId="0" applyNumberFormat="1" applyFont="1" applyProtection="1"/>
    <xf numFmtId="176" fontId="37" fillId="0" borderId="0" xfId="0" applyNumberFormat="1" applyFont="1" applyProtection="1"/>
    <xf numFmtId="0" fontId="5" fillId="0" borderId="4" xfId="0" applyFont="1" applyFill="1" applyBorder="1" applyAlignment="1">
      <alignment wrapText="1"/>
    </xf>
    <xf numFmtId="0" fontId="32" fillId="0" borderId="0" xfId="0" applyFont="1" applyFill="1" applyBorder="1" applyAlignment="1" applyProtection="1">
      <alignment horizontal="left" vertical="center" wrapText="1"/>
    </xf>
    <xf numFmtId="0" fontId="28" fillId="0" borderId="0" xfId="0" applyFont="1" applyFill="1"/>
    <xf numFmtId="0" fontId="28" fillId="4" borderId="2" xfId="0" applyFont="1" applyFill="1" applyBorder="1" applyAlignment="1" applyProtection="1">
      <alignment horizontal="left" vertical="center" wrapText="1"/>
    </xf>
    <xf numFmtId="0" fontId="5" fillId="2" borderId="17" xfId="0" applyFont="1" applyFill="1" applyBorder="1" applyAlignment="1">
      <alignment vertical="top" wrapText="1"/>
    </xf>
    <xf numFmtId="170" fontId="28" fillId="4" borderId="15" xfId="0" applyNumberFormat="1" applyFont="1" applyFill="1" applyBorder="1" applyProtection="1"/>
    <xf numFmtId="0" fontId="28" fillId="4" borderId="2" xfId="0" applyFont="1" applyFill="1" applyBorder="1" applyAlignment="1" applyProtection="1">
      <alignment horizontal="left" wrapText="1"/>
    </xf>
    <xf numFmtId="0" fontId="28" fillId="4" borderId="2" xfId="0" applyFont="1" applyFill="1" applyBorder="1" applyAlignment="1" applyProtection="1">
      <alignment horizontal="left" vertical="top" wrapText="1"/>
    </xf>
    <xf numFmtId="170" fontId="28" fillId="4" borderId="15" xfId="0" applyNumberFormat="1" applyFont="1" applyFill="1" applyBorder="1" applyAlignment="1" applyProtection="1">
      <alignment vertical="top"/>
    </xf>
    <xf numFmtId="167" fontId="5" fillId="0" borderId="0" xfId="0" applyNumberFormat="1" applyFont="1"/>
    <xf numFmtId="4" fontId="28" fillId="4" borderId="15" xfId="0" applyNumberFormat="1" applyFont="1" applyFill="1" applyBorder="1" applyAlignment="1" applyProtection="1">
      <alignment horizontal="left" vertical="center" wrapText="1"/>
    </xf>
    <xf numFmtId="4" fontId="28" fillId="4" borderId="16" xfId="0" applyNumberFormat="1" applyFont="1" applyFill="1" applyBorder="1" applyAlignment="1" applyProtection="1">
      <alignment horizontal="left" vertical="center" wrapText="1"/>
    </xf>
    <xf numFmtId="0" fontId="27" fillId="4" borderId="15" xfId="0" applyFont="1" applyFill="1" applyBorder="1" applyAlignment="1" applyProtection="1">
      <alignment horizontal="center" vertical="center" wrapText="1"/>
    </xf>
    <xf numFmtId="0" fontId="27" fillId="4" borderId="1" xfId="0" applyFont="1" applyFill="1" applyBorder="1" applyAlignment="1" applyProtection="1">
      <alignment horizontal="center" vertical="center" wrapText="1"/>
    </xf>
    <xf numFmtId="0" fontId="27" fillId="4" borderId="16" xfId="0" applyFont="1" applyFill="1" applyBorder="1" applyAlignment="1" applyProtection="1">
      <alignment horizontal="center" vertical="center" wrapText="1"/>
    </xf>
    <xf numFmtId="164" fontId="5" fillId="0" borderId="3" xfId="0" applyNumberFormat="1" applyFont="1" applyFill="1" applyBorder="1" applyAlignment="1" applyProtection="1">
      <alignment horizontal="right" vertical="center"/>
    </xf>
    <xf numFmtId="164" fontId="5" fillId="0" borderId="5" xfId="0" applyNumberFormat="1" applyFont="1" applyFill="1" applyBorder="1" applyAlignment="1" applyProtection="1">
      <alignment horizontal="right" vertical="center"/>
    </xf>
    <xf numFmtId="169" fontId="5" fillId="0" borderId="3" xfId="0" applyNumberFormat="1" applyFont="1" applyFill="1" applyBorder="1" applyAlignment="1" applyProtection="1">
      <alignment horizontal="right" vertical="center"/>
    </xf>
    <xf numFmtId="169" fontId="5" fillId="0" borderId="5" xfId="0" applyNumberFormat="1" applyFont="1" applyFill="1" applyBorder="1" applyAlignment="1" applyProtection="1">
      <alignment horizontal="right" vertical="center"/>
    </xf>
    <xf numFmtId="0" fontId="5" fillId="28" borderId="15" xfId="0" applyFont="1" applyFill="1" applyBorder="1" applyAlignment="1" applyProtection="1">
      <alignment horizontal="center" vertical="center"/>
      <protection locked="0"/>
    </xf>
    <xf numFmtId="0" fontId="5" fillId="28" borderId="1" xfId="0" applyFont="1" applyFill="1" applyBorder="1" applyAlignment="1" applyProtection="1">
      <alignment horizontal="center" vertical="center"/>
      <protection locked="0"/>
    </xf>
    <xf numFmtId="0" fontId="5" fillId="28" borderId="16" xfId="0" applyFont="1" applyFill="1" applyBorder="1" applyAlignment="1" applyProtection="1">
      <alignment horizontal="center" vertical="center"/>
      <protection locked="0"/>
    </xf>
    <xf numFmtId="4" fontId="32" fillId="0" borderId="15" xfId="0" applyNumberFormat="1" applyFont="1" applyFill="1" applyBorder="1" applyAlignment="1" applyProtection="1">
      <alignment horizontal="left" vertical="center" wrapText="1"/>
    </xf>
    <xf numFmtId="4" fontId="32" fillId="0" borderId="16" xfId="0" applyNumberFormat="1" applyFont="1" applyFill="1" applyBorder="1" applyAlignment="1" applyProtection="1">
      <alignment horizontal="left" vertical="center" wrapText="1"/>
    </xf>
    <xf numFmtId="0" fontId="27" fillId="4" borderId="20" xfId="0" applyFont="1" applyFill="1" applyBorder="1" applyAlignment="1" applyProtection="1">
      <alignment horizontal="center" vertical="center" wrapText="1"/>
    </xf>
    <xf numFmtId="0" fontId="27" fillId="4" borderId="0" xfId="0" applyFont="1" applyFill="1" applyBorder="1" applyAlignment="1" applyProtection="1">
      <alignment horizontal="center" vertical="center" wrapText="1"/>
    </xf>
    <xf numFmtId="0" fontId="5" fillId="28" borderId="15" xfId="0" applyFont="1" applyFill="1" applyBorder="1" applyAlignment="1" applyProtection="1">
      <alignment horizontal="center" vertical="center" wrapText="1"/>
      <protection locked="0"/>
    </xf>
    <xf numFmtId="0" fontId="5" fillId="28" borderId="1" xfId="0" applyFont="1" applyFill="1" applyBorder="1" applyAlignment="1" applyProtection="1">
      <alignment horizontal="center" vertical="center" wrapText="1"/>
      <protection locked="0"/>
    </xf>
    <xf numFmtId="0" fontId="5" fillId="28" borderId="16" xfId="0" applyFont="1" applyFill="1" applyBorder="1" applyAlignment="1" applyProtection="1">
      <alignment horizontal="center" vertical="center" wrapText="1"/>
      <protection locked="0"/>
    </xf>
    <xf numFmtId="0" fontId="5" fillId="28" borderId="2" xfId="0" applyFont="1" applyFill="1" applyBorder="1" applyAlignment="1" applyProtection="1">
      <alignment horizontal="center" vertical="center"/>
      <protection locked="0"/>
    </xf>
  </cellXfs>
  <cellStyles count="664">
    <cellStyle name="20% - Accent1 10" xfId="6" xr:uid="{00000000-0005-0000-0000-000000000000}"/>
    <cellStyle name="20% - Accent1 11" xfId="7" xr:uid="{00000000-0005-0000-0000-000001000000}"/>
    <cellStyle name="20% - Accent1 12" xfId="8" xr:uid="{00000000-0005-0000-0000-000002000000}"/>
    <cellStyle name="20% - Accent1 13" xfId="9" xr:uid="{00000000-0005-0000-0000-000003000000}"/>
    <cellStyle name="20% - Accent1 14" xfId="10" xr:uid="{00000000-0005-0000-0000-000004000000}"/>
    <cellStyle name="20% - Accent1 15" xfId="11" xr:uid="{00000000-0005-0000-0000-000005000000}"/>
    <cellStyle name="20% - Accent1 16" xfId="12" xr:uid="{00000000-0005-0000-0000-000006000000}"/>
    <cellStyle name="20% - Accent1 2" xfId="13" xr:uid="{00000000-0005-0000-0000-000007000000}"/>
    <cellStyle name="20% - Accent1 3" xfId="14" xr:uid="{00000000-0005-0000-0000-000008000000}"/>
    <cellStyle name="20% - Accent1 4" xfId="15" xr:uid="{00000000-0005-0000-0000-000009000000}"/>
    <cellStyle name="20% - Accent1 5" xfId="16" xr:uid="{00000000-0005-0000-0000-00000A000000}"/>
    <cellStyle name="20% - Accent1 6" xfId="17" xr:uid="{00000000-0005-0000-0000-00000B000000}"/>
    <cellStyle name="20% - Accent1 7" xfId="18" xr:uid="{00000000-0005-0000-0000-00000C000000}"/>
    <cellStyle name="20% - Accent1 8" xfId="19" xr:uid="{00000000-0005-0000-0000-00000D000000}"/>
    <cellStyle name="20% - Accent1 9" xfId="20" xr:uid="{00000000-0005-0000-0000-00000E000000}"/>
    <cellStyle name="20% - Accent2 10" xfId="21" xr:uid="{00000000-0005-0000-0000-00000F000000}"/>
    <cellStyle name="20% - Accent2 11" xfId="22" xr:uid="{00000000-0005-0000-0000-000010000000}"/>
    <cellStyle name="20% - Accent2 12" xfId="23" xr:uid="{00000000-0005-0000-0000-000011000000}"/>
    <cellStyle name="20% - Accent2 13" xfId="24" xr:uid="{00000000-0005-0000-0000-000012000000}"/>
    <cellStyle name="20% - Accent2 14" xfId="25" xr:uid="{00000000-0005-0000-0000-000013000000}"/>
    <cellStyle name="20% - Accent2 15" xfId="26" xr:uid="{00000000-0005-0000-0000-000014000000}"/>
    <cellStyle name="20% - Accent2 16" xfId="27" xr:uid="{00000000-0005-0000-0000-000015000000}"/>
    <cellStyle name="20% - Accent2 2" xfId="28" xr:uid="{00000000-0005-0000-0000-000016000000}"/>
    <cellStyle name="20% - Accent2 3" xfId="29" xr:uid="{00000000-0005-0000-0000-000017000000}"/>
    <cellStyle name="20% - Accent2 4" xfId="30" xr:uid="{00000000-0005-0000-0000-000018000000}"/>
    <cellStyle name="20% - Accent2 5" xfId="31" xr:uid="{00000000-0005-0000-0000-000019000000}"/>
    <cellStyle name="20% - Accent2 6" xfId="32" xr:uid="{00000000-0005-0000-0000-00001A000000}"/>
    <cellStyle name="20% - Accent2 7" xfId="33" xr:uid="{00000000-0005-0000-0000-00001B000000}"/>
    <cellStyle name="20% - Accent2 8" xfId="34" xr:uid="{00000000-0005-0000-0000-00001C000000}"/>
    <cellStyle name="20% - Accent2 9" xfId="35" xr:uid="{00000000-0005-0000-0000-00001D000000}"/>
    <cellStyle name="20% - Accent3 10" xfId="36" xr:uid="{00000000-0005-0000-0000-00001E000000}"/>
    <cellStyle name="20% - Accent3 11" xfId="37" xr:uid="{00000000-0005-0000-0000-00001F000000}"/>
    <cellStyle name="20% - Accent3 12" xfId="38" xr:uid="{00000000-0005-0000-0000-000020000000}"/>
    <cellStyle name="20% - Accent3 13" xfId="39" xr:uid="{00000000-0005-0000-0000-000021000000}"/>
    <cellStyle name="20% - Accent3 14" xfId="40" xr:uid="{00000000-0005-0000-0000-000022000000}"/>
    <cellStyle name="20% - Accent3 15" xfId="41" xr:uid="{00000000-0005-0000-0000-000023000000}"/>
    <cellStyle name="20% - Accent3 16" xfId="42" xr:uid="{00000000-0005-0000-0000-000024000000}"/>
    <cellStyle name="20% - Accent3 2" xfId="43" xr:uid="{00000000-0005-0000-0000-000025000000}"/>
    <cellStyle name="20% - Accent3 3" xfId="44" xr:uid="{00000000-0005-0000-0000-000026000000}"/>
    <cellStyle name="20% - Accent3 4" xfId="45" xr:uid="{00000000-0005-0000-0000-000027000000}"/>
    <cellStyle name="20% - Accent3 5" xfId="46" xr:uid="{00000000-0005-0000-0000-000028000000}"/>
    <cellStyle name="20% - Accent3 6" xfId="47" xr:uid="{00000000-0005-0000-0000-000029000000}"/>
    <cellStyle name="20% - Accent3 7" xfId="48" xr:uid="{00000000-0005-0000-0000-00002A000000}"/>
    <cellStyle name="20% - Accent3 8" xfId="49" xr:uid="{00000000-0005-0000-0000-00002B000000}"/>
    <cellStyle name="20% - Accent3 9" xfId="50" xr:uid="{00000000-0005-0000-0000-00002C000000}"/>
    <cellStyle name="20% - Accent4 10" xfId="51" xr:uid="{00000000-0005-0000-0000-00002D000000}"/>
    <cellStyle name="20% - Accent4 11" xfId="52" xr:uid="{00000000-0005-0000-0000-00002E000000}"/>
    <cellStyle name="20% - Accent4 12" xfId="53" xr:uid="{00000000-0005-0000-0000-00002F000000}"/>
    <cellStyle name="20% - Accent4 13" xfId="54" xr:uid="{00000000-0005-0000-0000-000030000000}"/>
    <cellStyle name="20% - Accent4 14" xfId="55" xr:uid="{00000000-0005-0000-0000-000031000000}"/>
    <cellStyle name="20% - Accent4 15" xfId="56" xr:uid="{00000000-0005-0000-0000-000032000000}"/>
    <cellStyle name="20% - Accent4 16" xfId="57" xr:uid="{00000000-0005-0000-0000-000033000000}"/>
    <cellStyle name="20% - Accent4 2" xfId="58" xr:uid="{00000000-0005-0000-0000-000034000000}"/>
    <cellStyle name="20% - Accent4 3" xfId="59" xr:uid="{00000000-0005-0000-0000-000035000000}"/>
    <cellStyle name="20% - Accent4 4" xfId="60" xr:uid="{00000000-0005-0000-0000-000036000000}"/>
    <cellStyle name="20% - Accent4 5" xfId="61" xr:uid="{00000000-0005-0000-0000-000037000000}"/>
    <cellStyle name="20% - Accent4 6" xfId="62" xr:uid="{00000000-0005-0000-0000-000038000000}"/>
    <cellStyle name="20% - Accent4 7" xfId="63" xr:uid="{00000000-0005-0000-0000-000039000000}"/>
    <cellStyle name="20% - Accent4 8" xfId="64" xr:uid="{00000000-0005-0000-0000-00003A000000}"/>
    <cellStyle name="20% - Accent4 9" xfId="65" xr:uid="{00000000-0005-0000-0000-00003B000000}"/>
    <cellStyle name="20% - Accent5 10" xfId="66" xr:uid="{00000000-0005-0000-0000-00003C000000}"/>
    <cellStyle name="20% - Accent5 11" xfId="67" xr:uid="{00000000-0005-0000-0000-00003D000000}"/>
    <cellStyle name="20% - Accent5 12" xfId="68" xr:uid="{00000000-0005-0000-0000-00003E000000}"/>
    <cellStyle name="20% - Accent5 13" xfId="69" xr:uid="{00000000-0005-0000-0000-00003F000000}"/>
    <cellStyle name="20% - Accent5 14" xfId="70" xr:uid="{00000000-0005-0000-0000-000040000000}"/>
    <cellStyle name="20% - Accent5 15" xfId="71" xr:uid="{00000000-0005-0000-0000-000041000000}"/>
    <cellStyle name="20% - Accent5 16" xfId="72" xr:uid="{00000000-0005-0000-0000-000042000000}"/>
    <cellStyle name="20% - Accent5 2" xfId="73" xr:uid="{00000000-0005-0000-0000-000043000000}"/>
    <cellStyle name="20% - Accent5 3" xfId="74" xr:uid="{00000000-0005-0000-0000-000044000000}"/>
    <cellStyle name="20% - Accent5 4" xfId="75" xr:uid="{00000000-0005-0000-0000-000045000000}"/>
    <cellStyle name="20% - Accent5 5" xfId="76" xr:uid="{00000000-0005-0000-0000-000046000000}"/>
    <cellStyle name="20% - Accent5 6" xfId="77" xr:uid="{00000000-0005-0000-0000-000047000000}"/>
    <cellStyle name="20% - Accent5 7" xfId="78" xr:uid="{00000000-0005-0000-0000-000048000000}"/>
    <cellStyle name="20% - Accent5 8" xfId="79" xr:uid="{00000000-0005-0000-0000-000049000000}"/>
    <cellStyle name="20% - Accent5 9" xfId="80" xr:uid="{00000000-0005-0000-0000-00004A000000}"/>
    <cellStyle name="20% - Accent6 10" xfId="81" xr:uid="{00000000-0005-0000-0000-00004B000000}"/>
    <cellStyle name="20% - Accent6 11" xfId="82" xr:uid="{00000000-0005-0000-0000-00004C000000}"/>
    <cellStyle name="20% - Accent6 12" xfId="83" xr:uid="{00000000-0005-0000-0000-00004D000000}"/>
    <cellStyle name="20% - Accent6 13" xfId="84" xr:uid="{00000000-0005-0000-0000-00004E000000}"/>
    <cellStyle name="20% - Accent6 14" xfId="85" xr:uid="{00000000-0005-0000-0000-00004F000000}"/>
    <cellStyle name="20% - Accent6 15" xfId="86" xr:uid="{00000000-0005-0000-0000-000050000000}"/>
    <cellStyle name="20% - Accent6 16" xfId="87" xr:uid="{00000000-0005-0000-0000-000051000000}"/>
    <cellStyle name="20% - Accent6 2" xfId="88" xr:uid="{00000000-0005-0000-0000-000052000000}"/>
    <cellStyle name="20% - Accent6 3" xfId="89" xr:uid="{00000000-0005-0000-0000-000053000000}"/>
    <cellStyle name="20% - Accent6 4" xfId="90" xr:uid="{00000000-0005-0000-0000-000054000000}"/>
    <cellStyle name="20% - Accent6 5" xfId="91" xr:uid="{00000000-0005-0000-0000-000055000000}"/>
    <cellStyle name="20% - Accent6 6" xfId="92" xr:uid="{00000000-0005-0000-0000-000056000000}"/>
    <cellStyle name="20% - Accent6 7" xfId="93" xr:uid="{00000000-0005-0000-0000-000057000000}"/>
    <cellStyle name="20% - Accent6 8" xfId="94" xr:uid="{00000000-0005-0000-0000-000058000000}"/>
    <cellStyle name="20% - Accent6 9" xfId="95" xr:uid="{00000000-0005-0000-0000-000059000000}"/>
    <cellStyle name="40% - Accent1 10" xfId="96" xr:uid="{00000000-0005-0000-0000-00005A000000}"/>
    <cellStyle name="40% - Accent1 11" xfId="97" xr:uid="{00000000-0005-0000-0000-00005B000000}"/>
    <cellStyle name="40% - Accent1 12" xfId="98" xr:uid="{00000000-0005-0000-0000-00005C000000}"/>
    <cellStyle name="40% - Accent1 13" xfId="99" xr:uid="{00000000-0005-0000-0000-00005D000000}"/>
    <cellStyle name="40% - Accent1 14" xfId="100" xr:uid="{00000000-0005-0000-0000-00005E000000}"/>
    <cellStyle name="40% - Accent1 15" xfId="101" xr:uid="{00000000-0005-0000-0000-00005F000000}"/>
    <cellStyle name="40% - Accent1 16" xfId="102" xr:uid="{00000000-0005-0000-0000-000060000000}"/>
    <cellStyle name="40% - Accent1 2" xfId="103" xr:uid="{00000000-0005-0000-0000-000061000000}"/>
    <cellStyle name="40% - Accent1 3" xfId="104" xr:uid="{00000000-0005-0000-0000-000062000000}"/>
    <cellStyle name="40% - Accent1 4" xfId="105" xr:uid="{00000000-0005-0000-0000-000063000000}"/>
    <cellStyle name="40% - Accent1 5" xfId="106" xr:uid="{00000000-0005-0000-0000-000064000000}"/>
    <cellStyle name="40% - Accent1 6" xfId="107" xr:uid="{00000000-0005-0000-0000-000065000000}"/>
    <cellStyle name="40% - Accent1 7" xfId="108" xr:uid="{00000000-0005-0000-0000-000066000000}"/>
    <cellStyle name="40% - Accent1 8" xfId="109" xr:uid="{00000000-0005-0000-0000-000067000000}"/>
    <cellStyle name="40% - Accent1 9" xfId="110" xr:uid="{00000000-0005-0000-0000-000068000000}"/>
    <cellStyle name="40% - Accent2 10" xfId="111" xr:uid="{00000000-0005-0000-0000-000069000000}"/>
    <cellStyle name="40% - Accent2 11" xfId="112" xr:uid="{00000000-0005-0000-0000-00006A000000}"/>
    <cellStyle name="40% - Accent2 12" xfId="113" xr:uid="{00000000-0005-0000-0000-00006B000000}"/>
    <cellStyle name="40% - Accent2 13" xfId="114" xr:uid="{00000000-0005-0000-0000-00006C000000}"/>
    <cellStyle name="40% - Accent2 14" xfId="115" xr:uid="{00000000-0005-0000-0000-00006D000000}"/>
    <cellStyle name="40% - Accent2 15" xfId="116" xr:uid="{00000000-0005-0000-0000-00006E000000}"/>
    <cellStyle name="40% - Accent2 16" xfId="117" xr:uid="{00000000-0005-0000-0000-00006F000000}"/>
    <cellStyle name="40% - Accent2 2" xfId="118" xr:uid="{00000000-0005-0000-0000-000070000000}"/>
    <cellStyle name="40% - Accent2 3" xfId="119" xr:uid="{00000000-0005-0000-0000-000071000000}"/>
    <cellStyle name="40% - Accent2 4" xfId="120" xr:uid="{00000000-0005-0000-0000-000072000000}"/>
    <cellStyle name="40% - Accent2 5" xfId="121" xr:uid="{00000000-0005-0000-0000-000073000000}"/>
    <cellStyle name="40% - Accent2 6" xfId="122" xr:uid="{00000000-0005-0000-0000-000074000000}"/>
    <cellStyle name="40% - Accent2 7" xfId="123" xr:uid="{00000000-0005-0000-0000-000075000000}"/>
    <cellStyle name="40% - Accent2 8" xfId="124" xr:uid="{00000000-0005-0000-0000-000076000000}"/>
    <cellStyle name="40% - Accent2 9" xfId="125" xr:uid="{00000000-0005-0000-0000-000077000000}"/>
    <cellStyle name="40% - Accent3 10" xfId="126" xr:uid="{00000000-0005-0000-0000-000078000000}"/>
    <cellStyle name="40% - Accent3 11" xfId="127" xr:uid="{00000000-0005-0000-0000-000079000000}"/>
    <cellStyle name="40% - Accent3 12" xfId="128" xr:uid="{00000000-0005-0000-0000-00007A000000}"/>
    <cellStyle name="40% - Accent3 13" xfId="129" xr:uid="{00000000-0005-0000-0000-00007B000000}"/>
    <cellStyle name="40% - Accent3 14" xfId="130" xr:uid="{00000000-0005-0000-0000-00007C000000}"/>
    <cellStyle name="40% - Accent3 15" xfId="131" xr:uid="{00000000-0005-0000-0000-00007D000000}"/>
    <cellStyle name="40% - Accent3 16" xfId="132" xr:uid="{00000000-0005-0000-0000-00007E000000}"/>
    <cellStyle name="40% - Accent3 2" xfId="133" xr:uid="{00000000-0005-0000-0000-00007F000000}"/>
    <cellStyle name="40% - Accent3 3" xfId="134" xr:uid="{00000000-0005-0000-0000-000080000000}"/>
    <cellStyle name="40% - Accent3 4" xfId="135" xr:uid="{00000000-0005-0000-0000-000081000000}"/>
    <cellStyle name="40% - Accent3 5" xfId="136" xr:uid="{00000000-0005-0000-0000-000082000000}"/>
    <cellStyle name="40% - Accent3 6" xfId="137" xr:uid="{00000000-0005-0000-0000-000083000000}"/>
    <cellStyle name="40% - Accent3 7" xfId="138" xr:uid="{00000000-0005-0000-0000-000084000000}"/>
    <cellStyle name="40% - Accent3 8" xfId="139" xr:uid="{00000000-0005-0000-0000-000085000000}"/>
    <cellStyle name="40% - Accent3 9" xfId="140" xr:uid="{00000000-0005-0000-0000-000086000000}"/>
    <cellStyle name="40% - Accent4 10" xfId="141" xr:uid="{00000000-0005-0000-0000-000087000000}"/>
    <cellStyle name="40% - Accent4 11" xfId="142" xr:uid="{00000000-0005-0000-0000-000088000000}"/>
    <cellStyle name="40% - Accent4 12" xfId="143" xr:uid="{00000000-0005-0000-0000-000089000000}"/>
    <cellStyle name="40% - Accent4 13" xfId="144" xr:uid="{00000000-0005-0000-0000-00008A000000}"/>
    <cellStyle name="40% - Accent4 14" xfId="145" xr:uid="{00000000-0005-0000-0000-00008B000000}"/>
    <cellStyle name="40% - Accent4 15" xfId="146" xr:uid="{00000000-0005-0000-0000-00008C000000}"/>
    <cellStyle name="40% - Accent4 16" xfId="147" xr:uid="{00000000-0005-0000-0000-00008D000000}"/>
    <cellStyle name="40% - Accent4 2" xfId="148" xr:uid="{00000000-0005-0000-0000-00008E000000}"/>
    <cellStyle name="40% - Accent4 3" xfId="149" xr:uid="{00000000-0005-0000-0000-00008F000000}"/>
    <cellStyle name="40% - Accent4 4" xfId="150" xr:uid="{00000000-0005-0000-0000-000090000000}"/>
    <cellStyle name="40% - Accent4 5" xfId="151" xr:uid="{00000000-0005-0000-0000-000091000000}"/>
    <cellStyle name="40% - Accent4 6" xfId="152" xr:uid="{00000000-0005-0000-0000-000092000000}"/>
    <cellStyle name="40% - Accent4 7" xfId="153" xr:uid="{00000000-0005-0000-0000-000093000000}"/>
    <cellStyle name="40% - Accent4 8" xfId="154" xr:uid="{00000000-0005-0000-0000-000094000000}"/>
    <cellStyle name="40% - Accent4 9" xfId="155" xr:uid="{00000000-0005-0000-0000-000095000000}"/>
    <cellStyle name="40% - Accent5 10" xfId="156" xr:uid="{00000000-0005-0000-0000-000096000000}"/>
    <cellStyle name="40% - Accent5 11" xfId="157" xr:uid="{00000000-0005-0000-0000-000097000000}"/>
    <cellStyle name="40% - Accent5 12" xfId="158" xr:uid="{00000000-0005-0000-0000-000098000000}"/>
    <cellStyle name="40% - Accent5 13" xfId="159" xr:uid="{00000000-0005-0000-0000-000099000000}"/>
    <cellStyle name="40% - Accent5 14" xfId="160" xr:uid="{00000000-0005-0000-0000-00009A000000}"/>
    <cellStyle name="40% - Accent5 15" xfId="161" xr:uid="{00000000-0005-0000-0000-00009B000000}"/>
    <cellStyle name="40% - Accent5 16" xfId="162" xr:uid="{00000000-0005-0000-0000-00009C000000}"/>
    <cellStyle name="40% - Accent5 2" xfId="163" xr:uid="{00000000-0005-0000-0000-00009D000000}"/>
    <cellStyle name="40% - Accent5 3" xfId="164" xr:uid="{00000000-0005-0000-0000-00009E000000}"/>
    <cellStyle name="40% - Accent5 4" xfId="165" xr:uid="{00000000-0005-0000-0000-00009F000000}"/>
    <cellStyle name="40% - Accent5 5" xfId="166" xr:uid="{00000000-0005-0000-0000-0000A0000000}"/>
    <cellStyle name="40% - Accent5 6" xfId="167" xr:uid="{00000000-0005-0000-0000-0000A1000000}"/>
    <cellStyle name="40% - Accent5 7" xfId="168" xr:uid="{00000000-0005-0000-0000-0000A2000000}"/>
    <cellStyle name="40% - Accent5 8" xfId="169" xr:uid="{00000000-0005-0000-0000-0000A3000000}"/>
    <cellStyle name="40% - Accent5 9" xfId="170" xr:uid="{00000000-0005-0000-0000-0000A4000000}"/>
    <cellStyle name="40% - Accent6 10" xfId="171" xr:uid="{00000000-0005-0000-0000-0000A5000000}"/>
    <cellStyle name="40% - Accent6 11" xfId="172" xr:uid="{00000000-0005-0000-0000-0000A6000000}"/>
    <cellStyle name="40% - Accent6 12" xfId="173" xr:uid="{00000000-0005-0000-0000-0000A7000000}"/>
    <cellStyle name="40% - Accent6 13" xfId="174" xr:uid="{00000000-0005-0000-0000-0000A8000000}"/>
    <cellStyle name="40% - Accent6 14" xfId="175" xr:uid="{00000000-0005-0000-0000-0000A9000000}"/>
    <cellStyle name="40% - Accent6 15" xfId="176" xr:uid="{00000000-0005-0000-0000-0000AA000000}"/>
    <cellStyle name="40% - Accent6 16" xfId="177" xr:uid="{00000000-0005-0000-0000-0000AB000000}"/>
    <cellStyle name="40% - Accent6 2" xfId="178" xr:uid="{00000000-0005-0000-0000-0000AC000000}"/>
    <cellStyle name="40% - Accent6 3" xfId="179" xr:uid="{00000000-0005-0000-0000-0000AD000000}"/>
    <cellStyle name="40% - Accent6 4" xfId="180" xr:uid="{00000000-0005-0000-0000-0000AE000000}"/>
    <cellStyle name="40% - Accent6 5" xfId="181" xr:uid="{00000000-0005-0000-0000-0000AF000000}"/>
    <cellStyle name="40% - Accent6 6" xfId="182" xr:uid="{00000000-0005-0000-0000-0000B0000000}"/>
    <cellStyle name="40% - Accent6 7" xfId="183" xr:uid="{00000000-0005-0000-0000-0000B1000000}"/>
    <cellStyle name="40% - Accent6 8" xfId="184" xr:uid="{00000000-0005-0000-0000-0000B2000000}"/>
    <cellStyle name="40% - Accent6 9" xfId="185" xr:uid="{00000000-0005-0000-0000-0000B3000000}"/>
    <cellStyle name="60% - Accent1 10" xfId="186" xr:uid="{00000000-0005-0000-0000-0000B4000000}"/>
    <cellStyle name="60% - Accent1 11" xfId="187" xr:uid="{00000000-0005-0000-0000-0000B5000000}"/>
    <cellStyle name="60% - Accent1 12" xfId="188" xr:uid="{00000000-0005-0000-0000-0000B6000000}"/>
    <cellStyle name="60% - Accent1 13" xfId="189" xr:uid="{00000000-0005-0000-0000-0000B7000000}"/>
    <cellStyle name="60% - Accent1 14" xfId="190" xr:uid="{00000000-0005-0000-0000-0000B8000000}"/>
    <cellStyle name="60% - Accent1 15" xfId="191" xr:uid="{00000000-0005-0000-0000-0000B9000000}"/>
    <cellStyle name="60% - Accent1 16" xfId="192" xr:uid="{00000000-0005-0000-0000-0000BA000000}"/>
    <cellStyle name="60% - Accent1 2" xfId="193" xr:uid="{00000000-0005-0000-0000-0000BB000000}"/>
    <cellStyle name="60% - Accent1 3" xfId="194" xr:uid="{00000000-0005-0000-0000-0000BC000000}"/>
    <cellStyle name="60% - Accent1 4" xfId="195" xr:uid="{00000000-0005-0000-0000-0000BD000000}"/>
    <cellStyle name="60% - Accent1 5" xfId="196" xr:uid="{00000000-0005-0000-0000-0000BE000000}"/>
    <cellStyle name="60% - Accent1 6" xfId="197" xr:uid="{00000000-0005-0000-0000-0000BF000000}"/>
    <cellStyle name="60% - Accent1 7" xfId="198" xr:uid="{00000000-0005-0000-0000-0000C0000000}"/>
    <cellStyle name="60% - Accent1 8" xfId="199" xr:uid="{00000000-0005-0000-0000-0000C1000000}"/>
    <cellStyle name="60% - Accent1 9" xfId="200" xr:uid="{00000000-0005-0000-0000-0000C2000000}"/>
    <cellStyle name="60% - Accent2 10" xfId="201" xr:uid="{00000000-0005-0000-0000-0000C3000000}"/>
    <cellStyle name="60% - Accent2 11" xfId="202" xr:uid="{00000000-0005-0000-0000-0000C4000000}"/>
    <cellStyle name="60% - Accent2 12" xfId="203" xr:uid="{00000000-0005-0000-0000-0000C5000000}"/>
    <cellStyle name="60% - Accent2 13" xfId="204" xr:uid="{00000000-0005-0000-0000-0000C6000000}"/>
    <cellStyle name="60% - Accent2 14" xfId="205" xr:uid="{00000000-0005-0000-0000-0000C7000000}"/>
    <cellStyle name="60% - Accent2 15" xfId="206" xr:uid="{00000000-0005-0000-0000-0000C8000000}"/>
    <cellStyle name="60% - Accent2 16" xfId="207" xr:uid="{00000000-0005-0000-0000-0000C9000000}"/>
    <cellStyle name="60% - Accent2 2" xfId="208" xr:uid="{00000000-0005-0000-0000-0000CA000000}"/>
    <cellStyle name="60% - Accent2 3" xfId="209" xr:uid="{00000000-0005-0000-0000-0000CB000000}"/>
    <cellStyle name="60% - Accent2 4" xfId="210" xr:uid="{00000000-0005-0000-0000-0000CC000000}"/>
    <cellStyle name="60% - Accent2 5" xfId="211" xr:uid="{00000000-0005-0000-0000-0000CD000000}"/>
    <cellStyle name="60% - Accent2 6" xfId="212" xr:uid="{00000000-0005-0000-0000-0000CE000000}"/>
    <cellStyle name="60% - Accent2 7" xfId="213" xr:uid="{00000000-0005-0000-0000-0000CF000000}"/>
    <cellStyle name="60% - Accent2 8" xfId="214" xr:uid="{00000000-0005-0000-0000-0000D0000000}"/>
    <cellStyle name="60% - Accent2 9" xfId="215" xr:uid="{00000000-0005-0000-0000-0000D1000000}"/>
    <cellStyle name="60% - Accent3 10" xfId="216" xr:uid="{00000000-0005-0000-0000-0000D2000000}"/>
    <cellStyle name="60% - Accent3 11" xfId="217" xr:uid="{00000000-0005-0000-0000-0000D3000000}"/>
    <cellStyle name="60% - Accent3 12" xfId="218" xr:uid="{00000000-0005-0000-0000-0000D4000000}"/>
    <cellStyle name="60% - Accent3 13" xfId="219" xr:uid="{00000000-0005-0000-0000-0000D5000000}"/>
    <cellStyle name="60% - Accent3 14" xfId="220" xr:uid="{00000000-0005-0000-0000-0000D6000000}"/>
    <cellStyle name="60% - Accent3 15" xfId="221" xr:uid="{00000000-0005-0000-0000-0000D7000000}"/>
    <cellStyle name="60% - Accent3 16" xfId="222" xr:uid="{00000000-0005-0000-0000-0000D8000000}"/>
    <cellStyle name="60% - Accent3 2" xfId="223" xr:uid="{00000000-0005-0000-0000-0000D9000000}"/>
    <cellStyle name="60% - Accent3 3" xfId="224" xr:uid="{00000000-0005-0000-0000-0000DA000000}"/>
    <cellStyle name="60% - Accent3 4" xfId="225" xr:uid="{00000000-0005-0000-0000-0000DB000000}"/>
    <cellStyle name="60% - Accent3 5" xfId="226" xr:uid="{00000000-0005-0000-0000-0000DC000000}"/>
    <cellStyle name="60% - Accent3 6" xfId="227" xr:uid="{00000000-0005-0000-0000-0000DD000000}"/>
    <cellStyle name="60% - Accent3 7" xfId="228" xr:uid="{00000000-0005-0000-0000-0000DE000000}"/>
    <cellStyle name="60% - Accent3 8" xfId="229" xr:uid="{00000000-0005-0000-0000-0000DF000000}"/>
    <cellStyle name="60% - Accent3 9" xfId="230" xr:uid="{00000000-0005-0000-0000-0000E0000000}"/>
    <cellStyle name="60% - Accent4 10" xfId="231" xr:uid="{00000000-0005-0000-0000-0000E1000000}"/>
    <cellStyle name="60% - Accent4 11" xfId="232" xr:uid="{00000000-0005-0000-0000-0000E2000000}"/>
    <cellStyle name="60% - Accent4 12" xfId="233" xr:uid="{00000000-0005-0000-0000-0000E3000000}"/>
    <cellStyle name="60% - Accent4 13" xfId="234" xr:uid="{00000000-0005-0000-0000-0000E4000000}"/>
    <cellStyle name="60% - Accent4 14" xfId="235" xr:uid="{00000000-0005-0000-0000-0000E5000000}"/>
    <cellStyle name="60% - Accent4 15" xfId="236" xr:uid="{00000000-0005-0000-0000-0000E6000000}"/>
    <cellStyle name="60% - Accent4 16" xfId="237" xr:uid="{00000000-0005-0000-0000-0000E7000000}"/>
    <cellStyle name="60% - Accent4 2" xfId="238" xr:uid="{00000000-0005-0000-0000-0000E8000000}"/>
    <cellStyle name="60% - Accent4 3" xfId="239" xr:uid="{00000000-0005-0000-0000-0000E9000000}"/>
    <cellStyle name="60% - Accent4 4" xfId="240" xr:uid="{00000000-0005-0000-0000-0000EA000000}"/>
    <cellStyle name="60% - Accent4 5" xfId="241" xr:uid="{00000000-0005-0000-0000-0000EB000000}"/>
    <cellStyle name="60% - Accent4 6" xfId="242" xr:uid="{00000000-0005-0000-0000-0000EC000000}"/>
    <cellStyle name="60% - Accent4 7" xfId="243" xr:uid="{00000000-0005-0000-0000-0000ED000000}"/>
    <cellStyle name="60% - Accent4 8" xfId="244" xr:uid="{00000000-0005-0000-0000-0000EE000000}"/>
    <cellStyle name="60% - Accent4 9" xfId="245" xr:uid="{00000000-0005-0000-0000-0000EF000000}"/>
    <cellStyle name="60% - Accent5 10" xfId="246" xr:uid="{00000000-0005-0000-0000-0000F0000000}"/>
    <cellStyle name="60% - Accent5 11" xfId="247" xr:uid="{00000000-0005-0000-0000-0000F1000000}"/>
    <cellStyle name="60% - Accent5 12" xfId="248" xr:uid="{00000000-0005-0000-0000-0000F2000000}"/>
    <cellStyle name="60% - Accent5 13" xfId="249" xr:uid="{00000000-0005-0000-0000-0000F3000000}"/>
    <cellStyle name="60% - Accent5 14" xfId="250" xr:uid="{00000000-0005-0000-0000-0000F4000000}"/>
    <cellStyle name="60% - Accent5 15" xfId="251" xr:uid="{00000000-0005-0000-0000-0000F5000000}"/>
    <cellStyle name="60% - Accent5 16" xfId="252" xr:uid="{00000000-0005-0000-0000-0000F6000000}"/>
    <cellStyle name="60% - Accent5 2" xfId="253" xr:uid="{00000000-0005-0000-0000-0000F7000000}"/>
    <cellStyle name="60% - Accent5 3" xfId="254" xr:uid="{00000000-0005-0000-0000-0000F8000000}"/>
    <cellStyle name="60% - Accent5 4" xfId="255" xr:uid="{00000000-0005-0000-0000-0000F9000000}"/>
    <cellStyle name="60% - Accent5 5" xfId="256" xr:uid="{00000000-0005-0000-0000-0000FA000000}"/>
    <cellStyle name="60% - Accent5 6" xfId="257" xr:uid="{00000000-0005-0000-0000-0000FB000000}"/>
    <cellStyle name="60% - Accent5 7" xfId="258" xr:uid="{00000000-0005-0000-0000-0000FC000000}"/>
    <cellStyle name="60% - Accent5 8" xfId="259" xr:uid="{00000000-0005-0000-0000-0000FD000000}"/>
    <cellStyle name="60% - Accent5 9" xfId="260" xr:uid="{00000000-0005-0000-0000-0000FE000000}"/>
    <cellStyle name="60% - Accent6 10" xfId="261" xr:uid="{00000000-0005-0000-0000-0000FF000000}"/>
    <cellStyle name="60% - Accent6 11" xfId="262" xr:uid="{00000000-0005-0000-0000-000000010000}"/>
    <cellStyle name="60% - Accent6 12" xfId="263" xr:uid="{00000000-0005-0000-0000-000001010000}"/>
    <cellStyle name="60% - Accent6 13" xfId="264" xr:uid="{00000000-0005-0000-0000-000002010000}"/>
    <cellStyle name="60% - Accent6 14" xfId="265" xr:uid="{00000000-0005-0000-0000-000003010000}"/>
    <cellStyle name="60% - Accent6 15" xfId="266" xr:uid="{00000000-0005-0000-0000-000004010000}"/>
    <cellStyle name="60% - Accent6 16" xfId="267" xr:uid="{00000000-0005-0000-0000-000005010000}"/>
    <cellStyle name="60% - Accent6 2" xfId="268" xr:uid="{00000000-0005-0000-0000-000006010000}"/>
    <cellStyle name="60% - Accent6 3" xfId="269" xr:uid="{00000000-0005-0000-0000-000007010000}"/>
    <cellStyle name="60% - Accent6 4" xfId="270" xr:uid="{00000000-0005-0000-0000-000008010000}"/>
    <cellStyle name="60% - Accent6 5" xfId="271" xr:uid="{00000000-0005-0000-0000-000009010000}"/>
    <cellStyle name="60% - Accent6 6" xfId="272" xr:uid="{00000000-0005-0000-0000-00000A010000}"/>
    <cellStyle name="60% - Accent6 7" xfId="273" xr:uid="{00000000-0005-0000-0000-00000B010000}"/>
    <cellStyle name="60% - Accent6 8" xfId="274" xr:uid="{00000000-0005-0000-0000-00000C010000}"/>
    <cellStyle name="60% - Accent6 9" xfId="275" xr:uid="{00000000-0005-0000-0000-00000D010000}"/>
    <cellStyle name="Accent1 10" xfId="276" xr:uid="{00000000-0005-0000-0000-00000E010000}"/>
    <cellStyle name="Accent1 11" xfId="277" xr:uid="{00000000-0005-0000-0000-00000F010000}"/>
    <cellStyle name="Accent1 12" xfId="278" xr:uid="{00000000-0005-0000-0000-000010010000}"/>
    <cellStyle name="Accent1 13" xfId="279" xr:uid="{00000000-0005-0000-0000-000011010000}"/>
    <cellStyle name="Accent1 14" xfId="280" xr:uid="{00000000-0005-0000-0000-000012010000}"/>
    <cellStyle name="Accent1 15" xfId="281" xr:uid="{00000000-0005-0000-0000-000013010000}"/>
    <cellStyle name="Accent1 16" xfId="282" xr:uid="{00000000-0005-0000-0000-000014010000}"/>
    <cellStyle name="Accent1 2" xfId="283" xr:uid="{00000000-0005-0000-0000-000015010000}"/>
    <cellStyle name="Accent1 3" xfId="284" xr:uid="{00000000-0005-0000-0000-000016010000}"/>
    <cellStyle name="Accent1 4" xfId="285" xr:uid="{00000000-0005-0000-0000-000017010000}"/>
    <cellStyle name="Accent1 5" xfId="286" xr:uid="{00000000-0005-0000-0000-000018010000}"/>
    <cellStyle name="Accent1 6" xfId="287" xr:uid="{00000000-0005-0000-0000-000019010000}"/>
    <cellStyle name="Accent1 7" xfId="288" xr:uid="{00000000-0005-0000-0000-00001A010000}"/>
    <cellStyle name="Accent1 8" xfId="289" xr:uid="{00000000-0005-0000-0000-00001B010000}"/>
    <cellStyle name="Accent1 9" xfId="290" xr:uid="{00000000-0005-0000-0000-00001C010000}"/>
    <cellStyle name="Accent2 10" xfId="291" xr:uid="{00000000-0005-0000-0000-00001D010000}"/>
    <cellStyle name="Accent2 11" xfId="292" xr:uid="{00000000-0005-0000-0000-00001E010000}"/>
    <cellStyle name="Accent2 12" xfId="293" xr:uid="{00000000-0005-0000-0000-00001F010000}"/>
    <cellStyle name="Accent2 13" xfId="294" xr:uid="{00000000-0005-0000-0000-000020010000}"/>
    <cellStyle name="Accent2 14" xfId="295" xr:uid="{00000000-0005-0000-0000-000021010000}"/>
    <cellStyle name="Accent2 15" xfId="296" xr:uid="{00000000-0005-0000-0000-000022010000}"/>
    <cellStyle name="Accent2 16" xfId="297" xr:uid="{00000000-0005-0000-0000-000023010000}"/>
    <cellStyle name="Accent2 2" xfId="298" xr:uid="{00000000-0005-0000-0000-000024010000}"/>
    <cellStyle name="Accent2 3" xfId="299" xr:uid="{00000000-0005-0000-0000-000025010000}"/>
    <cellStyle name="Accent2 4" xfId="300" xr:uid="{00000000-0005-0000-0000-000026010000}"/>
    <cellStyle name="Accent2 5" xfId="301" xr:uid="{00000000-0005-0000-0000-000027010000}"/>
    <cellStyle name="Accent2 6" xfId="302" xr:uid="{00000000-0005-0000-0000-000028010000}"/>
    <cellStyle name="Accent2 7" xfId="303" xr:uid="{00000000-0005-0000-0000-000029010000}"/>
    <cellStyle name="Accent2 8" xfId="304" xr:uid="{00000000-0005-0000-0000-00002A010000}"/>
    <cellStyle name="Accent2 9" xfId="305" xr:uid="{00000000-0005-0000-0000-00002B010000}"/>
    <cellStyle name="Accent3 10" xfId="306" xr:uid="{00000000-0005-0000-0000-00002C010000}"/>
    <cellStyle name="Accent3 11" xfId="307" xr:uid="{00000000-0005-0000-0000-00002D010000}"/>
    <cellStyle name="Accent3 12" xfId="308" xr:uid="{00000000-0005-0000-0000-00002E010000}"/>
    <cellStyle name="Accent3 13" xfId="309" xr:uid="{00000000-0005-0000-0000-00002F010000}"/>
    <cellStyle name="Accent3 14" xfId="310" xr:uid="{00000000-0005-0000-0000-000030010000}"/>
    <cellStyle name="Accent3 15" xfId="311" xr:uid="{00000000-0005-0000-0000-000031010000}"/>
    <cellStyle name="Accent3 16" xfId="312" xr:uid="{00000000-0005-0000-0000-000032010000}"/>
    <cellStyle name="Accent3 2" xfId="313" xr:uid="{00000000-0005-0000-0000-000033010000}"/>
    <cellStyle name="Accent3 3" xfId="314" xr:uid="{00000000-0005-0000-0000-000034010000}"/>
    <cellStyle name="Accent3 4" xfId="315" xr:uid="{00000000-0005-0000-0000-000035010000}"/>
    <cellStyle name="Accent3 5" xfId="316" xr:uid="{00000000-0005-0000-0000-000036010000}"/>
    <cellStyle name="Accent3 6" xfId="317" xr:uid="{00000000-0005-0000-0000-000037010000}"/>
    <cellStyle name="Accent3 7" xfId="318" xr:uid="{00000000-0005-0000-0000-000038010000}"/>
    <cellStyle name="Accent3 8" xfId="319" xr:uid="{00000000-0005-0000-0000-000039010000}"/>
    <cellStyle name="Accent3 9" xfId="320" xr:uid="{00000000-0005-0000-0000-00003A010000}"/>
    <cellStyle name="Accent4 10" xfId="321" xr:uid="{00000000-0005-0000-0000-00003B010000}"/>
    <cellStyle name="Accent4 11" xfId="322" xr:uid="{00000000-0005-0000-0000-00003C010000}"/>
    <cellStyle name="Accent4 12" xfId="323" xr:uid="{00000000-0005-0000-0000-00003D010000}"/>
    <cellStyle name="Accent4 13" xfId="324" xr:uid="{00000000-0005-0000-0000-00003E010000}"/>
    <cellStyle name="Accent4 14" xfId="325" xr:uid="{00000000-0005-0000-0000-00003F010000}"/>
    <cellStyle name="Accent4 15" xfId="326" xr:uid="{00000000-0005-0000-0000-000040010000}"/>
    <cellStyle name="Accent4 16" xfId="327" xr:uid="{00000000-0005-0000-0000-000041010000}"/>
    <cellStyle name="Accent4 2" xfId="328" xr:uid="{00000000-0005-0000-0000-000042010000}"/>
    <cellStyle name="Accent4 3" xfId="329" xr:uid="{00000000-0005-0000-0000-000043010000}"/>
    <cellStyle name="Accent4 4" xfId="330" xr:uid="{00000000-0005-0000-0000-000044010000}"/>
    <cellStyle name="Accent4 5" xfId="331" xr:uid="{00000000-0005-0000-0000-000045010000}"/>
    <cellStyle name="Accent4 6" xfId="332" xr:uid="{00000000-0005-0000-0000-000046010000}"/>
    <cellStyle name="Accent4 7" xfId="333" xr:uid="{00000000-0005-0000-0000-000047010000}"/>
    <cellStyle name="Accent4 8" xfId="334" xr:uid="{00000000-0005-0000-0000-000048010000}"/>
    <cellStyle name="Accent4 9" xfId="335" xr:uid="{00000000-0005-0000-0000-000049010000}"/>
    <cellStyle name="Accent5 10" xfId="336" xr:uid="{00000000-0005-0000-0000-00004A010000}"/>
    <cellStyle name="Accent5 11" xfId="337" xr:uid="{00000000-0005-0000-0000-00004B010000}"/>
    <cellStyle name="Accent5 12" xfId="338" xr:uid="{00000000-0005-0000-0000-00004C010000}"/>
    <cellStyle name="Accent5 13" xfId="339" xr:uid="{00000000-0005-0000-0000-00004D010000}"/>
    <cellStyle name="Accent5 14" xfId="340" xr:uid="{00000000-0005-0000-0000-00004E010000}"/>
    <cellStyle name="Accent5 15" xfId="341" xr:uid="{00000000-0005-0000-0000-00004F010000}"/>
    <cellStyle name="Accent5 16" xfId="342" xr:uid="{00000000-0005-0000-0000-000050010000}"/>
    <cellStyle name="Accent5 2" xfId="343" xr:uid="{00000000-0005-0000-0000-000051010000}"/>
    <cellStyle name="Accent5 3" xfId="344" xr:uid="{00000000-0005-0000-0000-000052010000}"/>
    <cellStyle name="Accent5 4" xfId="345" xr:uid="{00000000-0005-0000-0000-000053010000}"/>
    <cellStyle name="Accent5 5" xfId="346" xr:uid="{00000000-0005-0000-0000-000054010000}"/>
    <cellStyle name="Accent5 6" xfId="347" xr:uid="{00000000-0005-0000-0000-000055010000}"/>
    <cellStyle name="Accent5 7" xfId="348" xr:uid="{00000000-0005-0000-0000-000056010000}"/>
    <cellStyle name="Accent5 8" xfId="349" xr:uid="{00000000-0005-0000-0000-000057010000}"/>
    <cellStyle name="Accent5 9" xfId="350" xr:uid="{00000000-0005-0000-0000-000058010000}"/>
    <cellStyle name="Accent6 10" xfId="351" xr:uid="{00000000-0005-0000-0000-000059010000}"/>
    <cellStyle name="Accent6 11" xfId="352" xr:uid="{00000000-0005-0000-0000-00005A010000}"/>
    <cellStyle name="Accent6 12" xfId="353" xr:uid="{00000000-0005-0000-0000-00005B010000}"/>
    <cellStyle name="Accent6 13" xfId="354" xr:uid="{00000000-0005-0000-0000-00005C010000}"/>
    <cellStyle name="Accent6 14" xfId="355" xr:uid="{00000000-0005-0000-0000-00005D010000}"/>
    <cellStyle name="Accent6 15" xfId="356" xr:uid="{00000000-0005-0000-0000-00005E010000}"/>
    <cellStyle name="Accent6 16" xfId="357" xr:uid="{00000000-0005-0000-0000-00005F010000}"/>
    <cellStyle name="Accent6 2" xfId="358" xr:uid="{00000000-0005-0000-0000-000060010000}"/>
    <cellStyle name="Accent6 3" xfId="359" xr:uid="{00000000-0005-0000-0000-000061010000}"/>
    <cellStyle name="Accent6 4" xfId="360" xr:uid="{00000000-0005-0000-0000-000062010000}"/>
    <cellStyle name="Accent6 5" xfId="361" xr:uid="{00000000-0005-0000-0000-000063010000}"/>
    <cellStyle name="Accent6 6" xfId="362" xr:uid="{00000000-0005-0000-0000-000064010000}"/>
    <cellStyle name="Accent6 7" xfId="363" xr:uid="{00000000-0005-0000-0000-000065010000}"/>
    <cellStyle name="Accent6 8" xfId="364" xr:uid="{00000000-0005-0000-0000-000066010000}"/>
    <cellStyle name="Accent6 9" xfId="365" xr:uid="{00000000-0005-0000-0000-000067010000}"/>
    <cellStyle name="Berekening 10" xfId="366" xr:uid="{00000000-0005-0000-0000-000068010000}"/>
    <cellStyle name="Berekening 11" xfId="367" xr:uid="{00000000-0005-0000-0000-000069010000}"/>
    <cellStyle name="Berekening 12" xfId="368" xr:uid="{00000000-0005-0000-0000-00006A010000}"/>
    <cellStyle name="Berekening 13" xfId="369" xr:uid="{00000000-0005-0000-0000-00006B010000}"/>
    <cellStyle name="Berekening 14" xfId="370" xr:uid="{00000000-0005-0000-0000-00006C010000}"/>
    <cellStyle name="Berekening 15" xfId="371" xr:uid="{00000000-0005-0000-0000-00006D010000}"/>
    <cellStyle name="Berekening 16" xfId="372" xr:uid="{00000000-0005-0000-0000-00006E010000}"/>
    <cellStyle name="Berekening 2" xfId="373" xr:uid="{00000000-0005-0000-0000-00006F010000}"/>
    <cellStyle name="Berekening 3" xfId="374" xr:uid="{00000000-0005-0000-0000-000070010000}"/>
    <cellStyle name="Berekening 4" xfId="375" xr:uid="{00000000-0005-0000-0000-000071010000}"/>
    <cellStyle name="Berekening 5" xfId="376" xr:uid="{00000000-0005-0000-0000-000072010000}"/>
    <cellStyle name="Berekening 6" xfId="377" xr:uid="{00000000-0005-0000-0000-000073010000}"/>
    <cellStyle name="Berekening 7" xfId="378" xr:uid="{00000000-0005-0000-0000-000074010000}"/>
    <cellStyle name="Berekening 8" xfId="379" xr:uid="{00000000-0005-0000-0000-000075010000}"/>
    <cellStyle name="Berekening 9" xfId="380" xr:uid="{00000000-0005-0000-0000-000076010000}"/>
    <cellStyle name="Controlecel 10" xfId="381" xr:uid="{00000000-0005-0000-0000-000077010000}"/>
    <cellStyle name="Controlecel 11" xfId="382" xr:uid="{00000000-0005-0000-0000-000078010000}"/>
    <cellStyle name="Controlecel 12" xfId="383" xr:uid="{00000000-0005-0000-0000-000079010000}"/>
    <cellStyle name="Controlecel 13" xfId="384" xr:uid="{00000000-0005-0000-0000-00007A010000}"/>
    <cellStyle name="Controlecel 14" xfId="385" xr:uid="{00000000-0005-0000-0000-00007B010000}"/>
    <cellStyle name="Controlecel 15" xfId="386" xr:uid="{00000000-0005-0000-0000-00007C010000}"/>
    <cellStyle name="Controlecel 16" xfId="387" xr:uid="{00000000-0005-0000-0000-00007D010000}"/>
    <cellStyle name="Controlecel 2" xfId="388" xr:uid="{00000000-0005-0000-0000-00007E010000}"/>
    <cellStyle name="Controlecel 3" xfId="389" xr:uid="{00000000-0005-0000-0000-00007F010000}"/>
    <cellStyle name="Controlecel 4" xfId="390" xr:uid="{00000000-0005-0000-0000-000080010000}"/>
    <cellStyle name="Controlecel 5" xfId="391" xr:uid="{00000000-0005-0000-0000-000081010000}"/>
    <cellStyle name="Controlecel 6" xfId="392" xr:uid="{00000000-0005-0000-0000-000082010000}"/>
    <cellStyle name="Controlecel 7" xfId="393" xr:uid="{00000000-0005-0000-0000-000083010000}"/>
    <cellStyle name="Controlecel 8" xfId="394" xr:uid="{00000000-0005-0000-0000-000084010000}"/>
    <cellStyle name="Controlecel 9" xfId="395" xr:uid="{00000000-0005-0000-0000-000085010000}"/>
    <cellStyle name="Euro" xfId="396" xr:uid="{00000000-0005-0000-0000-000086010000}"/>
    <cellStyle name="Euro 3" xfId="397" xr:uid="{00000000-0005-0000-0000-000087010000}"/>
    <cellStyle name="Gekoppelde cel 10" xfId="398" xr:uid="{00000000-0005-0000-0000-000088010000}"/>
    <cellStyle name="Gekoppelde cel 11" xfId="399" xr:uid="{00000000-0005-0000-0000-000089010000}"/>
    <cellStyle name="Gekoppelde cel 12" xfId="400" xr:uid="{00000000-0005-0000-0000-00008A010000}"/>
    <cellStyle name="Gekoppelde cel 13" xfId="401" xr:uid="{00000000-0005-0000-0000-00008B010000}"/>
    <cellStyle name="Gekoppelde cel 14" xfId="402" xr:uid="{00000000-0005-0000-0000-00008C010000}"/>
    <cellStyle name="Gekoppelde cel 15" xfId="403" xr:uid="{00000000-0005-0000-0000-00008D010000}"/>
    <cellStyle name="Gekoppelde cel 16" xfId="404" xr:uid="{00000000-0005-0000-0000-00008E010000}"/>
    <cellStyle name="Gekoppelde cel 2" xfId="405" xr:uid="{00000000-0005-0000-0000-00008F010000}"/>
    <cellStyle name="Gekoppelde cel 3" xfId="406" xr:uid="{00000000-0005-0000-0000-000090010000}"/>
    <cellStyle name="Gekoppelde cel 4" xfId="407" xr:uid="{00000000-0005-0000-0000-000091010000}"/>
    <cellStyle name="Gekoppelde cel 5" xfId="408" xr:uid="{00000000-0005-0000-0000-000092010000}"/>
    <cellStyle name="Gekoppelde cel 6" xfId="409" xr:uid="{00000000-0005-0000-0000-000093010000}"/>
    <cellStyle name="Gekoppelde cel 7" xfId="410" xr:uid="{00000000-0005-0000-0000-000094010000}"/>
    <cellStyle name="Gekoppelde cel 8" xfId="411" xr:uid="{00000000-0005-0000-0000-000095010000}"/>
    <cellStyle name="Gekoppelde cel 9" xfId="412" xr:uid="{00000000-0005-0000-0000-000096010000}"/>
    <cellStyle name="Goed 10" xfId="413" xr:uid="{00000000-0005-0000-0000-000097010000}"/>
    <cellStyle name="Goed 11" xfId="414" xr:uid="{00000000-0005-0000-0000-000098010000}"/>
    <cellStyle name="Goed 12" xfId="415" xr:uid="{00000000-0005-0000-0000-000099010000}"/>
    <cellStyle name="Goed 13" xfId="416" xr:uid="{00000000-0005-0000-0000-00009A010000}"/>
    <cellStyle name="Goed 14" xfId="417" xr:uid="{00000000-0005-0000-0000-00009B010000}"/>
    <cellStyle name="Goed 15" xfId="418" xr:uid="{00000000-0005-0000-0000-00009C010000}"/>
    <cellStyle name="Goed 16" xfId="419" xr:uid="{00000000-0005-0000-0000-00009D010000}"/>
    <cellStyle name="Goed 2" xfId="420" xr:uid="{00000000-0005-0000-0000-00009E010000}"/>
    <cellStyle name="Goed 3" xfId="421" xr:uid="{00000000-0005-0000-0000-00009F010000}"/>
    <cellStyle name="Goed 4" xfId="422" xr:uid="{00000000-0005-0000-0000-0000A0010000}"/>
    <cellStyle name="Goed 5" xfId="423" xr:uid="{00000000-0005-0000-0000-0000A1010000}"/>
    <cellStyle name="Goed 6" xfId="424" xr:uid="{00000000-0005-0000-0000-0000A2010000}"/>
    <cellStyle name="Goed 7" xfId="425" xr:uid="{00000000-0005-0000-0000-0000A3010000}"/>
    <cellStyle name="Goed 8" xfId="426" xr:uid="{00000000-0005-0000-0000-0000A4010000}"/>
    <cellStyle name="Goed 9" xfId="427" xr:uid="{00000000-0005-0000-0000-0000A5010000}"/>
    <cellStyle name="Hyperlink 2" xfId="1" xr:uid="{00000000-0005-0000-0000-0000A6010000}"/>
    <cellStyle name="Invoer 10" xfId="428" xr:uid="{00000000-0005-0000-0000-0000A7010000}"/>
    <cellStyle name="Invoer 11" xfId="429" xr:uid="{00000000-0005-0000-0000-0000A8010000}"/>
    <cellStyle name="Invoer 12" xfId="430" xr:uid="{00000000-0005-0000-0000-0000A9010000}"/>
    <cellStyle name="Invoer 13" xfId="431" xr:uid="{00000000-0005-0000-0000-0000AA010000}"/>
    <cellStyle name="Invoer 14" xfId="432" xr:uid="{00000000-0005-0000-0000-0000AB010000}"/>
    <cellStyle name="Invoer 15" xfId="433" xr:uid="{00000000-0005-0000-0000-0000AC010000}"/>
    <cellStyle name="Invoer 16" xfId="434" xr:uid="{00000000-0005-0000-0000-0000AD010000}"/>
    <cellStyle name="Invoer 2" xfId="435" xr:uid="{00000000-0005-0000-0000-0000AE010000}"/>
    <cellStyle name="Invoer 3" xfId="436" xr:uid="{00000000-0005-0000-0000-0000AF010000}"/>
    <cellStyle name="Invoer 4" xfId="437" xr:uid="{00000000-0005-0000-0000-0000B0010000}"/>
    <cellStyle name="Invoer 5" xfId="438" xr:uid="{00000000-0005-0000-0000-0000B1010000}"/>
    <cellStyle name="Invoer 6" xfId="439" xr:uid="{00000000-0005-0000-0000-0000B2010000}"/>
    <cellStyle name="Invoer 7" xfId="440" xr:uid="{00000000-0005-0000-0000-0000B3010000}"/>
    <cellStyle name="Invoer 8" xfId="441" xr:uid="{00000000-0005-0000-0000-0000B4010000}"/>
    <cellStyle name="Invoer 9" xfId="442" xr:uid="{00000000-0005-0000-0000-0000B5010000}"/>
    <cellStyle name="Komma 2" xfId="2" xr:uid="{00000000-0005-0000-0000-0000B6010000}"/>
    <cellStyle name="Komma 2 2" xfId="443" xr:uid="{00000000-0005-0000-0000-0000B7010000}"/>
    <cellStyle name="Komma 3" xfId="444" xr:uid="{00000000-0005-0000-0000-0000B8010000}"/>
    <cellStyle name="Komma 4" xfId="663" xr:uid="{80254034-2442-47D6-AD5E-F34CCD9A57DA}"/>
    <cellStyle name="Kop 1 10" xfId="445" xr:uid="{00000000-0005-0000-0000-0000B9010000}"/>
    <cellStyle name="Kop 1 11" xfId="446" xr:uid="{00000000-0005-0000-0000-0000BA010000}"/>
    <cellStyle name="Kop 1 12" xfId="447" xr:uid="{00000000-0005-0000-0000-0000BB010000}"/>
    <cellStyle name="Kop 1 13" xfId="448" xr:uid="{00000000-0005-0000-0000-0000BC010000}"/>
    <cellStyle name="Kop 1 14" xfId="449" xr:uid="{00000000-0005-0000-0000-0000BD010000}"/>
    <cellStyle name="Kop 1 15" xfId="450" xr:uid="{00000000-0005-0000-0000-0000BE010000}"/>
    <cellStyle name="Kop 1 16" xfId="451" xr:uid="{00000000-0005-0000-0000-0000BF010000}"/>
    <cellStyle name="Kop 1 2" xfId="452" xr:uid="{00000000-0005-0000-0000-0000C0010000}"/>
    <cellStyle name="Kop 1 3" xfId="453" xr:uid="{00000000-0005-0000-0000-0000C1010000}"/>
    <cellStyle name="Kop 1 4" xfId="454" xr:uid="{00000000-0005-0000-0000-0000C2010000}"/>
    <cellStyle name="Kop 1 5" xfId="455" xr:uid="{00000000-0005-0000-0000-0000C3010000}"/>
    <cellStyle name="Kop 1 6" xfId="456" xr:uid="{00000000-0005-0000-0000-0000C4010000}"/>
    <cellStyle name="Kop 1 7" xfId="457" xr:uid="{00000000-0005-0000-0000-0000C5010000}"/>
    <cellStyle name="Kop 1 8" xfId="458" xr:uid="{00000000-0005-0000-0000-0000C6010000}"/>
    <cellStyle name="Kop 1 9" xfId="459" xr:uid="{00000000-0005-0000-0000-0000C7010000}"/>
    <cellStyle name="Kop 2 10" xfId="460" xr:uid="{00000000-0005-0000-0000-0000C8010000}"/>
    <cellStyle name="Kop 2 11" xfId="461" xr:uid="{00000000-0005-0000-0000-0000C9010000}"/>
    <cellStyle name="Kop 2 12" xfId="462" xr:uid="{00000000-0005-0000-0000-0000CA010000}"/>
    <cellStyle name="Kop 2 13" xfId="463" xr:uid="{00000000-0005-0000-0000-0000CB010000}"/>
    <cellStyle name="Kop 2 14" xfId="464" xr:uid="{00000000-0005-0000-0000-0000CC010000}"/>
    <cellStyle name="Kop 2 15" xfId="465" xr:uid="{00000000-0005-0000-0000-0000CD010000}"/>
    <cellStyle name="Kop 2 16" xfId="466" xr:uid="{00000000-0005-0000-0000-0000CE010000}"/>
    <cellStyle name="Kop 2 2" xfId="467" xr:uid="{00000000-0005-0000-0000-0000CF010000}"/>
    <cellStyle name="Kop 2 3" xfId="468" xr:uid="{00000000-0005-0000-0000-0000D0010000}"/>
    <cellStyle name="Kop 2 4" xfId="469" xr:uid="{00000000-0005-0000-0000-0000D1010000}"/>
    <cellStyle name="Kop 2 5" xfId="470" xr:uid="{00000000-0005-0000-0000-0000D2010000}"/>
    <cellStyle name="Kop 2 6" xfId="471" xr:uid="{00000000-0005-0000-0000-0000D3010000}"/>
    <cellStyle name="Kop 2 7" xfId="472" xr:uid="{00000000-0005-0000-0000-0000D4010000}"/>
    <cellStyle name="Kop 2 8" xfId="473" xr:uid="{00000000-0005-0000-0000-0000D5010000}"/>
    <cellStyle name="Kop 2 9" xfId="474" xr:uid="{00000000-0005-0000-0000-0000D6010000}"/>
    <cellStyle name="Kop 3 10" xfId="475" xr:uid="{00000000-0005-0000-0000-0000D7010000}"/>
    <cellStyle name="Kop 3 11" xfId="476" xr:uid="{00000000-0005-0000-0000-0000D8010000}"/>
    <cellStyle name="Kop 3 12" xfId="477" xr:uid="{00000000-0005-0000-0000-0000D9010000}"/>
    <cellStyle name="Kop 3 13" xfId="478" xr:uid="{00000000-0005-0000-0000-0000DA010000}"/>
    <cellStyle name="Kop 3 14" xfId="479" xr:uid="{00000000-0005-0000-0000-0000DB010000}"/>
    <cellStyle name="Kop 3 15" xfId="480" xr:uid="{00000000-0005-0000-0000-0000DC010000}"/>
    <cellStyle name="Kop 3 16" xfId="481" xr:uid="{00000000-0005-0000-0000-0000DD010000}"/>
    <cellStyle name="Kop 3 2" xfId="482" xr:uid="{00000000-0005-0000-0000-0000DE010000}"/>
    <cellStyle name="Kop 3 3" xfId="483" xr:uid="{00000000-0005-0000-0000-0000DF010000}"/>
    <cellStyle name="Kop 3 4" xfId="484" xr:uid="{00000000-0005-0000-0000-0000E0010000}"/>
    <cellStyle name="Kop 3 5" xfId="485" xr:uid="{00000000-0005-0000-0000-0000E1010000}"/>
    <cellStyle name="Kop 3 6" xfId="486" xr:uid="{00000000-0005-0000-0000-0000E2010000}"/>
    <cellStyle name="Kop 3 7" xfId="487" xr:uid="{00000000-0005-0000-0000-0000E3010000}"/>
    <cellStyle name="Kop 3 8" xfId="488" xr:uid="{00000000-0005-0000-0000-0000E4010000}"/>
    <cellStyle name="Kop 3 9" xfId="489" xr:uid="{00000000-0005-0000-0000-0000E5010000}"/>
    <cellStyle name="Kop 4 10" xfId="490" xr:uid="{00000000-0005-0000-0000-0000E6010000}"/>
    <cellStyle name="Kop 4 11" xfId="491" xr:uid="{00000000-0005-0000-0000-0000E7010000}"/>
    <cellStyle name="Kop 4 12" xfId="492" xr:uid="{00000000-0005-0000-0000-0000E8010000}"/>
    <cellStyle name="Kop 4 13" xfId="493" xr:uid="{00000000-0005-0000-0000-0000E9010000}"/>
    <cellStyle name="Kop 4 14" xfId="494" xr:uid="{00000000-0005-0000-0000-0000EA010000}"/>
    <cellStyle name="Kop 4 15" xfId="495" xr:uid="{00000000-0005-0000-0000-0000EB010000}"/>
    <cellStyle name="Kop 4 16" xfId="496" xr:uid="{00000000-0005-0000-0000-0000EC010000}"/>
    <cellStyle name="Kop 4 2" xfId="497" xr:uid="{00000000-0005-0000-0000-0000ED010000}"/>
    <cellStyle name="Kop 4 3" xfId="498" xr:uid="{00000000-0005-0000-0000-0000EE010000}"/>
    <cellStyle name="Kop 4 4" xfId="499" xr:uid="{00000000-0005-0000-0000-0000EF010000}"/>
    <cellStyle name="Kop 4 5" xfId="500" xr:uid="{00000000-0005-0000-0000-0000F0010000}"/>
    <cellStyle name="Kop 4 6" xfId="501" xr:uid="{00000000-0005-0000-0000-0000F1010000}"/>
    <cellStyle name="Kop 4 7" xfId="502" xr:uid="{00000000-0005-0000-0000-0000F2010000}"/>
    <cellStyle name="Kop 4 8" xfId="503" xr:uid="{00000000-0005-0000-0000-0000F3010000}"/>
    <cellStyle name="Kop 4 9" xfId="504" xr:uid="{00000000-0005-0000-0000-0000F4010000}"/>
    <cellStyle name="Neutraal 10" xfId="505" xr:uid="{00000000-0005-0000-0000-0000F5010000}"/>
    <cellStyle name="Neutraal 11" xfId="506" xr:uid="{00000000-0005-0000-0000-0000F6010000}"/>
    <cellStyle name="Neutraal 12" xfId="507" xr:uid="{00000000-0005-0000-0000-0000F7010000}"/>
    <cellStyle name="Neutraal 13" xfId="508" xr:uid="{00000000-0005-0000-0000-0000F8010000}"/>
    <cellStyle name="Neutraal 14" xfId="509" xr:uid="{00000000-0005-0000-0000-0000F9010000}"/>
    <cellStyle name="Neutraal 15" xfId="510" xr:uid="{00000000-0005-0000-0000-0000FA010000}"/>
    <cellStyle name="Neutraal 16" xfId="511" xr:uid="{00000000-0005-0000-0000-0000FB010000}"/>
    <cellStyle name="Neutraal 2" xfId="512" xr:uid="{00000000-0005-0000-0000-0000FC010000}"/>
    <cellStyle name="Neutraal 3" xfId="513" xr:uid="{00000000-0005-0000-0000-0000FD010000}"/>
    <cellStyle name="Neutraal 4" xfId="514" xr:uid="{00000000-0005-0000-0000-0000FE010000}"/>
    <cellStyle name="Neutraal 5" xfId="515" xr:uid="{00000000-0005-0000-0000-0000FF010000}"/>
    <cellStyle name="Neutraal 6" xfId="516" xr:uid="{00000000-0005-0000-0000-000000020000}"/>
    <cellStyle name="Neutraal 7" xfId="517" xr:uid="{00000000-0005-0000-0000-000001020000}"/>
    <cellStyle name="Neutraal 8" xfId="518" xr:uid="{00000000-0005-0000-0000-000002020000}"/>
    <cellStyle name="Neutraal 9" xfId="519" xr:uid="{00000000-0005-0000-0000-000003020000}"/>
    <cellStyle name="Notitie 10" xfId="520" xr:uid="{00000000-0005-0000-0000-000004020000}"/>
    <cellStyle name="Notitie 11" xfId="521" xr:uid="{00000000-0005-0000-0000-000005020000}"/>
    <cellStyle name="Notitie 12" xfId="522" xr:uid="{00000000-0005-0000-0000-000006020000}"/>
    <cellStyle name="Notitie 13" xfId="523" xr:uid="{00000000-0005-0000-0000-000007020000}"/>
    <cellStyle name="Notitie 14" xfId="524" xr:uid="{00000000-0005-0000-0000-000008020000}"/>
    <cellStyle name="Notitie 15" xfId="525" xr:uid="{00000000-0005-0000-0000-000009020000}"/>
    <cellStyle name="Notitie 16" xfId="526" xr:uid="{00000000-0005-0000-0000-00000A020000}"/>
    <cellStyle name="Notitie 2" xfId="527" xr:uid="{00000000-0005-0000-0000-00000B020000}"/>
    <cellStyle name="Notitie 2 2" xfId="528" xr:uid="{00000000-0005-0000-0000-00000C020000}"/>
    <cellStyle name="Notitie 3" xfId="529" xr:uid="{00000000-0005-0000-0000-00000D020000}"/>
    <cellStyle name="Notitie 4" xfId="530" xr:uid="{00000000-0005-0000-0000-00000E020000}"/>
    <cellStyle name="Notitie 5" xfId="531" xr:uid="{00000000-0005-0000-0000-00000F020000}"/>
    <cellStyle name="Notitie 6" xfId="532" xr:uid="{00000000-0005-0000-0000-000010020000}"/>
    <cellStyle name="Notitie 7" xfId="533" xr:uid="{00000000-0005-0000-0000-000011020000}"/>
    <cellStyle name="Notitie 8" xfId="534" xr:uid="{00000000-0005-0000-0000-000012020000}"/>
    <cellStyle name="Notitie 9" xfId="535" xr:uid="{00000000-0005-0000-0000-000013020000}"/>
    <cellStyle name="Ongeldig 10" xfId="536" xr:uid="{00000000-0005-0000-0000-000014020000}"/>
    <cellStyle name="Ongeldig 11" xfId="537" xr:uid="{00000000-0005-0000-0000-000015020000}"/>
    <cellStyle name="Ongeldig 12" xfId="538" xr:uid="{00000000-0005-0000-0000-000016020000}"/>
    <cellStyle name="Ongeldig 13" xfId="539" xr:uid="{00000000-0005-0000-0000-000017020000}"/>
    <cellStyle name="Ongeldig 14" xfId="540" xr:uid="{00000000-0005-0000-0000-000018020000}"/>
    <cellStyle name="Ongeldig 15" xfId="541" xr:uid="{00000000-0005-0000-0000-000019020000}"/>
    <cellStyle name="Ongeldig 16" xfId="542" xr:uid="{00000000-0005-0000-0000-00001A020000}"/>
    <cellStyle name="Ongeldig 2" xfId="543" xr:uid="{00000000-0005-0000-0000-00001B020000}"/>
    <cellStyle name="Ongeldig 3" xfId="544" xr:uid="{00000000-0005-0000-0000-00001C020000}"/>
    <cellStyle name="Ongeldig 4" xfId="545" xr:uid="{00000000-0005-0000-0000-00001D020000}"/>
    <cellStyle name="Ongeldig 5" xfId="546" xr:uid="{00000000-0005-0000-0000-00001E020000}"/>
    <cellStyle name="Ongeldig 6" xfId="547" xr:uid="{00000000-0005-0000-0000-00001F020000}"/>
    <cellStyle name="Ongeldig 7" xfId="548" xr:uid="{00000000-0005-0000-0000-000020020000}"/>
    <cellStyle name="Ongeldig 8" xfId="549" xr:uid="{00000000-0005-0000-0000-000021020000}"/>
    <cellStyle name="Ongeldig 9" xfId="550" xr:uid="{00000000-0005-0000-0000-000022020000}"/>
    <cellStyle name="Procent" xfId="662" builtinId="5"/>
    <cellStyle name="Procent 2" xfId="551" xr:uid="{00000000-0005-0000-0000-000023020000}"/>
    <cellStyle name="Standaard" xfId="0" builtinId="0"/>
    <cellStyle name="Standaard 10" xfId="552" xr:uid="{00000000-0005-0000-0000-000025020000}"/>
    <cellStyle name="Standaard 11" xfId="553" xr:uid="{00000000-0005-0000-0000-000026020000}"/>
    <cellStyle name="Standaard 12" xfId="554" xr:uid="{00000000-0005-0000-0000-000027020000}"/>
    <cellStyle name="Standaard 13" xfId="555" xr:uid="{00000000-0005-0000-0000-000028020000}"/>
    <cellStyle name="Standaard 14" xfId="556" xr:uid="{00000000-0005-0000-0000-000029020000}"/>
    <cellStyle name="Standaard 15" xfId="557" xr:uid="{00000000-0005-0000-0000-00002A020000}"/>
    <cellStyle name="Standaard 16" xfId="558" xr:uid="{00000000-0005-0000-0000-00002B020000}"/>
    <cellStyle name="Standaard 17" xfId="559" xr:uid="{00000000-0005-0000-0000-00002C020000}"/>
    <cellStyle name="Standaard 18" xfId="560" xr:uid="{00000000-0005-0000-0000-00002D020000}"/>
    <cellStyle name="Standaard 19" xfId="561" xr:uid="{00000000-0005-0000-0000-00002E020000}"/>
    <cellStyle name="Standaard 19 2" xfId="562" xr:uid="{00000000-0005-0000-0000-00002F020000}"/>
    <cellStyle name="Standaard 19 2 2" xfId="563" xr:uid="{00000000-0005-0000-0000-000030020000}"/>
    <cellStyle name="Standaard 19 2 3" xfId="564" xr:uid="{00000000-0005-0000-0000-000031020000}"/>
    <cellStyle name="Standaard 19 3" xfId="565" xr:uid="{00000000-0005-0000-0000-000032020000}"/>
    <cellStyle name="Standaard 2" xfId="3" xr:uid="{00000000-0005-0000-0000-000033020000}"/>
    <cellStyle name="Standaard 20" xfId="566" xr:uid="{00000000-0005-0000-0000-000034020000}"/>
    <cellStyle name="Standaard 21" xfId="567" xr:uid="{00000000-0005-0000-0000-000035020000}"/>
    <cellStyle name="Standaard 22" xfId="568" xr:uid="{00000000-0005-0000-0000-000036020000}"/>
    <cellStyle name="Standaard 23" xfId="569" xr:uid="{00000000-0005-0000-0000-000037020000}"/>
    <cellStyle name="Standaard 24" xfId="570" xr:uid="{00000000-0005-0000-0000-000038020000}"/>
    <cellStyle name="Standaard 25" xfId="571" xr:uid="{00000000-0005-0000-0000-000039020000}"/>
    <cellStyle name="Standaard 27" xfId="572" xr:uid="{00000000-0005-0000-0000-00003A020000}"/>
    <cellStyle name="Standaard 3" xfId="573" xr:uid="{00000000-0005-0000-0000-00003B020000}"/>
    <cellStyle name="Standaard 3 2" xfId="574" xr:uid="{00000000-0005-0000-0000-00003C020000}"/>
    <cellStyle name="Standaard 3 3" xfId="575" xr:uid="{00000000-0005-0000-0000-00003D020000}"/>
    <cellStyle name="Standaard 4" xfId="576" xr:uid="{00000000-0005-0000-0000-00003E020000}"/>
    <cellStyle name="Standaard 40" xfId="577" xr:uid="{00000000-0005-0000-0000-00003F020000}"/>
    <cellStyle name="Standaard 5" xfId="578" xr:uid="{00000000-0005-0000-0000-000040020000}"/>
    <cellStyle name="Standaard 58" xfId="579" xr:uid="{00000000-0005-0000-0000-000041020000}"/>
    <cellStyle name="Standaard 6" xfId="580" xr:uid="{00000000-0005-0000-0000-000042020000}"/>
    <cellStyle name="Standaard 7" xfId="581" xr:uid="{00000000-0005-0000-0000-000043020000}"/>
    <cellStyle name="Standaard 8" xfId="582" xr:uid="{00000000-0005-0000-0000-000044020000}"/>
    <cellStyle name="Standaard 9" xfId="583" xr:uid="{00000000-0005-0000-0000-000045020000}"/>
    <cellStyle name="Titel 10" xfId="584" xr:uid="{00000000-0005-0000-0000-000046020000}"/>
    <cellStyle name="Titel 11" xfId="585" xr:uid="{00000000-0005-0000-0000-000047020000}"/>
    <cellStyle name="Titel 12" xfId="586" xr:uid="{00000000-0005-0000-0000-000048020000}"/>
    <cellStyle name="Titel 13" xfId="587" xr:uid="{00000000-0005-0000-0000-000049020000}"/>
    <cellStyle name="Titel 14" xfId="588" xr:uid="{00000000-0005-0000-0000-00004A020000}"/>
    <cellStyle name="Titel 15" xfId="589" xr:uid="{00000000-0005-0000-0000-00004B020000}"/>
    <cellStyle name="Titel 16" xfId="590" xr:uid="{00000000-0005-0000-0000-00004C020000}"/>
    <cellStyle name="Titel 2" xfId="591" xr:uid="{00000000-0005-0000-0000-00004D020000}"/>
    <cellStyle name="Titel 3" xfId="592" xr:uid="{00000000-0005-0000-0000-00004E020000}"/>
    <cellStyle name="Titel 4" xfId="593" xr:uid="{00000000-0005-0000-0000-00004F020000}"/>
    <cellStyle name="Titel 5" xfId="594" xr:uid="{00000000-0005-0000-0000-000050020000}"/>
    <cellStyle name="Titel 6" xfId="595" xr:uid="{00000000-0005-0000-0000-000051020000}"/>
    <cellStyle name="Titel 7" xfId="596" xr:uid="{00000000-0005-0000-0000-000052020000}"/>
    <cellStyle name="Titel 8" xfId="597" xr:uid="{00000000-0005-0000-0000-000053020000}"/>
    <cellStyle name="Titel 9" xfId="598" xr:uid="{00000000-0005-0000-0000-000054020000}"/>
    <cellStyle name="Totaal 10" xfId="599" xr:uid="{00000000-0005-0000-0000-000055020000}"/>
    <cellStyle name="Totaal 11" xfId="600" xr:uid="{00000000-0005-0000-0000-000056020000}"/>
    <cellStyle name="Totaal 12" xfId="601" xr:uid="{00000000-0005-0000-0000-000057020000}"/>
    <cellStyle name="Totaal 13" xfId="602" xr:uid="{00000000-0005-0000-0000-000058020000}"/>
    <cellStyle name="Totaal 14" xfId="603" xr:uid="{00000000-0005-0000-0000-000059020000}"/>
    <cellStyle name="Totaal 15" xfId="604" xr:uid="{00000000-0005-0000-0000-00005A020000}"/>
    <cellStyle name="Totaal 16" xfId="605" xr:uid="{00000000-0005-0000-0000-00005B020000}"/>
    <cellStyle name="Totaal 2" xfId="606" xr:uid="{00000000-0005-0000-0000-00005C020000}"/>
    <cellStyle name="Totaal 3" xfId="607" xr:uid="{00000000-0005-0000-0000-00005D020000}"/>
    <cellStyle name="Totaal 4" xfId="608" xr:uid="{00000000-0005-0000-0000-00005E020000}"/>
    <cellStyle name="Totaal 5" xfId="609" xr:uid="{00000000-0005-0000-0000-00005F020000}"/>
    <cellStyle name="Totaal 6" xfId="610" xr:uid="{00000000-0005-0000-0000-000060020000}"/>
    <cellStyle name="Totaal 7" xfId="611" xr:uid="{00000000-0005-0000-0000-000061020000}"/>
    <cellStyle name="Totaal 8" xfId="612" xr:uid="{00000000-0005-0000-0000-000062020000}"/>
    <cellStyle name="Totaal 9" xfId="613" xr:uid="{00000000-0005-0000-0000-000063020000}"/>
    <cellStyle name="Uitvoer 10" xfId="614" xr:uid="{00000000-0005-0000-0000-000064020000}"/>
    <cellStyle name="Uitvoer 11" xfId="615" xr:uid="{00000000-0005-0000-0000-000065020000}"/>
    <cellStyle name="Uitvoer 12" xfId="616" xr:uid="{00000000-0005-0000-0000-000066020000}"/>
    <cellStyle name="Uitvoer 13" xfId="617" xr:uid="{00000000-0005-0000-0000-000067020000}"/>
    <cellStyle name="Uitvoer 14" xfId="618" xr:uid="{00000000-0005-0000-0000-000068020000}"/>
    <cellStyle name="Uitvoer 15" xfId="619" xr:uid="{00000000-0005-0000-0000-000069020000}"/>
    <cellStyle name="Uitvoer 16" xfId="620" xr:uid="{00000000-0005-0000-0000-00006A020000}"/>
    <cellStyle name="Uitvoer 2" xfId="621" xr:uid="{00000000-0005-0000-0000-00006B020000}"/>
    <cellStyle name="Uitvoer 3" xfId="622" xr:uid="{00000000-0005-0000-0000-00006C020000}"/>
    <cellStyle name="Uitvoer 4" xfId="623" xr:uid="{00000000-0005-0000-0000-00006D020000}"/>
    <cellStyle name="Uitvoer 5" xfId="624" xr:uid="{00000000-0005-0000-0000-00006E020000}"/>
    <cellStyle name="Uitvoer 6" xfId="625" xr:uid="{00000000-0005-0000-0000-00006F020000}"/>
    <cellStyle name="Uitvoer 7" xfId="626" xr:uid="{00000000-0005-0000-0000-000070020000}"/>
    <cellStyle name="Uitvoer 8" xfId="627" xr:uid="{00000000-0005-0000-0000-000071020000}"/>
    <cellStyle name="Uitvoer 9" xfId="628" xr:uid="{00000000-0005-0000-0000-000072020000}"/>
    <cellStyle name="Valuta 2" xfId="4" xr:uid="{00000000-0005-0000-0000-000073020000}"/>
    <cellStyle name="Valuta 2 2" xfId="629" xr:uid="{00000000-0005-0000-0000-000074020000}"/>
    <cellStyle name="Valuta 3" xfId="5" xr:uid="{00000000-0005-0000-0000-000075020000}"/>
    <cellStyle name="Valuta 3 2 2" xfId="630" xr:uid="{00000000-0005-0000-0000-000076020000}"/>
    <cellStyle name="Valuta 5" xfId="631" xr:uid="{00000000-0005-0000-0000-000077020000}"/>
    <cellStyle name="Verklarende tekst 10" xfId="632" xr:uid="{00000000-0005-0000-0000-000078020000}"/>
    <cellStyle name="Verklarende tekst 11" xfId="633" xr:uid="{00000000-0005-0000-0000-000079020000}"/>
    <cellStyle name="Verklarende tekst 12" xfId="634" xr:uid="{00000000-0005-0000-0000-00007A020000}"/>
    <cellStyle name="Verklarende tekst 13" xfId="635" xr:uid="{00000000-0005-0000-0000-00007B020000}"/>
    <cellStyle name="Verklarende tekst 14" xfId="636" xr:uid="{00000000-0005-0000-0000-00007C020000}"/>
    <cellStyle name="Verklarende tekst 15" xfId="637" xr:uid="{00000000-0005-0000-0000-00007D020000}"/>
    <cellStyle name="Verklarende tekst 16" xfId="638" xr:uid="{00000000-0005-0000-0000-00007E020000}"/>
    <cellStyle name="Verklarende tekst 2" xfId="639" xr:uid="{00000000-0005-0000-0000-00007F020000}"/>
    <cellStyle name="Verklarende tekst 3" xfId="640" xr:uid="{00000000-0005-0000-0000-000080020000}"/>
    <cellStyle name="Verklarende tekst 4" xfId="641" xr:uid="{00000000-0005-0000-0000-000081020000}"/>
    <cellStyle name="Verklarende tekst 5" xfId="642" xr:uid="{00000000-0005-0000-0000-000082020000}"/>
    <cellStyle name="Verklarende tekst 6" xfId="643" xr:uid="{00000000-0005-0000-0000-000083020000}"/>
    <cellStyle name="Verklarende tekst 7" xfId="644" xr:uid="{00000000-0005-0000-0000-000084020000}"/>
    <cellStyle name="Verklarende tekst 8" xfId="645" xr:uid="{00000000-0005-0000-0000-000085020000}"/>
    <cellStyle name="Verklarende tekst 9" xfId="646" xr:uid="{00000000-0005-0000-0000-000086020000}"/>
    <cellStyle name="Waarschuwingstekst 10" xfId="647" xr:uid="{00000000-0005-0000-0000-000087020000}"/>
    <cellStyle name="Waarschuwingstekst 11" xfId="648" xr:uid="{00000000-0005-0000-0000-000088020000}"/>
    <cellStyle name="Waarschuwingstekst 12" xfId="649" xr:uid="{00000000-0005-0000-0000-000089020000}"/>
    <cellStyle name="Waarschuwingstekst 13" xfId="650" xr:uid="{00000000-0005-0000-0000-00008A020000}"/>
    <cellStyle name="Waarschuwingstekst 14" xfId="651" xr:uid="{00000000-0005-0000-0000-00008B020000}"/>
    <cellStyle name="Waarschuwingstekst 15" xfId="652" xr:uid="{00000000-0005-0000-0000-00008C020000}"/>
    <cellStyle name="Waarschuwingstekst 16" xfId="653" xr:uid="{00000000-0005-0000-0000-00008D020000}"/>
    <cellStyle name="Waarschuwingstekst 2" xfId="654" xr:uid="{00000000-0005-0000-0000-00008E020000}"/>
    <cellStyle name="Waarschuwingstekst 3" xfId="655" xr:uid="{00000000-0005-0000-0000-00008F020000}"/>
    <cellStyle name="Waarschuwingstekst 4" xfId="656" xr:uid="{00000000-0005-0000-0000-000090020000}"/>
    <cellStyle name="Waarschuwingstekst 5" xfId="657" xr:uid="{00000000-0005-0000-0000-000091020000}"/>
    <cellStyle name="Waarschuwingstekst 6" xfId="658" xr:uid="{00000000-0005-0000-0000-000092020000}"/>
    <cellStyle name="Waarschuwingstekst 7" xfId="659" xr:uid="{00000000-0005-0000-0000-000093020000}"/>
    <cellStyle name="Waarschuwingstekst 8" xfId="660" xr:uid="{00000000-0005-0000-0000-000094020000}"/>
    <cellStyle name="Waarschuwingstekst 9" xfId="661" xr:uid="{00000000-0005-0000-0000-000095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F37"/>
  <sheetViews>
    <sheetView tabSelected="1" workbookViewId="0">
      <selection activeCell="L6" sqref="L6"/>
    </sheetView>
  </sheetViews>
  <sheetFormatPr defaultRowHeight="15" x14ac:dyDescent="0.25"/>
  <cols>
    <col min="1" max="2" width="2.7109375" style="6" customWidth="1"/>
    <col min="3" max="3" width="109.5703125" style="6" customWidth="1"/>
    <col min="4" max="6" width="2.7109375" style="6" customWidth="1"/>
    <col min="7" max="16384" width="9.140625" style="6"/>
  </cols>
  <sheetData>
    <row r="1" spans="1:6" s="1" customFormat="1" ht="13.5" thickBot="1" x14ac:dyDescent="0.25">
      <c r="F1" s="2"/>
    </row>
    <row r="2" spans="1:6" s="1" customFormat="1" ht="80.099999999999994" customHeight="1" thickBot="1" x14ac:dyDescent="0.25">
      <c r="C2" s="61" t="s">
        <v>61</v>
      </c>
      <c r="F2" s="2"/>
    </row>
    <row r="3" spans="1:6" s="1" customFormat="1" ht="15" customHeight="1" thickBot="1" x14ac:dyDescent="0.25">
      <c r="F3" s="2"/>
    </row>
    <row r="4" spans="1:6" s="1" customFormat="1" ht="30" customHeight="1" x14ac:dyDescent="0.2">
      <c r="C4" s="3" t="s">
        <v>64</v>
      </c>
      <c r="F4" s="2"/>
    </row>
    <row r="5" spans="1:6" s="51" customFormat="1" ht="17.25" customHeight="1" x14ac:dyDescent="0.25">
      <c r="C5" s="50" t="s">
        <v>1</v>
      </c>
      <c r="F5" s="52"/>
    </row>
    <row r="6" spans="1:6" s="1" customFormat="1" ht="168.75" customHeight="1" x14ac:dyDescent="0.2">
      <c r="C6" s="50" t="s">
        <v>129</v>
      </c>
      <c r="F6" s="2"/>
    </row>
    <row r="7" spans="1:6" s="1" customFormat="1" ht="13.5" customHeight="1" x14ac:dyDescent="0.2">
      <c r="C7" s="4" t="s">
        <v>2</v>
      </c>
      <c r="F7" s="2"/>
    </row>
    <row r="8" spans="1:6" s="1" customFormat="1" ht="25.5" x14ac:dyDescent="0.2">
      <c r="C8" s="5" t="s">
        <v>3</v>
      </c>
      <c r="F8" s="2"/>
    </row>
    <row r="9" spans="1:6" s="1" customFormat="1" ht="51" x14ac:dyDescent="0.2">
      <c r="C9" s="5" t="s">
        <v>142</v>
      </c>
      <c r="F9" s="2"/>
    </row>
    <row r="10" spans="1:6" s="1" customFormat="1" ht="102" x14ac:dyDescent="0.2">
      <c r="C10" s="137" t="s">
        <v>4</v>
      </c>
      <c r="F10" s="2"/>
    </row>
    <row r="11" spans="1:6" s="1" customFormat="1" ht="59.25" customHeight="1" thickBot="1" x14ac:dyDescent="0.25">
      <c r="C11" s="141" t="s">
        <v>161</v>
      </c>
      <c r="F11" s="2"/>
    </row>
    <row r="12" spans="1:6" x14ac:dyDescent="0.25">
      <c r="F12" s="2"/>
    </row>
    <row r="13" spans="1:6" x14ac:dyDescent="0.25">
      <c r="F13" s="2"/>
    </row>
    <row r="14" spans="1:6" x14ac:dyDescent="0.25">
      <c r="A14" s="2"/>
      <c r="B14" s="2"/>
      <c r="C14" s="2"/>
      <c r="D14" s="2"/>
      <c r="E14" s="2"/>
      <c r="F14" s="2"/>
    </row>
    <row r="16" spans="1:6" x14ac:dyDescent="0.25">
      <c r="C16" s="48"/>
    </row>
    <row r="17" spans="2:3" x14ac:dyDescent="0.25">
      <c r="C17" s="48"/>
    </row>
    <row r="18" spans="2:3" x14ac:dyDescent="0.25">
      <c r="C18" s="48"/>
    </row>
    <row r="19" spans="2:3" x14ac:dyDescent="0.25">
      <c r="C19" s="48"/>
    </row>
    <row r="20" spans="2:3" x14ac:dyDescent="0.25">
      <c r="C20" s="48"/>
    </row>
    <row r="21" spans="2:3" x14ac:dyDescent="0.25">
      <c r="C21" s="48"/>
    </row>
    <row r="22" spans="2:3" x14ac:dyDescent="0.25">
      <c r="C22" s="48"/>
    </row>
    <row r="23" spans="2:3" x14ac:dyDescent="0.25">
      <c r="C23" s="49"/>
    </row>
    <row r="24" spans="2:3" x14ac:dyDescent="0.25">
      <c r="C24" s="49"/>
    </row>
    <row r="25" spans="2:3" x14ac:dyDescent="0.25">
      <c r="B25" s="47"/>
    </row>
    <row r="26" spans="2:3" x14ac:dyDescent="0.25">
      <c r="C26" s="48"/>
    </row>
    <row r="27" spans="2:3" x14ac:dyDescent="0.25">
      <c r="C27" s="48"/>
    </row>
    <row r="28" spans="2:3" x14ac:dyDescent="0.25">
      <c r="C28" s="43"/>
    </row>
    <row r="29" spans="2:3" x14ac:dyDescent="0.25">
      <c r="C29" s="44"/>
    </row>
    <row r="30" spans="2:3" x14ac:dyDescent="0.25">
      <c r="C30" s="45"/>
    </row>
    <row r="31" spans="2:3" x14ac:dyDescent="0.25">
      <c r="C31" s="45"/>
    </row>
    <row r="32" spans="2:3" x14ac:dyDescent="0.25">
      <c r="C32" s="43"/>
    </row>
    <row r="33" spans="3:3" x14ac:dyDescent="0.25">
      <c r="C33" s="46"/>
    </row>
    <row r="34" spans="3:3" x14ac:dyDescent="0.25">
      <c r="C34" s="46"/>
    </row>
    <row r="35" spans="3:3" x14ac:dyDescent="0.25">
      <c r="C35" s="46"/>
    </row>
    <row r="36" spans="3:3" x14ac:dyDescent="0.25">
      <c r="C36" s="46"/>
    </row>
    <row r="37" spans="3:3" x14ac:dyDescent="0.25">
      <c r="C37" s="47"/>
    </row>
  </sheetData>
  <sheetProtection algorithmName="SHA-512" hashValue="uBo/bVO9cLZbF06FUuXXsjAQhjDU2WlaffSmmliU9oY2sTD6FQnGlnq7xhrItQoNhh5iRKGsQBCw4kHcD64SWQ==" saltValue="Q3tAj49JXu65tfB6B1ToWw==" spinCount="100000" sheet="1" objects="1" scenarios="1"/>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CA2B6-A031-4765-AE13-A511D8FBC3F2}">
  <sheetPr>
    <pageSetUpPr fitToPage="1"/>
  </sheetPr>
  <dimension ref="A1:M95"/>
  <sheetViews>
    <sheetView zoomScale="85" zoomScaleNormal="85" workbookViewId="0">
      <selection activeCell="E22" sqref="E22"/>
    </sheetView>
  </sheetViews>
  <sheetFormatPr defaultColWidth="9.140625" defaultRowHeight="12.75" x14ac:dyDescent="0.2"/>
  <cols>
    <col min="1" max="2" width="2.7109375" style="1" customWidth="1"/>
    <col min="3" max="3" width="65.140625" style="1" customWidth="1"/>
    <col min="4" max="4" width="36.42578125" style="1" customWidth="1"/>
    <col min="5" max="5" width="32" style="1" bestFit="1" customWidth="1"/>
    <col min="6" max="6" width="36.42578125" style="1" customWidth="1"/>
    <col min="7" max="7" width="24.85546875" style="7" customWidth="1"/>
    <col min="8" max="10" width="2.7109375" style="7" customWidth="1"/>
    <col min="11" max="11" width="9.140625" style="7"/>
    <col min="12" max="12" width="9.140625" style="1"/>
    <col min="13" max="13" width="34.140625" style="1" bestFit="1" customWidth="1"/>
    <col min="14" max="16384" width="9.140625" style="1"/>
  </cols>
  <sheetData>
    <row r="1" spans="1:13" ht="13.5" thickBot="1" x14ac:dyDescent="0.25">
      <c r="A1" s="69"/>
      <c r="B1" s="69"/>
      <c r="C1" s="69"/>
      <c r="D1" s="69"/>
      <c r="E1" s="69"/>
      <c r="F1" s="69"/>
      <c r="G1" s="69"/>
      <c r="H1" s="69"/>
      <c r="I1" s="69"/>
      <c r="J1" s="2"/>
      <c r="K1" s="9"/>
    </row>
    <row r="2" spans="1:13" ht="99.95" customHeight="1" thickBot="1" x14ac:dyDescent="0.25">
      <c r="A2" s="8"/>
      <c r="B2" s="8"/>
      <c r="C2" s="149" t="s">
        <v>110</v>
      </c>
      <c r="D2" s="150"/>
      <c r="E2" s="150"/>
      <c r="F2" s="150"/>
      <c r="G2" s="151"/>
      <c r="H2" s="8"/>
      <c r="I2" s="8"/>
      <c r="J2" s="2"/>
      <c r="K2" s="1"/>
    </row>
    <row r="3" spans="1:13" ht="15" customHeight="1" thickBot="1" x14ac:dyDescent="0.25">
      <c r="A3" s="8"/>
      <c r="B3" s="8"/>
      <c r="C3" s="8"/>
      <c r="D3" s="8"/>
      <c r="E3" s="8"/>
      <c r="F3" s="8"/>
      <c r="G3" s="8"/>
      <c r="H3" s="8"/>
      <c r="I3" s="8"/>
      <c r="J3" s="2"/>
      <c r="K3" s="1"/>
    </row>
    <row r="4" spans="1:13" ht="15" customHeight="1" thickBot="1" x14ac:dyDescent="0.25">
      <c r="A4" s="8"/>
      <c r="B4" s="8"/>
      <c r="C4" s="70" t="s">
        <v>5</v>
      </c>
      <c r="D4" s="71"/>
      <c r="E4" s="71"/>
      <c r="F4" s="71"/>
      <c r="G4" s="72"/>
      <c r="H4" s="8"/>
      <c r="I4" s="8"/>
      <c r="J4" s="2"/>
      <c r="K4" s="1"/>
    </row>
    <row r="5" spans="1:13" s="8" customFormat="1" ht="24.95" customHeight="1" thickBot="1" x14ac:dyDescent="0.25">
      <c r="C5" s="73" t="s">
        <v>6</v>
      </c>
      <c r="D5" s="156" t="s">
        <v>7</v>
      </c>
      <c r="E5" s="157"/>
      <c r="F5" s="157"/>
      <c r="G5" s="158"/>
      <c r="J5" s="2"/>
    </row>
    <row r="6" spans="1:13" s="8" customFormat="1" ht="24.95" customHeight="1" thickBot="1" x14ac:dyDescent="0.25">
      <c r="B6" s="74"/>
      <c r="C6" s="73" t="s">
        <v>8</v>
      </c>
      <c r="D6" s="156" t="s">
        <v>9</v>
      </c>
      <c r="E6" s="157"/>
      <c r="F6" s="157"/>
      <c r="G6" s="158"/>
      <c r="H6" s="75"/>
      <c r="I6" s="75"/>
      <c r="J6" s="2"/>
    </row>
    <row r="7" spans="1:13" s="8" customFormat="1" ht="24.95" customHeight="1" thickBot="1" x14ac:dyDescent="0.25">
      <c r="C7" s="73" t="s">
        <v>10</v>
      </c>
      <c r="D7" s="156" t="s">
        <v>11</v>
      </c>
      <c r="E7" s="157"/>
      <c r="F7" s="157"/>
      <c r="G7" s="158"/>
      <c r="H7" s="75"/>
      <c r="I7" s="75"/>
      <c r="J7" s="2"/>
    </row>
    <row r="8" spans="1:13" s="8" customFormat="1" ht="24.95" customHeight="1" thickBot="1" x14ac:dyDescent="0.25">
      <c r="C8" s="73" t="s">
        <v>12</v>
      </c>
      <c r="D8" s="156" t="s">
        <v>13</v>
      </c>
      <c r="E8" s="157"/>
      <c r="F8" s="157"/>
      <c r="G8" s="158"/>
      <c r="H8" s="75"/>
      <c r="I8" s="75"/>
      <c r="J8" s="2"/>
    </row>
    <row r="9" spans="1:13" x14ac:dyDescent="0.2">
      <c r="A9" s="8"/>
      <c r="B9" s="8"/>
      <c r="C9" s="8"/>
      <c r="D9" s="8"/>
      <c r="E9" s="8"/>
      <c r="F9" s="8"/>
      <c r="G9" s="69"/>
      <c r="H9" s="69"/>
      <c r="I9" s="69"/>
      <c r="J9" s="2"/>
      <c r="K9" s="8"/>
    </row>
    <row r="10" spans="1:13" ht="13.5" thickBot="1" x14ac:dyDescent="0.25">
      <c r="A10" s="8"/>
      <c r="B10" s="8"/>
      <c r="C10" s="8"/>
      <c r="D10" s="8"/>
      <c r="E10" s="8"/>
      <c r="F10" s="8"/>
      <c r="G10" s="69"/>
      <c r="H10" s="69"/>
      <c r="I10" s="69"/>
      <c r="J10" s="2"/>
      <c r="K10" s="8"/>
    </row>
    <row r="11" spans="1:13" ht="15.75" thickBot="1" x14ac:dyDescent="0.25">
      <c r="A11" s="8"/>
      <c r="B11" s="8"/>
      <c r="C11" s="70" t="s">
        <v>14</v>
      </c>
      <c r="D11" s="55"/>
      <c r="E11" s="55"/>
      <c r="F11" s="69"/>
      <c r="G11" s="69"/>
      <c r="H11" s="69"/>
      <c r="I11" s="69"/>
      <c r="J11" s="2"/>
      <c r="K11" s="8"/>
      <c r="L11" s="8"/>
      <c r="M11" s="8"/>
    </row>
    <row r="12" spans="1:13" ht="13.5" thickBot="1" x14ac:dyDescent="0.25">
      <c r="A12" s="8"/>
      <c r="B12" s="8"/>
      <c r="C12" s="57"/>
      <c r="D12" s="53" t="s">
        <v>79</v>
      </c>
      <c r="E12" s="54"/>
      <c r="F12" s="69"/>
      <c r="G12" s="69"/>
      <c r="H12" s="69"/>
      <c r="I12" s="69"/>
      <c r="J12" s="2"/>
      <c r="K12" s="8"/>
      <c r="L12" s="8"/>
      <c r="M12" s="8"/>
    </row>
    <row r="13" spans="1:13" ht="13.5" thickBot="1" x14ac:dyDescent="0.25">
      <c r="A13" s="8"/>
      <c r="B13" s="8"/>
      <c r="C13" s="58" t="s">
        <v>0</v>
      </c>
      <c r="D13" s="53" t="s">
        <v>78</v>
      </c>
      <c r="E13" s="12" t="s">
        <v>17</v>
      </c>
      <c r="F13" s="69"/>
      <c r="G13" s="69"/>
      <c r="H13" s="69"/>
      <c r="I13" s="69"/>
      <c r="J13" s="2"/>
      <c r="K13" s="8"/>
      <c r="L13" s="8"/>
      <c r="M13" s="8"/>
    </row>
    <row r="14" spans="1:13" ht="13.5" thickBot="1" x14ac:dyDescent="0.25">
      <c r="A14" s="8"/>
      <c r="B14" s="8"/>
      <c r="C14" s="13" t="s">
        <v>135</v>
      </c>
      <c r="D14" s="34" t="s">
        <v>122</v>
      </c>
      <c r="E14" s="35"/>
      <c r="F14" s="69"/>
      <c r="G14" s="69"/>
      <c r="H14" s="69"/>
      <c r="I14" s="69"/>
      <c r="J14" s="2"/>
      <c r="K14" s="8"/>
      <c r="L14" s="8"/>
      <c r="M14" s="8"/>
    </row>
    <row r="15" spans="1:13" ht="13.5" thickBot="1" x14ac:dyDescent="0.25">
      <c r="A15" s="8"/>
      <c r="B15" s="8"/>
      <c r="C15" s="14" t="s">
        <v>89</v>
      </c>
      <c r="D15" s="15" t="s">
        <v>20</v>
      </c>
      <c r="E15" s="76"/>
      <c r="F15" s="69"/>
      <c r="G15" s="69"/>
      <c r="H15" s="69"/>
      <c r="I15" s="69"/>
      <c r="J15" s="2"/>
      <c r="K15" s="8"/>
      <c r="L15" s="8"/>
      <c r="M15" s="8"/>
    </row>
    <row r="16" spans="1:13" ht="13.5" thickBot="1" x14ac:dyDescent="0.25">
      <c r="A16" s="8"/>
      <c r="B16" s="8"/>
      <c r="C16" s="39"/>
      <c r="D16" s="36">
        <v>22400</v>
      </c>
      <c r="E16" s="16">
        <v>0</v>
      </c>
      <c r="F16" s="69"/>
      <c r="G16" s="69"/>
      <c r="H16" s="69"/>
      <c r="I16" s="69"/>
      <c r="J16" s="2"/>
      <c r="K16" s="8"/>
      <c r="L16" s="8"/>
      <c r="M16" s="8"/>
    </row>
    <row r="17" spans="1:13" ht="13.5" thickBot="1" x14ac:dyDescent="0.25">
      <c r="A17" s="8"/>
      <c r="B17" s="8"/>
      <c r="C17" s="10" t="s">
        <v>90</v>
      </c>
      <c r="D17" s="17"/>
      <c r="E17" s="77">
        <f>$E$16</f>
        <v>0</v>
      </c>
      <c r="F17" s="69"/>
      <c r="G17" s="69"/>
      <c r="H17" s="69"/>
      <c r="I17" s="69"/>
      <c r="J17" s="2"/>
      <c r="K17" s="8"/>
      <c r="L17" s="8"/>
      <c r="M17" s="8"/>
    </row>
    <row r="18" spans="1:13" x14ac:dyDescent="0.2">
      <c r="A18" s="8"/>
      <c r="B18" s="8"/>
      <c r="C18" s="8"/>
      <c r="D18" s="8"/>
      <c r="E18" s="8"/>
      <c r="F18" s="69"/>
      <c r="G18" s="69"/>
      <c r="H18" s="69"/>
      <c r="I18" s="69"/>
      <c r="J18" s="2"/>
      <c r="K18" s="8"/>
      <c r="L18" s="8"/>
      <c r="M18" s="8"/>
    </row>
    <row r="19" spans="1:13" ht="13.5" thickBot="1" x14ac:dyDescent="0.25">
      <c r="A19" s="8"/>
      <c r="B19" s="8"/>
      <c r="C19" s="8"/>
      <c r="D19" s="8"/>
      <c r="E19" s="8"/>
      <c r="F19" s="8"/>
      <c r="G19" s="69"/>
      <c r="H19" s="69"/>
      <c r="I19" s="69"/>
      <c r="J19" s="2"/>
      <c r="K19" s="8"/>
      <c r="L19" s="8"/>
      <c r="M19" s="8"/>
    </row>
    <row r="20" spans="1:13" s="8" customFormat="1" ht="13.5" thickBot="1" x14ac:dyDescent="0.25">
      <c r="C20" s="70" t="s">
        <v>26</v>
      </c>
      <c r="D20" s="20"/>
      <c r="E20" s="20"/>
      <c r="F20" s="21"/>
      <c r="J20" s="2"/>
    </row>
    <row r="21" spans="1:13" s="22" customFormat="1" ht="13.5" thickBot="1" x14ac:dyDescent="0.25">
      <c r="C21" s="23" t="s">
        <v>0</v>
      </c>
      <c r="D21" s="24" t="s">
        <v>24</v>
      </c>
      <c r="E21" s="25" t="s">
        <v>23</v>
      </c>
      <c r="F21" s="25" t="s">
        <v>25</v>
      </c>
      <c r="J21" s="2"/>
      <c r="L21" s="8"/>
      <c r="M21" s="8"/>
    </row>
    <row r="22" spans="1:13" s="22" customFormat="1" ht="13.5" thickBot="1" x14ac:dyDescent="0.25">
      <c r="C22" s="26" t="s">
        <v>87</v>
      </c>
      <c r="D22" s="40">
        <v>4000</v>
      </c>
      <c r="E22" s="19"/>
      <c r="F22" s="27">
        <f t="shared" ref="F22" si="0">IFERROR(D22*E22,0)</f>
        <v>0</v>
      </c>
      <c r="J22" s="2"/>
      <c r="L22" s="8"/>
      <c r="M22" s="8"/>
    </row>
    <row r="23" spans="1:13" s="22" customFormat="1" ht="13.5" thickBot="1" x14ac:dyDescent="0.25">
      <c r="C23" s="26" t="s">
        <v>88</v>
      </c>
      <c r="D23" s="36">
        <v>4000</v>
      </c>
      <c r="E23" s="19"/>
      <c r="F23" s="27">
        <f>IFERROR(D23*E23,0)</f>
        <v>0</v>
      </c>
      <c r="J23" s="2"/>
    </row>
    <row r="24" spans="1:13" s="22" customFormat="1" ht="13.5" thickBot="1" x14ac:dyDescent="0.25">
      <c r="C24" s="26" t="s">
        <v>93</v>
      </c>
      <c r="D24" s="67">
        <v>14400</v>
      </c>
      <c r="E24" s="19"/>
      <c r="F24" s="27">
        <f>IFERROR(D24*E24,0)</f>
        <v>0</v>
      </c>
      <c r="J24" s="2"/>
    </row>
    <row r="25" spans="1:13" s="22" customFormat="1" ht="13.5" thickBot="1" x14ac:dyDescent="0.25">
      <c r="C25" s="33" t="s">
        <v>127</v>
      </c>
      <c r="D25" s="67">
        <f>SUM($D$22:$D$23)</f>
        <v>8000</v>
      </c>
      <c r="E25" s="78">
        <v>0.12</v>
      </c>
      <c r="F25" s="27">
        <f>IFERROR($D$25*$E$25*$E$17,0)</f>
        <v>0</v>
      </c>
      <c r="J25" s="2"/>
      <c r="K25" s="1"/>
    </row>
    <row r="26" spans="1:13" s="22" customFormat="1" ht="13.5" thickBot="1" x14ac:dyDescent="0.25">
      <c r="C26" s="33" t="s">
        <v>128</v>
      </c>
      <c r="D26" s="36">
        <f>$D$24</f>
        <v>14400</v>
      </c>
      <c r="E26" s="78">
        <v>0.1</v>
      </c>
      <c r="F26" s="27">
        <f>IFERROR($D$26*$E$26*$E$17,0)</f>
        <v>0</v>
      </c>
      <c r="J26" s="2"/>
      <c r="K26" s="1"/>
    </row>
    <row r="27" spans="1:13" s="8" customFormat="1" ht="13.5" thickBot="1" x14ac:dyDescent="0.25">
      <c r="C27" s="28" t="s">
        <v>43</v>
      </c>
      <c r="D27" s="29"/>
      <c r="E27" s="30"/>
      <c r="F27" s="30">
        <f>SUM($F$22:$F$26)</f>
        <v>0</v>
      </c>
      <c r="J27" s="2"/>
    </row>
    <row r="28" spans="1:13" x14ac:dyDescent="0.2">
      <c r="A28" s="8"/>
      <c r="B28" s="8"/>
      <c r="C28" s="8"/>
      <c r="D28" s="8"/>
      <c r="E28" s="8"/>
      <c r="F28" s="8"/>
      <c r="G28" s="8"/>
      <c r="H28" s="8"/>
      <c r="I28" s="8"/>
      <c r="J28" s="2"/>
      <c r="K28" s="1"/>
    </row>
    <row r="29" spans="1:13" ht="13.5" thickBot="1" x14ac:dyDescent="0.25">
      <c r="A29" s="8"/>
      <c r="B29" s="8"/>
      <c r="C29" s="8"/>
      <c r="D29" s="8"/>
      <c r="E29" s="8"/>
      <c r="F29" s="8"/>
      <c r="G29" s="8"/>
      <c r="H29" s="8"/>
      <c r="I29" s="8"/>
      <c r="J29" s="2"/>
      <c r="K29" s="1"/>
    </row>
    <row r="30" spans="1:13" ht="13.5" thickBot="1" x14ac:dyDescent="0.25">
      <c r="A30" s="8"/>
      <c r="B30" s="8"/>
      <c r="C30" s="70" t="s">
        <v>30</v>
      </c>
      <c r="D30" s="79"/>
      <c r="E30" s="79"/>
      <c r="F30" s="80"/>
      <c r="G30" s="8"/>
      <c r="H30" s="8"/>
      <c r="I30" s="8"/>
      <c r="J30" s="2"/>
      <c r="K30" s="1"/>
    </row>
    <row r="31" spans="1:13" ht="13.5" thickBot="1" x14ac:dyDescent="0.25">
      <c r="A31" s="8"/>
      <c r="B31" s="8"/>
      <c r="C31" s="59" t="s">
        <v>0</v>
      </c>
      <c r="D31" s="79"/>
      <c r="E31" s="79"/>
      <c r="F31" s="80"/>
      <c r="G31" s="8"/>
      <c r="H31" s="8"/>
      <c r="I31" s="8"/>
      <c r="J31" s="2"/>
      <c r="K31" s="1"/>
    </row>
    <row r="32" spans="1:13" ht="29.25" thickBot="1" x14ac:dyDescent="0.4">
      <c r="A32" s="8"/>
      <c r="B32" s="8"/>
      <c r="C32" s="81" t="s">
        <v>27</v>
      </c>
      <c r="D32" s="82" t="s">
        <v>39</v>
      </c>
      <c r="E32" s="83" t="s">
        <v>38</v>
      </c>
      <c r="F32" s="83" t="s">
        <v>99</v>
      </c>
      <c r="G32" s="8"/>
      <c r="H32" s="8"/>
      <c r="I32" s="8"/>
      <c r="J32" s="2"/>
      <c r="K32" s="38"/>
    </row>
    <row r="33" spans="1:11" ht="13.5" customHeight="1" thickBot="1" x14ac:dyDescent="0.25">
      <c r="A33" s="8"/>
      <c r="B33" s="8"/>
      <c r="C33" s="84" t="s">
        <v>91</v>
      </c>
      <c r="D33" s="85">
        <f>$E$17*2</f>
        <v>0</v>
      </c>
      <c r="E33" s="86">
        <v>-5.5E-2</v>
      </c>
      <c r="F33" s="87">
        <f>IFERROR($D33*$E33,0)</f>
        <v>0</v>
      </c>
      <c r="G33" s="8"/>
      <c r="H33" s="8"/>
      <c r="I33" s="8"/>
      <c r="J33" s="2"/>
      <c r="K33" s="1"/>
    </row>
    <row r="34" spans="1:11" ht="13.5" thickBot="1" x14ac:dyDescent="0.25">
      <c r="A34" s="8"/>
      <c r="B34" s="8"/>
      <c r="C34" s="88" t="s">
        <v>84</v>
      </c>
      <c r="D34" s="88"/>
      <c r="E34" s="25"/>
      <c r="F34" s="89">
        <f>SUM($F$32:$F$33)</f>
        <v>0</v>
      </c>
      <c r="G34" s="8"/>
      <c r="H34" s="8"/>
      <c r="I34" s="8"/>
      <c r="J34" s="2"/>
      <c r="K34" s="8"/>
    </row>
    <row r="35" spans="1:11" ht="14.25" x14ac:dyDescent="0.25">
      <c r="A35" s="8"/>
      <c r="B35" s="8"/>
      <c r="C35" s="8" t="s">
        <v>102</v>
      </c>
      <c r="D35" s="8"/>
      <c r="E35" s="8"/>
      <c r="F35" s="8"/>
      <c r="G35" s="8"/>
      <c r="H35" s="8"/>
      <c r="I35" s="8"/>
      <c r="J35" s="2"/>
      <c r="K35" s="8"/>
    </row>
    <row r="36" spans="1:11" ht="14.25" x14ac:dyDescent="0.25">
      <c r="A36" s="8"/>
      <c r="B36" s="8"/>
      <c r="C36" s="8" t="s">
        <v>35</v>
      </c>
      <c r="D36" s="8"/>
      <c r="E36" s="8"/>
      <c r="F36" s="8"/>
      <c r="G36" s="69"/>
      <c r="H36" s="69"/>
      <c r="I36" s="69"/>
      <c r="J36" s="2"/>
      <c r="K36" s="8"/>
    </row>
    <row r="37" spans="1:11" ht="13.5" thickBot="1" x14ac:dyDescent="0.25">
      <c r="A37" s="8"/>
      <c r="B37" s="8"/>
      <c r="C37" s="8"/>
      <c r="D37" s="8"/>
      <c r="E37" s="8"/>
      <c r="F37" s="8"/>
      <c r="G37" s="8"/>
      <c r="H37" s="8"/>
      <c r="I37" s="8"/>
      <c r="J37" s="2"/>
      <c r="K37" s="1"/>
    </row>
    <row r="38" spans="1:11" ht="13.5" thickBot="1" x14ac:dyDescent="0.25">
      <c r="A38" s="8"/>
      <c r="B38" s="8"/>
      <c r="C38" s="70" t="s">
        <v>36</v>
      </c>
      <c r="D38" s="90"/>
      <c r="E38" s="8"/>
      <c r="F38" s="8"/>
      <c r="G38" s="8"/>
      <c r="H38" s="8"/>
      <c r="I38" s="8"/>
      <c r="J38" s="2"/>
      <c r="K38" s="1"/>
    </row>
    <row r="39" spans="1:11" ht="13.5" thickBot="1" x14ac:dyDescent="0.25">
      <c r="A39" s="8"/>
      <c r="B39" s="8"/>
      <c r="C39" s="91" t="s">
        <v>92</v>
      </c>
      <c r="D39" s="92">
        <f>SUM($F$22:$F$24)/SUM($D$22:$D$24)</f>
        <v>0</v>
      </c>
      <c r="E39" s="8"/>
      <c r="F39" s="8"/>
      <c r="G39" s="8"/>
      <c r="H39" s="8"/>
      <c r="I39" s="8"/>
      <c r="J39" s="2"/>
      <c r="K39" s="1"/>
    </row>
    <row r="40" spans="1:11" ht="13.5" thickBot="1" x14ac:dyDescent="0.25">
      <c r="A40" s="8"/>
      <c r="B40" s="8"/>
      <c r="C40" s="91" t="s">
        <v>81</v>
      </c>
      <c r="D40" s="93">
        <f>SUM($F$25:$F$26)/SUM($D$25:$D$26)</f>
        <v>0</v>
      </c>
      <c r="E40" s="8"/>
      <c r="F40" s="8"/>
      <c r="G40" s="8"/>
      <c r="H40" s="8"/>
      <c r="I40" s="8"/>
      <c r="J40" s="2"/>
      <c r="K40" s="1"/>
    </row>
    <row r="41" spans="1:11" ht="13.5" thickBot="1" x14ac:dyDescent="0.25">
      <c r="A41" s="8"/>
      <c r="B41" s="8"/>
      <c r="C41" s="94" t="s">
        <v>32</v>
      </c>
      <c r="D41" s="95">
        <f>$F$34*0.1</f>
        <v>0</v>
      </c>
      <c r="E41" s="8"/>
      <c r="F41" s="8"/>
      <c r="G41" s="8"/>
      <c r="H41" s="8"/>
      <c r="I41" s="8"/>
      <c r="J41" s="2"/>
      <c r="K41" s="1"/>
    </row>
    <row r="42" spans="1:11" ht="13.5" customHeight="1" thickBot="1" x14ac:dyDescent="0.4">
      <c r="A42" s="8"/>
      <c r="B42" s="8"/>
      <c r="C42" s="96" t="s">
        <v>37</v>
      </c>
      <c r="D42" s="97">
        <f>SUM(D40,D39,-D41)</f>
        <v>0</v>
      </c>
      <c r="E42" s="98" t="s">
        <v>146</v>
      </c>
      <c r="F42" s="132"/>
      <c r="G42" s="8"/>
      <c r="H42" s="8"/>
      <c r="I42" s="8"/>
      <c r="J42" s="2"/>
      <c r="K42" s="1"/>
    </row>
    <row r="43" spans="1:11" x14ac:dyDescent="0.2">
      <c r="A43" s="8"/>
      <c r="B43" s="8"/>
      <c r="C43" s="8"/>
      <c r="D43" s="8"/>
      <c r="E43" s="8"/>
      <c r="F43" s="8"/>
      <c r="G43" s="8"/>
      <c r="H43" s="8"/>
      <c r="I43" s="8"/>
      <c r="J43" s="2"/>
      <c r="K43" s="31"/>
    </row>
    <row r="44" spans="1:11" x14ac:dyDescent="0.2">
      <c r="A44" s="8"/>
      <c r="B44" s="8"/>
      <c r="C44" s="8"/>
      <c r="D44" s="8"/>
      <c r="E44" s="8"/>
      <c r="F44" s="8"/>
      <c r="G44" s="8"/>
      <c r="H44" s="8"/>
      <c r="I44" s="8"/>
      <c r="J44" s="2"/>
      <c r="K44" s="31"/>
    </row>
    <row r="45" spans="1:11" x14ac:dyDescent="0.2">
      <c r="A45" s="2"/>
      <c r="B45" s="2"/>
      <c r="C45" s="2"/>
      <c r="D45" s="2"/>
      <c r="E45" s="2"/>
      <c r="F45" s="2"/>
      <c r="G45" s="2"/>
      <c r="H45" s="2"/>
      <c r="I45" s="2"/>
      <c r="J45" s="2"/>
      <c r="K45" s="31"/>
    </row>
    <row r="46" spans="1:11" x14ac:dyDescent="0.2">
      <c r="G46" s="1"/>
      <c r="H46" s="1"/>
      <c r="I46" s="1"/>
      <c r="J46" s="1"/>
      <c r="K46" s="31"/>
    </row>
    <row r="47" spans="1:11" x14ac:dyDescent="0.2">
      <c r="G47" s="1"/>
      <c r="H47" s="1"/>
      <c r="I47" s="1"/>
      <c r="J47" s="1"/>
      <c r="K47" s="31"/>
    </row>
    <row r="48" spans="1:11" x14ac:dyDescent="0.2">
      <c r="G48" s="1"/>
      <c r="H48" s="1"/>
      <c r="I48" s="1"/>
      <c r="J48" s="1"/>
      <c r="K48" s="31"/>
    </row>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sheetData>
  <sheetProtection algorithmName="SHA-512" hashValue="4jdwNGB+6+C4DvfXrcv+0aSbyn+cLBbwVmQRU9vpsPeDfdbF8fksMeT+1PiKTxQqt7C01F9SqoaCF9tJgpXMPA==" saltValue="dOwJZtxDCKi4uhnoBSH1Dw==" spinCount="100000" sheet="1" selectLockedCells="1"/>
  <protectedRanges>
    <protectedRange sqref="F5:F8 D5:D8" name="gegevens_1_2"/>
  </protectedRanges>
  <mergeCells count="5">
    <mergeCell ref="C2:G2"/>
    <mergeCell ref="D5:G5"/>
    <mergeCell ref="D6:G6"/>
    <mergeCell ref="D7:G7"/>
    <mergeCell ref="D8:G8"/>
  </mergeCells>
  <dataValidations disablePrompts="1" count="1">
    <dataValidation type="list" allowBlank="1" showInputMessage="1" showErrorMessage="1" sqref="N42" xr:uid="{34A909F8-DAB4-4044-833D-2EB5487E2E19}">
      <formula1>#REF!</formula1>
    </dataValidation>
  </dataValidations>
  <pageMargins left="0.7" right="0.7" top="0.75" bottom="0.75" header="0.3" footer="0.3"/>
  <pageSetup paperSize="9" scale="63" orientation="landscape" horizontalDpi="4294967293" r:id="rId1"/>
  <ignoredErrors>
    <ignoredError sqref="D33 E17 D40"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E45BA-46A1-432F-8E79-B0E6D81E9C89}">
  <sheetPr>
    <pageSetUpPr fitToPage="1"/>
  </sheetPr>
  <dimension ref="A1:L64"/>
  <sheetViews>
    <sheetView zoomScale="85" zoomScaleNormal="85" workbookViewId="0">
      <selection activeCell="E16" sqref="E16"/>
    </sheetView>
  </sheetViews>
  <sheetFormatPr defaultColWidth="9.140625" defaultRowHeight="12.75" x14ac:dyDescent="0.2"/>
  <cols>
    <col min="1" max="2" width="2.7109375" style="1" customWidth="1"/>
    <col min="3" max="3" width="65.140625" style="1" customWidth="1"/>
    <col min="4" max="4" width="37" style="1" customWidth="1"/>
    <col min="5" max="6" width="25.7109375" style="1" customWidth="1"/>
    <col min="7" max="9" width="2.7109375" style="7" customWidth="1"/>
    <col min="10" max="10" width="9.140625" style="7"/>
    <col min="11" max="11" width="9.140625" style="1"/>
    <col min="12" max="12" width="34.140625" style="1" bestFit="1" customWidth="1"/>
    <col min="13" max="13" width="9.5703125" style="1" bestFit="1" customWidth="1"/>
    <col min="14" max="16384" width="9.140625" style="1"/>
  </cols>
  <sheetData>
    <row r="1" spans="1:10" ht="13.5" thickBot="1" x14ac:dyDescent="0.25">
      <c r="A1" s="69"/>
      <c r="B1" s="69"/>
      <c r="C1" s="69"/>
      <c r="D1" s="69"/>
      <c r="E1" s="69"/>
      <c r="F1" s="69"/>
      <c r="G1" s="69"/>
      <c r="H1" s="69"/>
      <c r="I1" s="2"/>
      <c r="J1" s="9"/>
    </row>
    <row r="2" spans="1:10" ht="80.099999999999994" customHeight="1" thickBot="1" x14ac:dyDescent="0.25">
      <c r="A2" s="8"/>
      <c r="B2" s="8"/>
      <c r="C2" s="149" t="s">
        <v>148</v>
      </c>
      <c r="D2" s="150"/>
      <c r="E2" s="150"/>
      <c r="F2" s="150"/>
      <c r="G2" s="8"/>
      <c r="H2" s="8"/>
      <c r="I2" s="2"/>
      <c r="J2" s="1"/>
    </row>
    <row r="3" spans="1:10" ht="15" customHeight="1" thickBot="1" x14ac:dyDescent="0.25">
      <c r="A3" s="8"/>
      <c r="B3" s="8"/>
      <c r="C3" s="8"/>
      <c r="D3" s="8"/>
      <c r="E3" s="8"/>
      <c r="F3" s="8"/>
      <c r="G3" s="8"/>
      <c r="H3" s="8"/>
      <c r="I3" s="2"/>
      <c r="J3" s="1"/>
    </row>
    <row r="4" spans="1:10" ht="15" customHeight="1" thickBot="1" x14ac:dyDescent="0.25">
      <c r="A4" s="8"/>
      <c r="B4" s="8"/>
      <c r="C4" s="113" t="s">
        <v>5</v>
      </c>
      <c r="D4" s="71"/>
      <c r="E4" s="71"/>
      <c r="F4" s="72"/>
      <c r="G4" s="8"/>
      <c r="H4" s="8"/>
      <c r="I4" s="2"/>
      <c r="J4" s="1"/>
    </row>
    <row r="5" spans="1:10" s="8" customFormat="1" ht="24.95" customHeight="1" thickBot="1" x14ac:dyDescent="0.25">
      <c r="C5" s="73" t="s">
        <v>6</v>
      </c>
      <c r="D5" s="156" t="s">
        <v>7</v>
      </c>
      <c r="E5" s="157"/>
      <c r="F5" s="158"/>
      <c r="I5" s="2"/>
    </row>
    <row r="6" spans="1:10" s="8" customFormat="1" ht="24.95" customHeight="1" thickBot="1" x14ac:dyDescent="0.25">
      <c r="B6" s="74"/>
      <c r="C6" s="73" t="s">
        <v>8</v>
      </c>
      <c r="D6" s="156" t="s">
        <v>9</v>
      </c>
      <c r="E6" s="157"/>
      <c r="F6" s="158"/>
      <c r="G6" s="75"/>
      <c r="H6" s="75"/>
      <c r="I6" s="2"/>
    </row>
    <row r="7" spans="1:10" s="8" customFormat="1" ht="24.95" customHeight="1" thickBot="1" x14ac:dyDescent="0.25">
      <c r="C7" s="73" t="s">
        <v>10</v>
      </c>
      <c r="D7" s="156" t="s">
        <v>11</v>
      </c>
      <c r="E7" s="157"/>
      <c r="F7" s="158"/>
      <c r="G7" s="75"/>
      <c r="H7" s="75"/>
      <c r="I7" s="2"/>
    </row>
    <row r="8" spans="1:10" s="8" customFormat="1" ht="24.95" customHeight="1" thickBot="1" x14ac:dyDescent="0.25">
      <c r="C8" s="73" t="s">
        <v>12</v>
      </c>
      <c r="D8" s="156" t="s">
        <v>13</v>
      </c>
      <c r="E8" s="157"/>
      <c r="F8" s="158"/>
      <c r="G8" s="75"/>
      <c r="H8" s="75"/>
      <c r="I8" s="2"/>
    </row>
    <row r="9" spans="1:10" ht="13.5" thickBot="1" x14ac:dyDescent="0.25">
      <c r="A9" s="8"/>
      <c r="B9" s="8"/>
      <c r="C9" s="8"/>
      <c r="D9" s="8"/>
      <c r="E9" s="8"/>
      <c r="F9" s="8"/>
      <c r="G9" s="69"/>
      <c r="H9" s="69"/>
      <c r="I9" s="2"/>
      <c r="J9" s="8"/>
    </row>
    <row r="10" spans="1:10" s="8" customFormat="1" ht="24.95" customHeight="1" thickBot="1" x14ac:dyDescent="0.25">
      <c r="C10" s="73" t="s">
        <v>158</v>
      </c>
      <c r="D10" s="163"/>
      <c r="E10" s="164"/>
      <c r="F10" s="165"/>
      <c r="G10" s="75"/>
      <c r="H10" s="75"/>
      <c r="I10" s="2"/>
    </row>
    <row r="11" spans="1:10" ht="13.5" thickBot="1" x14ac:dyDescent="0.25">
      <c r="A11" s="8"/>
      <c r="B11" s="8"/>
      <c r="C11" s="8"/>
      <c r="D11" s="8"/>
      <c r="E11" s="8"/>
      <c r="F11" s="8"/>
      <c r="G11" s="69"/>
      <c r="H11" s="69"/>
      <c r="I11" s="2"/>
      <c r="J11" s="8"/>
    </row>
    <row r="12" spans="1:10" s="8" customFormat="1" ht="34.5" customHeight="1" thickBot="1" x14ac:dyDescent="0.25">
      <c r="C12" s="144" t="s">
        <v>147</v>
      </c>
      <c r="D12" s="145" t="s">
        <v>168</v>
      </c>
      <c r="E12" s="144" t="s">
        <v>160</v>
      </c>
      <c r="G12" s="75"/>
      <c r="H12" s="75"/>
      <c r="I12" s="2"/>
    </row>
    <row r="13" spans="1:10" s="8" customFormat="1" ht="24.95" customHeight="1" thickBot="1" x14ac:dyDescent="0.25">
      <c r="C13" s="140" t="s">
        <v>149</v>
      </c>
      <c r="D13" s="166" t="s">
        <v>169</v>
      </c>
      <c r="E13" s="166" t="s">
        <v>167</v>
      </c>
      <c r="G13" s="75"/>
      <c r="H13" s="75"/>
      <c r="I13" s="2"/>
    </row>
    <row r="14" spans="1:10" s="8" customFormat="1" ht="24.95" customHeight="1" thickBot="1" x14ac:dyDescent="0.25">
      <c r="C14" s="140" t="s">
        <v>150</v>
      </c>
      <c r="D14" s="166" t="s">
        <v>164</v>
      </c>
      <c r="E14" s="166" t="s">
        <v>167</v>
      </c>
      <c r="G14" s="75"/>
      <c r="H14" s="75"/>
      <c r="I14" s="2"/>
    </row>
    <row r="15" spans="1:10" s="8" customFormat="1" ht="24.95" customHeight="1" thickBot="1" x14ac:dyDescent="0.25">
      <c r="C15" s="140" t="s">
        <v>151</v>
      </c>
      <c r="D15" s="166" t="s">
        <v>165</v>
      </c>
      <c r="E15" s="166" t="s">
        <v>167</v>
      </c>
      <c r="G15" s="75"/>
      <c r="H15" s="75"/>
      <c r="I15" s="2"/>
    </row>
    <row r="16" spans="1:10" s="8" customFormat="1" ht="24.95" customHeight="1" thickBot="1" x14ac:dyDescent="0.25">
      <c r="C16" s="140" t="s">
        <v>152</v>
      </c>
      <c r="D16" s="166" t="s">
        <v>166</v>
      </c>
      <c r="E16" s="166" t="s">
        <v>167</v>
      </c>
      <c r="G16" s="75"/>
      <c r="H16" s="75"/>
      <c r="I16" s="2"/>
    </row>
    <row r="17" spans="1:12" s="8" customFormat="1" ht="13.5" thickBot="1" x14ac:dyDescent="0.25">
      <c r="C17" s="143" t="str">
        <f>"Totaal volume "&amp;D10</f>
        <v xml:space="preserve">Totaal volume </v>
      </c>
      <c r="D17" s="142"/>
      <c r="E17" s="142">
        <f>SUM(E13:E16)</f>
        <v>0</v>
      </c>
      <c r="G17" s="75"/>
      <c r="H17" s="75"/>
      <c r="I17" s="2"/>
    </row>
    <row r="18" spans="1:12" x14ac:dyDescent="0.2">
      <c r="A18" s="8"/>
      <c r="B18" s="8"/>
      <c r="C18" s="138" t="s">
        <v>159</v>
      </c>
      <c r="D18" s="8"/>
      <c r="E18" s="8"/>
      <c r="F18" s="8"/>
      <c r="G18" s="69"/>
      <c r="H18" s="69"/>
      <c r="I18" s="2"/>
      <c r="J18" s="8"/>
    </row>
    <row r="19" spans="1:12" x14ac:dyDescent="0.2">
      <c r="A19" s="8"/>
      <c r="B19" s="8"/>
      <c r="C19" s="8"/>
      <c r="D19" s="8"/>
      <c r="E19" s="8"/>
      <c r="F19" s="8"/>
      <c r="G19" s="8"/>
      <c r="H19" s="8"/>
      <c r="I19" s="2"/>
      <c r="J19" s="31"/>
    </row>
    <row r="20" spans="1:12" x14ac:dyDescent="0.2">
      <c r="A20" s="2"/>
      <c r="B20" s="2"/>
      <c r="C20" s="2"/>
      <c r="D20" s="2"/>
      <c r="E20" s="2"/>
      <c r="F20" s="2"/>
      <c r="G20" s="2"/>
      <c r="H20" s="2"/>
      <c r="I20" s="2"/>
      <c r="J20" s="31"/>
    </row>
    <row r="21" spans="1:12" x14ac:dyDescent="0.2">
      <c r="G21" s="1"/>
      <c r="H21" s="1"/>
      <c r="I21" s="1"/>
      <c r="J21" s="31"/>
    </row>
    <row r="22" spans="1:12" x14ac:dyDescent="0.2">
      <c r="G22" s="1"/>
      <c r="H22" s="1"/>
      <c r="I22" s="1"/>
      <c r="J22" s="31"/>
    </row>
    <row r="23" spans="1:12" x14ac:dyDescent="0.2">
      <c r="G23" s="1"/>
      <c r="H23" s="1"/>
      <c r="I23" s="1"/>
      <c r="J23" s="1"/>
    </row>
    <row r="24" spans="1:12" x14ac:dyDescent="0.2">
      <c r="G24" s="1"/>
      <c r="H24" s="1"/>
      <c r="I24" s="1"/>
      <c r="J24" s="1"/>
    </row>
    <row r="25" spans="1:12" x14ac:dyDescent="0.2">
      <c r="G25" s="1"/>
      <c r="H25" s="1"/>
      <c r="I25" s="1"/>
      <c r="J25" s="1"/>
    </row>
    <row r="26" spans="1:12" x14ac:dyDescent="0.2">
      <c r="G26" s="1"/>
      <c r="H26" s="1"/>
      <c r="I26" s="1"/>
      <c r="J26" s="1"/>
      <c r="L26" s="139"/>
    </row>
    <row r="27" spans="1:12" x14ac:dyDescent="0.2">
      <c r="G27" s="1"/>
      <c r="H27" s="1"/>
      <c r="I27" s="1"/>
      <c r="J27" s="1"/>
      <c r="L27" s="139"/>
    </row>
    <row r="28" spans="1:12" x14ac:dyDescent="0.2">
      <c r="G28" s="1"/>
      <c r="H28" s="1"/>
      <c r="I28" s="1"/>
      <c r="J28" s="1"/>
      <c r="L28" s="139"/>
    </row>
    <row r="29" spans="1:12" x14ac:dyDescent="0.2">
      <c r="G29" s="1"/>
      <c r="H29" s="1"/>
      <c r="I29" s="1"/>
      <c r="J29" s="1"/>
      <c r="L29" s="139"/>
    </row>
    <row r="30" spans="1:12" x14ac:dyDescent="0.2">
      <c r="G30" s="1"/>
      <c r="H30" s="1"/>
      <c r="I30" s="1"/>
      <c r="J30" s="1"/>
      <c r="L30" s="139"/>
    </row>
    <row r="31" spans="1:12" x14ac:dyDescent="0.2">
      <c r="G31" s="1"/>
      <c r="H31" s="1"/>
      <c r="I31" s="1"/>
      <c r="J31" s="1"/>
      <c r="L31" s="139" t="s">
        <v>153</v>
      </c>
    </row>
    <row r="32" spans="1:12" x14ac:dyDescent="0.2">
      <c r="G32" s="1"/>
      <c r="H32" s="1"/>
      <c r="I32" s="1"/>
      <c r="J32" s="1"/>
      <c r="L32" s="139" t="s">
        <v>154</v>
      </c>
    </row>
    <row r="33" spans="7:12" x14ac:dyDescent="0.2">
      <c r="G33" s="1"/>
      <c r="H33" s="1"/>
      <c r="I33" s="1"/>
      <c r="J33" s="1"/>
      <c r="L33" s="139" t="s">
        <v>155</v>
      </c>
    </row>
    <row r="34" spans="7:12" x14ac:dyDescent="0.2">
      <c r="G34" s="1"/>
      <c r="H34" s="1"/>
      <c r="I34" s="1"/>
      <c r="J34" s="1"/>
      <c r="L34" s="139" t="s">
        <v>156</v>
      </c>
    </row>
    <row r="35" spans="7:12" x14ac:dyDescent="0.2">
      <c r="G35" s="1"/>
      <c r="H35" s="1"/>
      <c r="I35" s="1"/>
      <c r="J35" s="1"/>
      <c r="L35" s="139" t="s">
        <v>157</v>
      </c>
    </row>
    <row r="36" spans="7:12" x14ac:dyDescent="0.2">
      <c r="G36" s="1"/>
      <c r="H36" s="1"/>
      <c r="I36" s="1"/>
      <c r="J36" s="1"/>
      <c r="L36" s="139"/>
    </row>
    <row r="37" spans="7:12" x14ac:dyDescent="0.2">
      <c r="G37" s="1"/>
      <c r="H37" s="1"/>
      <c r="I37" s="1"/>
      <c r="J37" s="1"/>
      <c r="L37" s="139"/>
    </row>
    <row r="38" spans="7:12" x14ac:dyDescent="0.2">
      <c r="G38" s="1"/>
      <c r="H38" s="1"/>
      <c r="I38" s="1"/>
      <c r="J38" s="1"/>
      <c r="L38" s="139"/>
    </row>
    <row r="39" spans="7:12" x14ac:dyDescent="0.2">
      <c r="G39" s="1"/>
      <c r="H39" s="1"/>
      <c r="I39" s="1"/>
      <c r="J39" s="1"/>
      <c r="L39" s="139"/>
    </row>
    <row r="40" spans="7:12" x14ac:dyDescent="0.2">
      <c r="G40" s="1"/>
      <c r="H40" s="1"/>
      <c r="I40" s="1"/>
      <c r="J40" s="1"/>
      <c r="L40" s="139"/>
    </row>
    <row r="41" spans="7:12" x14ac:dyDescent="0.2">
      <c r="G41" s="1"/>
      <c r="H41" s="1"/>
      <c r="I41" s="1"/>
      <c r="J41" s="1"/>
      <c r="L41" s="139"/>
    </row>
    <row r="42" spans="7:12" x14ac:dyDescent="0.2">
      <c r="G42" s="1"/>
      <c r="H42" s="1"/>
      <c r="I42" s="1"/>
      <c r="J42" s="1"/>
      <c r="L42" s="139"/>
    </row>
    <row r="43" spans="7:12" x14ac:dyDescent="0.2">
      <c r="G43" s="1"/>
      <c r="H43" s="1"/>
      <c r="I43" s="1"/>
      <c r="J43" s="1"/>
      <c r="L43" s="139"/>
    </row>
    <row r="44" spans="7:12" x14ac:dyDescent="0.2">
      <c r="G44" s="1"/>
      <c r="H44" s="1"/>
      <c r="I44" s="1"/>
      <c r="J44" s="1"/>
      <c r="L44" s="139"/>
    </row>
    <row r="45" spans="7:12" x14ac:dyDescent="0.2">
      <c r="G45" s="1"/>
      <c r="H45" s="1"/>
      <c r="I45" s="1"/>
      <c r="J45" s="1"/>
      <c r="L45" s="139"/>
    </row>
    <row r="46" spans="7:12" x14ac:dyDescent="0.2">
      <c r="G46" s="1"/>
      <c r="H46" s="1"/>
      <c r="I46" s="1"/>
      <c r="J46" s="1"/>
      <c r="L46" s="139"/>
    </row>
    <row r="47" spans="7:12" x14ac:dyDescent="0.2">
      <c r="G47" s="1"/>
      <c r="H47" s="1"/>
      <c r="I47" s="1"/>
      <c r="J47" s="1"/>
      <c r="L47" s="139"/>
    </row>
    <row r="48" spans="7:12" x14ac:dyDescent="0.2">
      <c r="G48" s="1"/>
      <c r="H48" s="1"/>
      <c r="I48" s="1"/>
      <c r="J48" s="1"/>
      <c r="L48" s="139"/>
    </row>
    <row r="49" spans="7:12" x14ac:dyDescent="0.2">
      <c r="G49" s="1"/>
      <c r="H49" s="1"/>
      <c r="I49" s="1"/>
      <c r="J49" s="1"/>
      <c r="L49" s="9"/>
    </row>
    <row r="50" spans="7:12" x14ac:dyDescent="0.2">
      <c r="G50" s="1"/>
      <c r="H50" s="1"/>
      <c r="I50" s="1"/>
      <c r="J50" s="1"/>
      <c r="L50" s="9"/>
    </row>
    <row r="51" spans="7:12" x14ac:dyDescent="0.2">
      <c r="G51" s="1"/>
      <c r="H51" s="1"/>
      <c r="I51" s="1"/>
      <c r="J51" s="1"/>
      <c r="L51" s="9"/>
    </row>
    <row r="52" spans="7:12" x14ac:dyDescent="0.2">
      <c r="G52" s="1"/>
      <c r="H52" s="1"/>
      <c r="I52" s="1"/>
      <c r="J52" s="1"/>
    </row>
    <row r="53" spans="7:12" x14ac:dyDescent="0.2">
      <c r="G53" s="1"/>
      <c r="H53" s="1"/>
      <c r="I53" s="1"/>
      <c r="J53" s="1"/>
    </row>
    <row r="54" spans="7:12" x14ac:dyDescent="0.2">
      <c r="G54" s="1"/>
      <c r="H54" s="1"/>
      <c r="I54" s="1"/>
      <c r="J54" s="1"/>
    </row>
    <row r="55" spans="7:12" x14ac:dyDescent="0.2">
      <c r="G55" s="1"/>
      <c r="H55" s="1"/>
      <c r="I55" s="1"/>
      <c r="J55" s="1"/>
    </row>
    <row r="56" spans="7:12" x14ac:dyDescent="0.2">
      <c r="G56" s="1"/>
      <c r="H56" s="1"/>
      <c r="I56" s="1"/>
      <c r="J56" s="1"/>
    </row>
    <row r="57" spans="7:12" x14ac:dyDescent="0.2">
      <c r="G57" s="1"/>
      <c r="H57" s="1"/>
      <c r="I57" s="1"/>
      <c r="J57" s="1"/>
    </row>
    <row r="58" spans="7:12" x14ac:dyDescent="0.2">
      <c r="G58" s="1"/>
      <c r="H58" s="1"/>
      <c r="I58" s="1"/>
      <c r="J58" s="1"/>
    </row>
    <row r="59" spans="7:12" x14ac:dyDescent="0.2">
      <c r="G59" s="1"/>
      <c r="H59" s="1"/>
      <c r="I59" s="1"/>
      <c r="J59" s="1"/>
    </row>
    <row r="60" spans="7:12" x14ac:dyDescent="0.2">
      <c r="G60" s="1"/>
      <c r="H60" s="1"/>
      <c r="I60" s="1"/>
      <c r="J60" s="1"/>
    </row>
    <row r="61" spans="7:12" x14ac:dyDescent="0.2">
      <c r="G61" s="1"/>
      <c r="H61" s="1"/>
      <c r="I61" s="1"/>
      <c r="J61" s="1"/>
    </row>
    <row r="62" spans="7:12" x14ac:dyDescent="0.2">
      <c r="G62" s="1"/>
      <c r="H62" s="1"/>
      <c r="I62" s="1"/>
      <c r="J62" s="1"/>
    </row>
    <row r="63" spans="7:12" x14ac:dyDescent="0.2">
      <c r="G63" s="1"/>
      <c r="H63" s="1"/>
      <c r="I63" s="1"/>
      <c r="J63" s="1"/>
    </row>
    <row r="64" spans="7:12" x14ac:dyDescent="0.2">
      <c r="G64" s="1"/>
      <c r="H64" s="1"/>
      <c r="I64" s="1"/>
      <c r="J64" s="1"/>
    </row>
  </sheetData>
  <sheetProtection algorithmName="SHA-512" hashValue="u3zlsHJvAEoPstY9puslDtCrPAJUgkYFu2KKPceLyGejbL2KvJwWRurb1O5ZZPpmmFPtt2p+npdwLSYW+WTf4Q==" saltValue="No/fT3I7ojGQA1KWtmvR+w==" spinCount="100000" sheet="1" selectLockedCells="1"/>
  <protectedRanges>
    <protectedRange sqref="F5:F8 D5:D8 F10:F11 D10:D11" name="gegevens_1_2"/>
  </protectedRanges>
  <mergeCells count="6">
    <mergeCell ref="D10:F10"/>
    <mergeCell ref="C2:F2"/>
    <mergeCell ref="D5:F5"/>
    <mergeCell ref="D6:F6"/>
    <mergeCell ref="D7:F7"/>
    <mergeCell ref="D8:F8"/>
  </mergeCells>
  <dataValidations disablePrompts="1" count="1">
    <dataValidation type="list" allowBlank="1" showInputMessage="1" showErrorMessage="1" sqref="D10:F11" xr:uid="{E646001C-5E6C-4DFE-8372-A26268086DD6}">
      <formula1>$L$31:$L$35</formula1>
    </dataValidation>
  </dataValidations>
  <pageMargins left="0.7" right="0.7" top="0.75" bottom="0.75" header="0.3" footer="0.3"/>
  <pageSetup paperSize="9" scale="53"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70B4C-3D71-44A4-9BAD-495F4EAB0C89}">
  <sheetPr codeName="Blad4">
    <pageSetUpPr fitToPage="1"/>
  </sheetPr>
  <dimension ref="A1:O102"/>
  <sheetViews>
    <sheetView zoomScale="85" zoomScaleNormal="85" workbookViewId="0">
      <selection activeCell="E25" sqref="E25"/>
    </sheetView>
  </sheetViews>
  <sheetFormatPr defaultColWidth="9.140625" defaultRowHeight="12.75" x14ac:dyDescent="0.2"/>
  <cols>
    <col min="1" max="2" width="2.7109375" style="1" customWidth="1"/>
    <col min="3" max="3" width="65.140625" style="1" customWidth="1"/>
    <col min="4" max="4" width="36.42578125" style="1" customWidth="1"/>
    <col min="5" max="5" width="32" style="1" bestFit="1" customWidth="1"/>
    <col min="6" max="6" width="36.42578125" style="1" customWidth="1"/>
    <col min="7" max="7" width="24.85546875" style="7" customWidth="1"/>
    <col min="8" max="10" width="2.7109375" style="7" customWidth="1"/>
    <col min="11" max="11" width="9.140625" style="7"/>
    <col min="12" max="12" width="9.140625" style="1"/>
    <col min="13" max="13" width="34.140625" style="1" bestFit="1" customWidth="1"/>
    <col min="14" max="14" width="9.5703125" style="1" bestFit="1" customWidth="1"/>
    <col min="15" max="16384" width="9.140625" style="1"/>
  </cols>
  <sheetData>
    <row r="1" spans="1:11" ht="13.5" thickBot="1" x14ac:dyDescent="0.25">
      <c r="A1" s="69"/>
      <c r="B1" s="69"/>
      <c r="C1" s="69"/>
      <c r="D1" s="69"/>
      <c r="E1" s="69"/>
      <c r="F1" s="69"/>
      <c r="G1" s="69"/>
      <c r="H1" s="69"/>
      <c r="I1" s="69"/>
      <c r="J1" s="2"/>
      <c r="K1" s="9"/>
    </row>
    <row r="2" spans="1:11" ht="80.099999999999994" customHeight="1" thickBot="1" x14ac:dyDescent="0.25">
      <c r="A2" s="8"/>
      <c r="B2" s="8"/>
      <c r="C2" s="149" t="s">
        <v>103</v>
      </c>
      <c r="D2" s="150"/>
      <c r="E2" s="150"/>
      <c r="F2" s="150"/>
      <c r="G2" s="151"/>
      <c r="H2" s="8"/>
      <c r="I2" s="8"/>
      <c r="J2" s="2"/>
      <c r="K2" s="1"/>
    </row>
    <row r="3" spans="1:11" ht="15" customHeight="1" thickBot="1" x14ac:dyDescent="0.25">
      <c r="A3" s="8"/>
      <c r="B3" s="8"/>
      <c r="C3" s="8"/>
      <c r="D3" s="8"/>
      <c r="E3" s="8"/>
      <c r="F3" s="8"/>
      <c r="G3" s="8"/>
      <c r="H3" s="8"/>
      <c r="I3" s="8"/>
      <c r="J3" s="2"/>
      <c r="K3" s="1"/>
    </row>
    <row r="4" spans="1:11" ht="15" customHeight="1" thickBot="1" x14ac:dyDescent="0.25">
      <c r="A4" s="8"/>
      <c r="B4" s="8"/>
      <c r="C4" s="70" t="s">
        <v>5</v>
      </c>
      <c r="D4" s="71"/>
      <c r="E4" s="71"/>
      <c r="F4" s="71"/>
      <c r="G4" s="72"/>
      <c r="H4" s="8"/>
      <c r="I4" s="8"/>
      <c r="J4" s="2"/>
      <c r="K4" s="1"/>
    </row>
    <row r="5" spans="1:11" s="8" customFormat="1" ht="24.95" customHeight="1" thickBot="1" x14ac:dyDescent="0.25">
      <c r="C5" s="73" t="s">
        <v>6</v>
      </c>
      <c r="D5" s="156" t="s">
        <v>7</v>
      </c>
      <c r="E5" s="157"/>
      <c r="F5" s="157"/>
      <c r="G5" s="158"/>
      <c r="J5" s="2"/>
    </row>
    <row r="6" spans="1:11" s="8" customFormat="1" ht="24.95" customHeight="1" thickBot="1" x14ac:dyDescent="0.25">
      <c r="B6" s="74"/>
      <c r="C6" s="73" t="s">
        <v>8</v>
      </c>
      <c r="D6" s="156" t="s">
        <v>9</v>
      </c>
      <c r="E6" s="157"/>
      <c r="F6" s="157"/>
      <c r="G6" s="158"/>
      <c r="H6" s="75"/>
      <c r="I6" s="75"/>
      <c r="J6" s="2"/>
    </row>
    <row r="7" spans="1:11" s="8" customFormat="1" ht="24.95" customHeight="1" thickBot="1" x14ac:dyDescent="0.25">
      <c r="C7" s="73" t="s">
        <v>10</v>
      </c>
      <c r="D7" s="156" t="s">
        <v>11</v>
      </c>
      <c r="E7" s="157"/>
      <c r="F7" s="157"/>
      <c r="G7" s="158"/>
      <c r="H7" s="75"/>
      <c r="I7" s="75"/>
      <c r="J7" s="2"/>
    </row>
    <row r="8" spans="1:11" s="8" customFormat="1" ht="24.95" customHeight="1" thickBot="1" x14ac:dyDescent="0.25">
      <c r="C8" s="73" t="s">
        <v>12</v>
      </c>
      <c r="D8" s="156" t="s">
        <v>13</v>
      </c>
      <c r="E8" s="157"/>
      <c r="F8" s="157"/>
      <c r="G8" s="158"/>
      <c r="H8" s="75"/>
      <c r="I8" s="75"/>
      <c r="J8" s="2"/>
    </row>
    <row r="9" spans="1:11" x14ac:dyDescent="0.2">
      <c r="A9" s="8"/>
      <c r="B9" s="8"/>
      <c r="C9" s="8"/>
      <c r="D9" s="8"/>
      <c r="E9" s="8"/>
      <c r="F9" s="8"/>
      <c r="G9" s="69"/>
      <c r="H9" s="69"/>
      <c r="I9" s="69"/>
      <c r="J9" s="2"/>
      <c r="K9" s="8"/>
    </row>
    <row r="10" spans="1:11" ht="13.5" thickBot="1" x14ac:dyDescent="0.25">
      <c r="A10" s="8"/>
      <c r="B10" s="8"/>
      <c r="C10" s="8"/>
      <c r="D10" s="8"/>
      <c r="E10" s="8"/>
      <c r="F10" s="8"/>
      <c r="G10" s="69"/>
      <c r="H10" s="69"/>
      <c r="I10" s="69"/>
      <c r="J10" s="2"/>
      <c r="K10" s="8"/>
    </row>
    <row r="11" spans="1:11" ht="15.75" thickBot="1" x14ac:dyDescent="0.25">
      <c r="A11" s="8"/>
      <c r="B11" s="8"/>
      <c r="C11" s="70" t="s">
        <v>14</v>
      </c>
      <c r="D11" s="55"/>
      <c r="E11" s="55"/>
      <c r="F11" s="55"/>
      <c r="G11" s="56"/>
      <c r="H11" s="69"/>
      <c r="I11" s="69"/>
      <c r="J11" s="2"/>
      <c r="K11" s="8"/>
    </row>
    <row r="12" spans="1:11" ht="13.5" thickBot="1" x14ac:dyDescent="0.25">
      <c r="A12" s="8"/>
      <c r="B12" s="8"/>
      <c r="C12" s="57"/>
      <c r="D12" s="53" t="s">
        <v>15</v>
      </c>
      <c r="E12" s="54"/>
      <c r="F12" s="53" t="s">
        <v>16</v>
      </c>
      <c r="G12" s="54"/>
      <c r="H12" s="69"/>
      <c r="I12" s="69"/>
      <c r="J12" s="2"/>
      <c r="K12" s="8"/>
    </row>
    <row r="13" spans="1:11" ht="13.5" thickBot="1" x14ac:dyDescent="0.25">
      <c r="A13" s="8"/>
      <c r="B13" s="8"/>
      <c r="C13" s="58" t="s">
        <v>0</v>
      </c>
      <c r="D13" s="11" t="s">
        <v>70</v>
      </c>
      <c r="E13" s="12" t="s">
        <v>17</v>
      </c>
      <c r="F13" s="11" t="s">
        <v>70</v>
      </c>
      <c r="G13" s="12" t="s">
        <v>17</v>
      </c>
      <c r="H13" s="69"/>
      <c r="I13" s="69"/>
      <c r="J13" s="2"/>
      <c r="K13" s="8"/>
    </row>
    <row r="14" spans="1:11" ht="13.5" thickBot="1" x14ac:dyDescent="0.25">
      <c r="A14" s="8"/>
      <c r="B14" s="8"/>
      <c r="C14" s="13" t="s">
        <v>67</v>
      </c>
      <c r="D14" s="34" t="s">
        <v>40</v>
      </c>
      <c r="E14" s="35"/>
      <c r="F14" s="34" t="s">
        <v>18</v>
      </c>
      <c r="G14" s="35"/>
      <c r="H14" s="69"/>
      <c r="I14" s="69"/>
      <c r="J14" s="2"/>
      <c r="K14" s="8"/>
    </row>
    <row r="15" spans="1:11" ht="13.5" thickBot="1" x14ac:dyDescent="0.25">
      <c r="A15" s="8"/>
      <c r="B15" s="8"/>
      <c r="C15" s="14" t="s">
        <v>19</v>
      </c>
      <c r="D15" s="15" t="s">
        <v>20</v>
      </c>
      <c r="E15" s="76"/>
      <c r="F15" s="15" t="s">
        <v>20</v>
      </c>
      <c r="G15" s="76"/>
      <c r="H15" s="69"/>
      <c r="I15" s="69"/>
      <c r="J15" s="2"/>
      <c r="K15" s="8"/>
    </row>
    <row r="16" spans="1:11" ht="13.5" thickBot="1" x14ac:dyDescent="0.25">
      <c r="A16" s="8"/>
      <c r="B16" s="8"/>
      <c r="C16" s="39"/>
      <c r="D16" s="40">
        <f>59%*$D$25</f>
        <v>3776</v>
      </c>
      <c r="E16" s="16">
        <v>0</v>
      </c>
      <c r="F16" s="40">
        <f>41%*$D$25</f>
        <v>2624</v>
      </c>
      <c r="G16" s="16">
        <v>0</v>
      </c>
      <c r="H16" s="69"/>
      <c r="I16" s="69"/>
      <c r="J16" s="2"/>
      <c r="K16" s="8"/>
    </row>
    <row r="17" spans="1:11" ht="13.5" thickBot="1" x14ac:dyDescent="0.25">
      <c r="A17" s="8"/>
      <c r="B17" s="8"/>
      <c r="C17" s="10" t="s">
        <v>41</v>
      </c>
      <c r="D17" s="17"/>
      <c r="E17" s="18"/>
      <c r="F17" s="18"/>
      <c r="G17" s="101">
        <f>SUM(E16*D16,F16*G16)/SUM(D16,F16)</f>
        <v>0</v>
      </c>
      <c r="H17" s="69"/>
      <c r="I17" s="69"/>
      <c r="J17" s="2"/>
      <c r="K17" s="8"/>
    </row>
    <row r="18" spans="1:11" ht="13.5" thickBot="1" x14ac:dyDescent="0.25">
      <c r="A18" s="8"/>
      <c r="B18" s="8"/>
      <c r="C18" s="41" t="s">
        <v>21</v>
      </c>
      <c r="D18" s="15" t="s">
        <v>22</v>
      </c>
      <c r="E18" s="76"/>
      <c r="F18" s="15" t="s">
        <v>22</v>
      </c>
      <c r="G18" s="76"/>
      <c r="H18" s="69"/>
      <c r="I18" s="69"/>
      <c r="J18" s="2"/>
      <c r="K18" s="8"/>
    </row>
    <row r="19" spans="1:11" ht="13.5" thickBot="1" x14ac:dyDescent="0.25">
      <c r="A19" s="8"/>
      <c r="B19" s="8"/>
      <c r="C19" s="39"/>
      <c r="D19" s="40">
        <f>$D$16</f>
        <v>3776</v>
      </c>
      <c r="E19" s="16">
        <v>0</v>
      </c>
      <c r="F19" s="40">
        <f>$F$16</f>
        <v>2624</v>
      </c>
      <c r="G19" s="16">
        <v>0</v>
      </c>
      <c r="H19" s="69"/>
      <c r="I19" s="69"/>
      <c r="J19" s="2"/>
      <c r="K19" s="8"/>
    </row>
    <row r="20" spans="1:11" ht="13.5" thickBot="1" x14ac:dyDescent="0.25">
      <c r="A20" s="8"/>
      <c r="B20" s="8"/>
      <c r="C20" s="10" t="s">
        <v>42</v>
      </c>
      <c r="D20" s="17"/>
      <c r="E20" s="18"/>
      <c r="F20" s="18"/>
      <c r="G20" s="101">
        <f>SUM(E19*D19,F19*G19)/SUM(D19,F19)</f>
        <v>0</v>
      </c>
      <c r="H20" s="69"/>
      <c r="I20" s="69"/>
      <c r="J20" s="2"/>
      <c r="K20" s="8"/>
    </row>
    <row r="21" spans="1:11" x14ac:dyDescent="0.2">
      <c r="A21" s="8"/>
      <c r="B21" s="8"/>
      <c r="C21" s="8"/>
      <c r="D21" s="8"/>
      <c r="E21" s="8"/>
      <c r="F21" s="8"/>
      <c r="G21" s="69"/>
      <c r="H21" s="69"/>
      <c r="I21" s="69"/>
      <c r="J21" s="2"/>
      <c r="K21" s="8"/>
    </row>
    <row r="22" spans="1:11" ht="13.5" thickBot="1" x14ac:dyDescent="0.25">
      <c r="A22" s="8"/>
      <c r="B22" s="8"/>
      <c r="C22" s="8"/>
      <c r="D22" s="8"/>
      <c r="E22" s="8"/>
      <c r="F22" s="8"/>
      <c r="G22" s="69"/>
      <c r="H22" s="69"/>
      <c r="I22" s="69"/>
      <c r="J22" s="2"/>
      <c r="K22" s="8"/>
    </row>
    <row r="23" spans="1:11" s="8" customFormat="1" ht="13.5" thickBot="1" x14ac:dyDescent="0.25">
      <c r="C23" s="70" t="s">
        <v>26</v>
      </c>
      <c r="D23" s="20"/>
      <c r="E23" s="20"/>
      <c r="F23" s="21"/>
      <c r="J23" s="2"/>
    </row>
    <row r="24" spans="1:11" s="22" customFormat="1" ht="13.5" thickBot="1" x14ac:dyDescent="0.25">
      <c r="C24" s="23" t="s">
        <v>0</v>
      </c>
      <c r="D24" s="24" t="s">
        <v>24</v>
      </c>
      <c r="E24" s="25" t="s">
        <v>23</v>
      </c>
      <c r="F24" s="25" t="s">
        <v>25</v>
      </c>
      <c r="J24" s="2"/>
    </row>
    <row r="25" spans="1:11" s="22" customFormat="1" ht="13.5" thickBot="1" x14ac:dyDescent="0.25">
      <c r="C25" s="26" t="s">
        <v>80</v>
      </c>
      <c r="D25" s="40">
        <v>6400</v>
      </c>
      <c r="E25" s="19"/>
      <c r="F25" s="27">
        <f t="shared" ref="F25" si="0">IFERROR(D25*E25,0)</f>
        <v>0</v>
      </c>
      <c r="J25" s="2"/>
    </row>
    <row r="26" spans="1:11" s="22" customFormat="1" ht="13.5" thickBot="1" x14ac:dyDescent="0.25">
      <c r="C26" s="37" t="s">
        <v>66</v>
      </c>
      <c r="D26" s="36">
        <f>$D$25</f>
        <v>6400</v>
      </c>
      <c r="E26" s="19"/>
      <c r="F26" s="27">
        <f>IFERROR(D26*E26,0)</f>
        <v>0</v>
      </c>
      <c r="J26" s="2"/>
    </row>
    <row r="27" spans="1:11" s="22" customFormat="1" ht="13.5" thickBot="1" x14ac:dyDescent="0.25">
      <c r="C27" s="33" t="s">
        <v>125</v>
      </c>
      <c r="D27" s="152">
        <f>$D$25</f>
        <v>6400</v>
      </c>
      <c r="E27" s="78">
        <v>0.12</v>
      </c>
      <c r="F27" s="154">
        <f>IFERROR(IF($E$28&lt;=$E$27,$D$27*$E$28*SUM($G$17,$G$20),$D$27*$E$27*SUM($G$17,$G$20)),0)</f>
        <v>0</v>
      </c>
      <c r="G27" s="131"/>
      <c r="J27" s="2"/>
      <c r="K27" s="1"/>
    </row>
    <row r="28" spans="1:11" s="22" customFormat="1" ht="15.75" customHeight="1" thickBot="1" x14ac:dyDescent="0.25">
      <c r="C28" s="33" t="s">
        <v>115</v>
      </c>
      <c r="D28" s="153"/>
      <c r="E28" s="78" t="str">
        <f>IF(SUM($E$53:$E$54)=0," ",SUM($E$53*$D$16,$F$16*$E$54)/$D$25)</f>
        <v xml:space="preserve"> </v>
      </c>
      <c r="F28" s="155"/>
      <c r="G28" s="131"/>
      <c r="J28" s="2"/>
      <c r="K28" s="1"/>
    </row>
    <row r="29" spans="1:11" s="8" customFormat="1" ht="13.5" thickBot="1" x14ac:dyDescent="0.25">
      <c r="C29" s="28" t="s">
        <v>43</v>
      </c>
      <c r="D29" s="29"/>
      <c r="E29" s="30"/>
      <c r="F29" s="30">
        <f>SUM($F$25:$F$27)</f>
        <v>0</v>
      </c>
      <c r="J29" s="2"/>
    </row>
    <row r="30" spans="1:11" x14ac:dyDescent="0.2">
      <c r="A30" s="8"/>
      <c r="B30" s="8"/>
      <c r="C30" s="8"/>
      <c r="D30" s="8"/>
      <c r="E30" s="8"/>
      <c r="F30" s="8"/>
      <c r="G30" s="8"/>
      <c r="H30" s="8"/>
      <c r="I30" s="8"/>
      <c r="J30" s="2"/>
      <c r="K30" s="1"/>
    </row>
    <row r="31" spans="1:11" ht="13.5" thickBot="1" x14ac:dyDescent="0.25">
      <c r="A31" s="8"/>
      <c r="B31" s="8"/>
      <c r="C31" s="8"/>
      <c r="D31" s="8"/>
      <c r="E31" s="8"/>
      <c r="F31" s="8"/>
      <c r="G31" s="8"/>
      <c r="H31" s="8"/>
      <c r="I31" s="8"/>
      <c r="J31" s="2"/>
      <c r="K31" s="1"/>
    </row>
    <row r="32" spans="1:11" ht="13.5" thickBot="1" x14ac:dyDescent="0.25">
      <c r="A32" s="8"/>
      <c r="B32" s="8"/>
      <c r="C32" s="70" t="s">
        <v>30</v>
      </c>
      <c r="D32" s="79"/>
      <c r="E32" s="79"/>
      <c r="F32" s="80"/>
      <c r="G32" s="8"/>
      <c r="H32" s="8"/>
      <c r="I32" s="8"/>
      <c r="J32" s="2"/>
      <c r="K32" s="1"/>
    </row>
    <row r="33" spans="1:15" ht="13.5" thickBot="1" x14ac:dyDescent="0.25">
      <c r="A33" s="8"/>
      <c r="B33" s="8"/>
      <c r="C33" s="59" t="s">
        <v>0</v>
      </c>
      <c r="D33" s="79"/>
      <c r="E33" s="79"/>
      <c r="F33" s="80"/>
      <c r="G33" s="8"/>
      <c r="H33" s="8"/>
      <c r="I33" s="8"/>
      <c r="J33" s="2"/>
      <c r="K33" s="1"/>
    </row>
    <row r="34" spans="1:15" ht="29.25" thickBot="1" x14ac:dyDescent="0.4">
      <c r="A34" s="8"/>
      <c r="B34" s="8"/>
      <c r="C34" s="81" t="s">
        <v>27</v>
      </c>
      <c r="D34" s="82" t="s">
        <v>39</v>
      </c>
      <c r="E34" s="83" t="s">
        <v>38</v>
      </c>
      <c r="F34" s="83" t="s">
        <v>99</v>
      </c>
      <c r="G34" s="8"/>
      <c r="H34" s="8"/>
      <c r="I34" s="8"/>
      <c r="J34" s="2"/>
      <c r="K34" s="38"/>
    </row>
    <row r="35" spans="1:15" ht="26.25" customHeight="1" thickBot="1" x14ac:dyDescent="0.25">
      <c r="A35" s="8"/>
      <c r="B35" s="8"/>
      <c r="C35" s="104" t="s">
        <v>28</v>
      </c>
      <c r="D35" s="85">
        <f>$G$17*2</f>
        <v>0</v>
      </c>
      <c r="E35" s="86">
        <v>-5.5E-2</v>
      </c>
      <c r="F35" s="87">
        <f>IFERROR($D35*$E35,0)</f>
        <v>0</v>
      </c>
      <c r="G35" s="8"/>
      <c r="H35" s="8"/>
      <c r="I35" s="8"/>
      <c r="J35" s="2"/>
      <c r="K35" s="1"/>
    </row>
    <row r="36" spans="1:15" ht="26.25" thickBot="1" x14ac:dyDescent="0.25">
      <c r="A36" s="8"/>
      <c r="B36" s="8"/>
      <c r="C36" s="84" t="s">
        <v>29</v>
      </c>
      <c r="D36" s="85">
        <f>$G$20*2</f>
        <v>0</v>
      </c>
      <c r="E36" s="86">
        <v>-5.5E-2</v>
      </c>
      <c r="F36" s="87">
        <f>IFERROR($D36*$E36,0)</f>
        <v>0</v>
      </c>
      <c r="G36" s="8"/>
      <c r="H36" s="8"/>
      <c r="I36" s="8"/>
      <c r="J36" s="2"/>
      <c r="K36" s="1"/>
    </row>
    <row r="37" spans="1:15" ht="27" customHeight="1" thickBot="1" x14ac:dyDescent="0.3">
      <c r="A37" s="8"/>
      <c r="B37" s="8"/>
      <c r="C37" s="81" t="s">
        <v>62</v>
      </c>
      <c r="D37" s="81" t="s">
        <v>71</v>
      </c>
      <c r="E37" s="83" t="s">
        <v>72</v>
      </c>
      <c r="F37" s="83" t="s">
        <v>99</v>
      </c>
      <c r="G37" s="8"/>
      <c r="H37" s="8"/>
      <c r="I37" s="8"/>
      <c r="J37" s="2"/>
      <c r="K37" s="8"/>
    </row>
    <row r="38" spans="1:15" ht="13.5" thickBot="1" x14ac:dyDescent="0.25">
      <c r="A38" s="8"/>
      <c r="B38" s="8"/>
      <c r="C38" s="105" t="s">
        <v>31</v>
      </c>
      <c r="D38" s="32"/>
      <c r="E38" s="106"/>
      <c r="F38" s="107"/>
      <c r="G38" s="8"/>
      <c r="H38" s="8"/>
      <c r="I38" s="8"/>
      <c r="J38" s="2"/>
      <c r="K38" s="1"/>
    </row>
    <row r="39" spans="1:15" ht="15" thickBot="1" x14ac:dyDescent="0.25">
      <c r="A39" s="8"/>
      <c r="B39" s="8"/>
      <c r="C39" s="105" t="s">
        <v>34</v>
      </c>
      <c r="D39" s="108"/>
      <c r="E39" s="109" t="s">
        <v>63</v>
      </c>
      <c r="F39" s="110">
        <f>IF(ISBLANK(D38),0,((D38*450)-238))</f>
        <v>0</v>
      </c>
      <c r="G39" s="8"/>
      <c r="H39" s="8"/>
      <c r="I39" s="8"/>
      <c r="J39" s="2"/>
      <c r="K39" s="8"/>
    </row>
    <row r="40" spans="1:15" ht="13.5" thickBot="1" x14ac:dyDescent="0.25">
      <c r="A40" s="8"/>
      <c r="B40" s="8"/>
      <c r="C40" s="88" t="s">
        <v>73</v>
      </c>
      <c r="D40" s="88"/>
      <c r="E40" s="25"/>
      <c r="F40" s="89">
        <f>SUM($F$34:$F$39)</f>
        <v>0</v>
      </c>
      <c r="G40" s="8"/>
      <c r="H40" s="8"/>
      <c r="I40" s="8"/>
      <c r="J40" s="2"/>
      <c r="K40" s="8"/>
    </row>
    <row r="41" spans="1:15" ht="14.25" x14ac:dyDescent="0.25">
      <c r="A41" s="8"/>
      <c r="B41" s="8"/>
      <c r="C41" s="8" t="s">
        <v>102</v>
      </c>
      <c r="D41" s="8"/>
      <c r="E41" s="8"/>
      <c r="F41" s="8"/>
      <c r="G41" s="8"/>
      <c r="H41" s="8"/>
      <c r="I41" s="8"/>
      <c r="J41" s="2"/>
      <c r="K41" s="8"/>
    </row>
    <row r="42" spans="1:15" ht="14.25" x14ac:dyDescent="0.25">
      <c r="A42" s="8"/>
      <c r="B42" s="8"/>
      <c r="C42" s="8" t="s">
        <v>35</v>
      </c>
      <c r="D42" s="8"/>
      <c r="E42" s="8"/>
      <c r="F42" s="8"/>
      <c r="G42" s="69"/>
      <c r="H42" s="69"/>
      <c r="I42" s="69"/>
      <c r="J42" s="2"/>
      <c r="K42" s="8"/>
    </row>
    <row r="43" spans="1:15" ht="13.5" thickBot="1" x14ac:dyDescent="0.25">
      <c r="A43" s="8"/>
      <c r="B43" s="8"/>
      <c r="C43" s="8"/>
      <c r="D43" s="8"/>
      <c r="E43" s="8"/>
      <c r="F43" s="8"/>
      <c r="G43" s="8"/>
      <c r="H43" s="8"/>
      <c r="I43" s="8"/>
      <c r="J43" s="2"/>
      <c r="K43" s="1"/>
    </row>
    <row r="44" spans="1:15" ht="13.5" thickBot="1" x14ac:dyDescent="0.25">
      <c r="A44" s="8"/>
      <c r="B44" s="8"/>
      <c r="C44" s="70" t="s">
        <v>36</v>
      </c>
      <c r="D44" s="90"/>
      <c r="E44" s="8"/>
      <c r="F44" s="8"/>
      <c r="G44" s="8"/>
      <c r="H44" s="8"/>
      <c r="I44" s="8"/>
      <c r="J44" s="2"/>
      <c r="K44" s="1"/>
    </row>
    <row r="45" spans="1:15" ht="13.5" thickBot="1" x14ac:dyDescent="0.25">
      <c r="A45" s="8"/>
      <c r="B45" s="8"/>
      <c r="C45" s="91" t="s">
        <v>68</v>
      </c>
      <c r="D45" s="92">
        <f>SUM($E$25,$E$26)</f>
        <v>0</v>
      </c>
      <c r="E45" s="8"/>
      <c r="F45" s="8"/>
      <c r="G45" s="8"/>
      <c r="H45" s="8"/>
      <c r="I45" s="8"/>
      <c r="J45" s="2"/>
      <c r="K45" s="1"/>
    </row>
    <row r="46" spans="1:15" ht="13.5" thickBot="1" x14ac:dyDescent="0.25">
      <c r="A46" s="8"/>
      <c r="B46" s="8"/>
      <c r="C46" s="91" t="s">
        <v>81</v>
      </c>
      <c r="D46" s="93">
        <f>$F$27/$D$27</f>
        <v>0</v>
      </c>
      <c r="E46" s="8"/>
      <c r="F46" s="8"/>
      <c r="G46" s="8"/>
      <c r="H46" s="8"/>
      <c r="I46" s="8"/>
      <c r="J46" s="2"/>
      <c r="K46" s="1"/>
    </row>
    <row r="47" spans="1:15" ht="13.5" thickBot="1" x14ac:dyDescent="0.25">
      <c r="A47" s="8"/>
      <c r="B47" s="8"/>
      <c r="C47" s="94" t="s">
        <v>32</v>
      </c>
      <c r="D47" s="95">
        <f>$F$40*0.1</f>
        <v>0</v>
      </c>
      <c r="E47" s="8"/>
      <c r="F47" s="8"/>
      <c r="G47" s="8"/>
      <c r="H47" s="8"/>
      <c r="I47" s="8"/>
      <c r="J47" s="2"/>
      <c r="K47" s="1"/>
    </row>
    <row r="48" spans="1:15" ht="13.5" customHeight="1" thickBot="1" x14ac:dyDescent="0.25">
      <c r="A48" s="8"/>
      <c r="B48" s="8"/>
      <c r="C48" s="96" t="s">
        <v>37</v>
      </c>
      <c r="D48" s="97">
        <f>SUM(D46,D45,-D47)</f>
        <v>0</v>
      </c>
      <c r="E48" s="98" t="s">
        <v>144</v>
      </c>
      <c r="F48" s="135"/>
      <c r="G48" s="8"/>
      <c r="H48" s="8"/>
      <c r="I48" s="8"/>
      <c r="J48" s="2"/>
      <c r="K48" s="1"/>
      <c r="M48" s="64"/>
      <c r="N48" s="64"/>
      <c r="O48" s="64"/>
    </row>
    <row r="49" spans="1:15" ht="15.75" customHeight="1" x14ac:dyDescent="0.2">
      <c r="A49" s="8"/>
      <c r="B49" s="8"/>
      <c r="C49" s="8"/>
      <c r="D49" s="8"/>
      <c r="E49" s="8"/>
      <c r="F49" s="8"/>
      <c r="G49" s="8"/>
      <c r="H49" s="8"/>
      <c r="I49" s="8"/>
      <c r="J49" s="2"/>
      <c r="K49" s="1"/>
      <c r="M49" s="64"/>
      <c r="N49" s="64"/>
      <c r="O49" s="64"/>
    </row>
    <row r="50" spans="1:15" ht="13.5" thickBot="1" x14ac:dyDescent="0.25">
      <c r="A50" s="8"/>
      <c r="B50" s="8"/>
      <c r="C50" s="8"/>
      <c r="D50" s="8"/>
      <c r="E50" s="8"/>
      <c r="F50" s="8"/>
      <c r="G50" s="8"/>
      <c r="H50" s="8"/>
      <c r="I50" s="8"/>
      <c r="J50" s="2"/>
      <c r="K50" s="1"/>
      <c r="M50" s="64"/>
      <c r="N50" s="65"/>
      <c r="O50" s="64"/>
    </row>
    <row r="51" spans="1:15" ht="13.5" thickBot="1" x14ac:dyDescent="0.25">
      <c r="A51" s="112"/>
      <c r="B51" s="112"/>
      <c r="C51" s="113" t="s">
        <v>69</v>
      </c>
      <c r="D51" s="114"/>
      <c r="E51" s="115"/>
      <c r="F51" s="116"/>
      <c r="G51" s="117"/>
      <c r="H51" s="112"/>
      <c r="I51" s="118"/>
      <c r="J51" s="2"/>
      <c r="K51" s="31"/>
    </row>
    <row r="52" spans="1:15" ht="13.5" thickBot="1" x14ac:dyDescent="0.25">
      <c r="A52" s="112"/>
      <c r="B52" s="112"/>
      <c r="C52" s="147" t="s">
        <v>74</v>
      </c>
      <c r="D52" s="148"/>
      <c r="E52" s="119" t="s">
        <v>23</v>
      </c>
      <c r="F52" s="116"/>
      <c r="G52" s="117"/>
      <c r="H52" s="112"/>
      <c r="I52" s="118"/>
      <c r="J52" s="2"/>
      <c r="K52" s="31"/>
    </row>
    <row r="53" spans="1:15" ht="13.5" thickBot="1" x14ac:dyDescent="0.25">
      <c r="A53" s="112"/>
      <c r="B53" s="112"/>
      <c r="C53" s="13" t="s">
        <v>75</v>
      </c>
      <c r="D53" s="120"/>
      <c r="E53" s="62"/>
      <c r="F53" s="116"/>
      <c r="G53" s="117"/>
      <c r="H53" s="112"/>
      <c r="I53" s="118"/>
      <c r="J53" s="2"/>
      <c r="K53" s="31"/>
    </row>
    <row r="54" spans="1:15" ht="13.5" thickBot="1" x14ac:dyDescent="0.25">
      <c r="A54" s="112"/>
      <c r="B54" s="112"/>
      <c r="C54" s="13" t="s">
        <v>76</v>
      </c>
      <c r="D54" s="120"/>
      <c r="E54" s="62"/>
      <c r="F54" s="116"/>
      <c r="G54" s="117"/>
      <c r="H54" s="112"/>
      <c r="I54" s="118"/>
      <c r="J54" s="2"/>
      <c r="K54" s="31"/>
    </row>
    <row r="55" spans="1:15" ht="12.75" customHeight="1" thickBot="1" x14ac:dyDescent="0.25">
      <c r="A55" s="112"/>
      <c r="B55" s="112"/>
      <c r="C55" s="121"/>
      <c r="D55" s="122"/>
      <c r="E55" s="123"/>
      <c r="F55" s="116"/>
      <c r="G55" s="117"/>
      <c r="H55" s="112"/>
      <c r="I55" s="118"/>
      <c r="J55" s="2"/>
      <c r="K55" s="31"/>
    </row>
    <row r="56" spans="1:15" x14ac:dyDescent="0.2">
      <c r="A56" s="8"/>
      <c r="B56" s="8"/>
      <c r="C56" s="8"/>
      <c r="D56" s="8"/>
      <c r="E56" s="8"/>
      <c r="F56" s="8"/>
      <c r="G56" s="8"/>
      <c r="H56" s="8"/>
      <c r="I56" s="8"/>
      <c r="J56" s="2"/>
      <c r="K56" s="31"/>
    </row>
    <row r="57" spans="1:15" x14ac:dyDescent="0.2">
      <c r="A57" s="8"/>
      <c r="B57" s="8"/>
      <c r="C57" s="8"/>
      <c r="D57" s="8"/>
      <c r="E57" s="8"/>
      <c r="F57" s="8"/>
      <c r="G57" s="8"/>
      <c r="H57" s="8"/>
      <c r="I57" s="8"/>
      <c r="J57" s="2"/>
      <c r="K57" s="31"/>
    </row>
    <row r="58" spans="1:15" x14ac:dyDescent="0.2">
      <c r="A58" s="2"/>
      <c r="B58" s="2"/>
      <c r="C58" s="2"/>
      <c r="D58" s="2"/>
      <c r="E58" s="2"/>
      <c r="F58" s="2"/>
      <c r="G58" s="2"/>
      <c r="H58" s="2"/>
      <c r="I58" s="2"/>
      <c r="J58" s="2"/>
      <c r="K58" s="31"/>
    </row>
    <row r="59" spans="1:15" x14ac:dyDescent="0.2">
      <c r="G59" s="1"/>
      <c r="H59" s="1"/>
      <c r="I59" s="1"/>
      <c r="J59" s="1"/>
      <c r="K59" s="31"/>
    </row>
    <row r="60" spans="1:15" x14ac:dyDescent="0.2">
      <c r="G60" s="1"/>
      <c r="H60" s="1"/>
      <c r="I60" s="1"/>
      <c r="J60" s="1"/>
      <c r="K60" s="31"/>
    </row>
    <row r="61" spans="1:15" x14ac:dyDescent="0.2">
      <c r="G61" s="1"/>
      <c r="H61" s="1"/>
      <c r="I61" s="1"/>
      <c r="J61" s="1"/>
      <c r="K61" s="1"/>
    </row>
    <row r="62" spans="1:15" x14ac:dyDescent="0.2">
      <c r="G62" s="1"/>
      <c r="H62" s="1"/>
      <c r="I62" s="1"/>
      <c r="J62" s="1"/>
      <c r="K62" s="1"/>
    </row>
    <row r="63" spans="1:15" x14ac:dyDescent="0.2">
      <c r="G63" s="1"/>
      <c r="H63" s="1"/>
      <c r="I63" s="1"/>
      <c r="J63" s="1"/>
      <c r="K63" s="1"/>
    </row>
    <row r="64" spans="1:15" x14ac:dyDescent="0.2">
      <c r="G64" s="1"/>
      <c r="H64" s="1"/>
      <c r="I64" s="1"/>
      <c r="J64" s="1"/>
      <c r="K64" s="1"/>
    </row>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sheetData>
  <sheetProtection algorithmName="SHA-512" hashValue="wK+3yB65AsPFRgsXH10krmWDuhJgf3+7fURA+9jHnstAh9XKuXHtL5ctyg7+LftZRW8CQ1KcdJkAnYNcVEYOTA==" saltValue="CCleFbfeYAktexDUALU4+w==" spinCount="100000" sheet="1" selectLockedCells="1"/>
  <protectedRanges>
    <protectedRange sqref="F5:F8 D5:D8" name="gegevens_1_2"/>
  </protectedRanges>
  <mergeCells count="8">
    <mergeCell ref="C52:D52"/>
    <mergeCell ref="C2:G2"/>
    <mergeCell ref="D27:D28"/>
    <mergeCell ref="F27:F28"/>
    <mergeCell ref="D5:G5"/>
    <mergeCell ref="D6:G6"/>
    <mergeCell ref="D7:G7"/>
    <mergeCell ref="D8:G8"/>
  </mergeCells>
  <dataValidations disablePrompts="1" count="1">
    <dataValidation type="list" allowBlank="1" showInputMessage="1" showErrorMessage="1" sqref="N48" xr:uid="{300613C2-56CD-467B-BE05-C72134EA28DD}">
      <formula1>$R$50:$R$51</formula1>
    </dataValidation>
  </dataValidations>
  <pageMargins left="0.7" right="0.7" top="0.75" bottom="0.75" header="0.3" footer="0.3"/>
  <pageSetup paperSize="9" scale="53" orientation="landscape" horizontalDpi="4294967293" r:id="rId1"/>
  <ignoredErrors>
    <ignoredError sqref="D35:D36 G17 G20 D46"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13697-0F1F-439E-9E6D-320FF9A06325}">
  <sheetPr>
    <pageSetUpPr fitToPage="1"/>
  </sheetPr>
  <dimension ref="A1:P112"/>
  <sheetViews>
    <sheetView zoomScale="85" zoomScaleNormal="85" workbookViewId="0">
      <selection activeCell="E19" sqref="E19"/>
    </sheetView>
  </sheetViews>
  <sheetFormatPr defaultColWidth="9.140625" defaultRowHeight="12.75" x14ac:dyDescent="0.2"/>
  <cols>
    <col min="1" max="2" width="2.7109375" style="1" customWidth="1"/>
    <col min="3" max="3" width="65.140625" style="1" customWidth="1"/>
    <col min="4" max="4" width="36.42578125" style="1" customWidth="1"/>
    <col min="5" max="5" width="32" style="1" bestFit="1" customWidth="1"/>
    <col min="6" max="6" width="36.42578125" style="1" customWidth="1"/>
    <col min="7" max="7" width="24.85546875" style="7" customWidth="1"/>
    <col min="8" max="10" width="2.7109375" style="7" customWidth="1"/>
    <col min="11" max="11" width="11.5703125" style="7" bestFit="1" customWidth="1"/>
    <col min="12" max="12" width="15.28515625" style="1" bestFit="1" customWidth="1"/>
    <col min="13" max="13" width="34.140625" style="1" bestFit="1" customWidth="1"/>
    <col min="14" max="16384" width="9.140625" style="1"/>
  </cols>
  <sheetData>
    <row r="1" spans="1:11" ht="13.5" thickBot="1" x14ac:dyDescent="0.25">
      <c r="A1" s="69"/>
      <c r="B1" s="69"/>
      <c r="C1" s="69"/>
      <c r="D1" s="69"/>
      <c r="E1" s="69"/>
      <c r="F1" s="69"/>
      <c r="G1" s="69"/>
      <c r="H1" s="69"/>
      <c r="I1" s="69"/>
      <c r="J1" s="2"/>
      <c r="K1" s="9"/>
    </row>
    <row r="2" spans="1:11" ht="80.099999999999994" customHeight="1" thickBot="1" x14ac:dyDescent="0.25">
      <c r="A2" s="8"/>
      <c r="B2" s="8"/>
      <c r="C2" s="149" t="s">
        <v>104</v>
      </c>
      <c r="D2" s="150"/>
      <c r="E2" s="150"/>
      <c r="F2" s="150"/>
      <c r="G2" s="151"/>
      <c r="H2" s="8"/>
      <c r="I2" s="8"/>
      <c r="J2" s="2"/>
      <c r="K2" s="1"/>
    </row>
    <row r="3" spans="1:11" ht="15" customHeight="1" thickBot="1" x14ac:dyDescent="0.25">
      <c r="A3" s="8"/>
      <c r="B3" s="8"/>
      <c r="C3" s="8"/>
      <c r="D3" s="8"/>
      <c r="E3" s="8"/>
      <c r="F3" s="8"/>
      <c r="G3" s="8"/>
      <c r="H3" s="8"/>
      <c r="I3" s="8"/>
      <c r="J3" s="2"/>
      <c r="K3" s="1"/>
    </row>
    <row r="4" spans="1:11" ht="15" customHeight="1" thickBot="1" x14ac:dyDescent="0.25">
      <c r="A4" s="8"/>
      <c r="B4" s="8"/>
      <c r="C4" s="70" t="s">
        <v>5</v>
      </c>
      <c r="D4" s="71"/>
      <c r="E4" s="71"/>
      <c r="F4" s="71"/>
      <c r="G4" s="72"/>
      <c r="H4" s="8"/>
      <c r="I4" s="8"/>
      <c r="J4" s="2"/>
      <c r="K4" s="1"/>
    </row>
    <row r="5" spans="1:11" s="8" customFormat="1" ht="24.95" customHeight="1" thickBot="1" x14ac:dyDescent="0.25">
      <c r="C5" s="73" t="s">
        <v>6</v>
      </c>
      <c r="D5" s="156" t="s">
        <v>7</v>
      </c>
      <c r="E5" s="157"/>
      <c r="F5" s="157"/>
      <c r="G5" s="158"/>
      <c r="J5" s="2"/>
    </row>
    <row r="6" spans="1:11" s="8" customFormat="1" ht="24.95" customHeight="1" thickBot="1" x14ac:dyDescent="0.25">
      <c r="B6" s="74"/>
      <c r="C6" s="73" t="s">
        <v>8</v>
      </c>
      <c r="D6" s="156" t="s">
        <v>9</v>
      </c>
      <c r="E6" s="157"/>
      <c r="F6" s="157"/>
      <c r="G6" s="158"/>
      <c r="H6" s="75"/>
      <c r="I6" s="75"/>
      <c r="J6" s="2"/>
    </row>
    <row r="7" spans="1:11" s="8" customFormat="1" ht="24.95" customHeight="1" thickBot="1" x14ac:dyDescent="0.25">
      <c r="C7" s="73" t="s">
        <v>10</v>
      </c>
      <c r="D7" s="156" t="s">
        <v>11</v>
      </c>
      <c r="E7" s="157"/>
      <c r="F7" s="157"/>
      <c r="G7" s="158"/>
      <c r="H7" s="75"/>
      <c r="I7" s="75"/>
      <c r="J7" s="2"/>
    </row>
    <row r="8" spans="1:11" s="8" customFormat="1" ht="24.95" customHeight="1" thickBot="1" x14ac:dyDescent="0.25">
      <c r="C8" s="73" t="s">
        <v>12</v>
      </c>
      <c r="D8" s="156" t="s">
        <v>13</v>
      </c>
      <c r="E8" s="157"/>
      <c r="F8" s="157"/>
      <c r="G8" s="158"/>
      <c r="H8" s="75"/>
      <c r="I8" s="75"/>
      <c r="J8" s="2"/>
    </row>
    <row r="9" spans="1:11" x14ac:dyDescent="0.2">
      <c r="A9" s="8"/>
      <c r="B9" s="8"/>
      <c r="C9" s="8"/>
      <c r="D9" s="8"/>
      <c r="E9" s="8"/>
      <c r="F9" s="8"/>
      <c r="G9" s="69"/>
      <c r="H9" s="69"/>
      <c r="I9" s="69"/>
      <c r="J9" s="2"/>
      <c r="K9" s="8"/>
    </row>
    <row r="10" spans="1:11" ht="13.5" thickBot="1" x14ac:dyDescent="0.25">
      <c r="A10" s="8"/>
      <c r="B10" s="8"/>
      <c r="C10" s="8"/>
      <c r="D10" s="8"/>
      <c r="E10" s="8"/>
      <c r="F10" s="8"/>
      <c r="G10" s="69"/>
      <c r="H10" s="69"/>
      <c r="I10" s="69"/>
      <c r="J10" s="2"/>
      <c r="K10" s="8"/>
    </row>
    <row r="11" spans="1:11" ht="15.75" thickBot="1" x14ac:dyDescent="0.25">
      <c r="A11" s="8"/>
      <c r="B11" s="8"/>
      <c r="C11" s="70" t="s">
        <v>14</v>
      </c>
      <c r="D11" s="55"/>
      <c r="E11" s="55"/>
      <c r="F11" s="69"/>
      <c r="G11" s="69"/>
      <c r="H11" s="69"/>
      <c r="I11" s="69"/>
      <c r="J11" s="2"/>
      <c r="K11" s="8"/>
    </row>
    <row r="12" spans="1:11" ht="13.5" thickBot="1" x14ac:dyDescent="0.25">
      <c r="A12" s="8"/>
      <c r="B12" s="8"/>
      <c r="C12" s="57"/>
      <c r="D12" s="53" t="s">
        <v>79</v>
      </c>
      <c r="E12" s="54"/>
      <c r="F12" s="69"/>
      <c r="G12" s="69"/>
      <c r="H12" s="69"/>
      <c r="I12" s="69"/>
      <c r="J12" s="2"/>
      <c r="K12" s="8"/>
    </row>
    <row r="13" spans="1:11" ht="13.5" thickBot="1" x14ac:dyDescent="0.25">
      <c r="A13" s="8"/>
      <c r="B13" s="8"/>
      <c r="C13" s="58" t="s">
        <v>0</v>
      </c>
      <c r="D13" s="53" t="s">
        <v>78</v>
      </c>
      <c r="E13" s="12" t="s">
        <v>17</v>
      </c>
      <c r="F13" s="69"/>
      <c r="G13" s="69"/>
      <c r="H13" s="69"/>
      <c r="I13" s="69"/>
      <c r="J13" s="2"/>
      <c r="K13" s="8"/>
    </row>
    <row r="14" spans="1:11" ht="13.5" thickBot="1" x14ac:dyDescent="0.25">
      <c r="A14" s="8"/>
      <c r="B14" s="8"/>
      <c r="C14" s="68" t="s">
        <v>131</v>
      </c>
      <c r="D14" s="34" t="s">
        <v>122</v>
      </c>
      <c r="E14" s="35"/>
      <c r="F14" s="69"/>
      <c r="G14" s="69"/>
      <c r="H14" s="69"/>
      <c r="I14" s="69"/>
      <c r="J14" s="2"/>
      <c r="K14" s="8"/>
    </row>
    <row r="15" spans="1:11" ht="13.5" thickBot="1" x14ac:dyDescent="0.25">
      <c r="A15" s="8"/>
      <c r="B15" s="8"/>
      <c r="C15" s="14" t="s">
        <v>19</v>
      </c>
      <c r="D15" s="15" t="s">
        <v>20</v>
      </c>
      <c r="E15" s="76"/>
      <c r="F15" s="69"/>
      <c r="G15" s="69"/>
      <c r="H15" s="69"/>
      <c r="I15" s="69"/>
      <c r="J15" s="2"/>
      <c r="K15" s="8"/>
    </row>
    <row r="16" spans="1:11" ht="13.5" thickBot="1" x14ac:dyDescent="0.25">
      <c r="A16" s="8"/>
      <c r="B16" s="8"/>
      <c r="C16" s="39"/>
      <c r="D16" s="40">
        <f>$D$27</f>
        <v>17000</v>
      </c>
      <c r="E16" s="16">
        <v>0</v>
      </c>
      <c r="F16" s="69"/>
      <c r="G16" s="69"/>
      <c r="H16" s="69"/>
      <c r="I16" s="69"/>
      <c r="J16" s="2"/>
      <c r="K16" s="8"/>
    </row>
    <row r="17" spans="1:16" ht="13.5" thickBot="1" x14ac:dyDescent="0.25">
      <c r="A17" s="8"/>
      <c r="B17" s="8"/>
      <c r="C17" s="10" t="s">
        <v>41</v>
      </c>
      <c r="D17" s="17"/>
      <c r="E17" s="77">
        <f>E16</f>
        <v>0</v>
      </c>
      <c r="F17" s="69"/>
      <c r="G17" s="69"/>
      <c r="H17" s="69"/>
      <c r="I17" s="69"/>
      <c r="J17" s="2"/>
      <c r="K17" s="8"/>
    </row>
    <row r="18" spans="1:16" ht="13.5" thickBot="1" x14ac:dyDescent="0.25">
      <c r="A18" s="8"/>
      <c r="B18" s="8"/>
      <c r="C18" s="41" t="s">
        <v>21</v>
      </c>
      <c r="D18" s="15" t="s">
        <v>22</v>
      </c>
      <c r="E18" s="76"/>
      <c r="F18" s="69"/>
      <c r="G18" s="69"/>
      <c r="H18" s="69"/>
      <c r="I18" s="69"/>
      <c r="J18" s="2"/>
      <c r="K18" s="8"/>
    </row>
    <row r="19" spans="1:16" ht="13.5" thickBot="1" x14ac:dyDescent="0.25">
      <c r="A19" s="8"/>
      <c r="B19" s="8"/>
      <c r="C19" s="39"/>
      <c r="D19" s="40">
        <f>$D$16</f>
        <v>17000</v>
      </c>
      <c r="E19" s="16">
        <v>0</v>
      </c>
      <c r="F19" s="69"/>
      <c r="G19" s="69"/>
      <c r="H19" s="69"/>
      <c r="I19" s="69"/>
      <c r="J19" s="2"/>
      <c r="K19" s="8"/>
    </row>
    <row r="20" spans="1:16" ht="13.5" thickBot="1" x14ac:dyDescent="0.25">
      <c r="A20" s="8"/>
      <c r="B20" s="8"/>
      <c r="C20" s="10" t="s">
        <v>42</v>
      </c>
      <c r="D20" s="17"/>
      <c r="E20" s="77">
        <f>E19</f>
        <v>0</v>
      </c>
      <c r="F20" s="69"/>
      <c r="G20" s="69"/>
      <c r="H20" s="69"/>
      <c r="I20" s="69"/>
      <c r="J20" s="2"/>
      <c r="K20" s="8"/>
    </row>
    <row r="21" spans="1:16" x14ac:dyDescent="0.2">
      <c r="A21" s="8"/>
      <c r="B21" s="8"/>
      <c r="C21" s="8"/>
      <c r="D21" s="8"/>
      <c r="E21" s="8"/>
      <c r="F21" s="69"/>
      <c r="G21" s="69"/>
      <c r="H21" s="69"/>
      <c r="I21" s="69"/>
      <c r="J21" s="2"/>
      <c r="K21" s="8"/>
    </row>
    <row r="22" spans="1:16" ht="13.5" thickBot="1" x14ac:dyDescent="0.25">
      <c r="A22" s="8"/>
      <c r="B22" s="8"/>
      <c r="C22" s="8"/>
      <c r="D22" s="8"/>
      <c r="E22" s="8"/>
      <c r="F22" s="8"/>
      <c r="G22" s="69"/>
      <c r="H22" s="69"/>
      <c r="I22" s="69"/>
      <c r="J22" s="2"/>
      <c r="K22" s="8"/>
    </row>
    <row r="23" spans="1:16" s="8" customFormat="1" ht="13.5" thickBot="1" x14ac:dyDescent="0.25">
      <c r="C23" s="70" t="s">
        <v>26</v>
      </c>
      <c r="D23" s="20"/>
      <c r="E23" s="20"/>
      <c r="F23" s="21"/>
      <c r="J23" s="2"/>
      <c r="L23" s="1"/>
      <c r="M23" s="1"/>
      <c r="N23" s="1"/>
      <c r="O23" s="1"/>
      <c r="P23" s="1"/>
    </row>
    <row r="24" spans="1:16" s="22" customFormat="1" ht="13.5" thickBot="1" x14ac:dyDescent="0.25">
      <c r="C24" s="23" t="s">
        <v>0</v>
      </c>
      <c r="D24" s="24" t="s">
        <v>24</v>
      </c>
      <c r="E24" s="25" t="s">
        <v>23</v>
      </c>
      <c r="F24" s="25" t="s">
        <v>25</v>
      </c>
      <c r="J24" s="2"/>
      <c r="L24" s="1"/>
      <c r="M24" s="1"/>
      <c r="N24" s="1"/>
      <c r="O24" s="1"/>
      <c r="P24" s="1"/>
    </row>
    <row r="25" spans="1:16" s="22" customFormat="1" ht="13.5" thickBot="1" x14ac:dyDescent="0.25">
      <c r="C25" s="33" t="s">
        <v>118</v>
      </c>
      <c r="D25" s="63">
        <v>8000</v>
      </c>
      <c r="E25" s="102">
        <v>9</v>
      </c>
      <c r="F25" s="154">
        <f>IFERROR(IF($E$57&lt;=$E$25,SUM($D$25*$E$25,$D$26*$E$26),SUM($D$25:$D$26)*$E$25),0)</f>
        <v>72000</v>
      </c>
      <c r="G25" s="131"/>
      <c r="J25" s="2"/>
      <c r="K25" s="131"/>
      <c r="L25" s="1"/>
      <c r="M25" s="1"/>
      <c r="N25" s="1"/>
      <c r="O25" s="1"/>
      <c r="P25" s="1"/>
    </row>
    <row r="26" spans="1:16" s="22" customFormat="1" ht="15.75" customHeight="1" thickBot="1" x14ac:dyDescent="0.25">
      <c r="C26" s="33" t="s">
        <v>113</v>
      </c>
      <c r="D26" s="63">
        <v>9000</v>
      </c>
      <c r="E26" s="102">
        <f>$E$57</f>
        <v>0</v>
      </c>
      <c r="F26" s="155"/>
      <c r="G26" s="131"/>
      <c r="J26" s="2"/>
      <c r="K26" s="131"/>
      <c r="L26" s="1"/>
      <c r="M26" s="1"/>
      <c r="N26" s="1"/>
      <c r="O26" s="1"/>
      <c r="P26" s="1"/>
    </row>
    <row r="27" spans="1:16" s="22" customFormat="1" ht="13.5" thickBot="1" x14ac:dyDescent="0.25">
      <c r="C27" s="26" t="s">
        <v>80</v>
      </c>
      <c r="D27" s="40">
        <v>17000</v>
      </c>
      <c r="E27" s="19"/>
      <c r="F27" s="27">
        <f t="shared" ref="F27" si="0">IFERROR(D27*E27,0)</f>
        <v>0</v>
      </c>
      <c r="J27" s="2"/>
      <c r="K27" s="131"/>
      <c r="L27" s="146"/>
      <c r="M27" s="1"/>
      <c r="N27" s="1"/>
      <c r="O27" s="1"/>
      <c r="P27" s="1"/>
    </row>
    <row r="28" spans="1:16" s="22" customFormat="1" ht="13.5" thickBot="1" x14ac:dyDescent="0.25">
      <c r="C28" s="37" t="s">
        <v>66</v>
      </c>
      <c r="D28" s="36">
        <f>$D$27</f>
        <v>17000</v>
      </c>
      <c r="E28" s="19"/>
      <c r="F28" s="27">
        <f>IFERROR(D28*E28,0)</f>
        <v>0</v>
      </c>
      <c r="J28" s="2"/>
      <c r="L28" s="1"/>
      <c r="M28" s="1"/>
      <c r="N28" s="1"/>
      <c r="O28" s="1"/>
      <c r="P28" s="1"/>
    </row>
    <row r="29" spans="1:16" s="22" customFormat="1" ht="13.5" thickBot="1" x14ac:dyDescent="0.25">
      <c r="C29" s="33" t="s">
        <v>125</v>
      </c>
      <c r="D29" s="63">
        <v>8000</v>
      </c>
      <c r="E29" s="78">
        <v>0.12</v>
      </c>
      <c r="F29" s="154">
        <f>IFERROR(IF($E$58&lt;=$E$29,SUM($D$29*$E$29*SUM($E$17,$E$20),$D$30*$E$30*SUM($E$17,$E$20)),SUM($D$29:$D$30)*$E$29*SUM($E$17,$E$20)),0)</f>
        <v>0</v>
      </c>
      <c r="G29" s="131"/>
      <c r="J29" s="2"/>
      <c r="K29" s="146"/>
      <c r="L29" s="1"/>
      <c r="M29" s="1"/>
      <c r="N29" s="1"/>
      <c r="O29" s="1"/>
      <c r="P29" s="1"/>
    </row>
    <row r="30" spans="1:16" s="22" customFormat="1" ht="15.75" customHeight="1" thickBot="1" x14ac:dyDescent="0.25">
      <c r="C30" s="33" t="s">
        <v>112</v>
      </c>
      <c r="D30" s="63">
        <v>9000</v>
      </c>
      <c r="E30" s="78">
        <f>$E$58</f>
        <v>0</v>
      </c>
      <c r="F30" s="155"/>
      <c r="G30" s="131"/>
      <c r="J30" s="2"/>
      <c r="K30" s="146"/>
      <c r="L30" s="1"/>
      <c r="M30" s="1"/>
      <c r="N30" s="1"/>
      <c r="O30" s="1"/>
      <c r="P30" s="1"/>
    </row>
    <row r="31" spans="1:16" s="8" customFormat="1" ht="13.5" thickBot="1" x14ac:dyDescent="0.25">
      <c r="C31" s="28" t="s">
        <v>43</v>
      </c>
      <c r="D31" s="29"/>
      <c r="E31" s="30"/>
      <c r="F31" s="30">
        <f>SUM($F$25:$F$30)</f>
        <v>72000</v>
      </c>
      <c r="J31" s="2"/>
      <c r="K31" s="66"/>
      <c r="L31" s="146"/>
      <c r="M31" s="1"/>
      <c r="N31" s="1"/>
      <c r="O31" s="1"/>
      <c r="P31" s="1"/>
    </row>
    <row r="32" spans="1:16" x14ac:dyDescent="0.2">
      <c r="A32" s="8"/>
      <c r="B32" s="8"/>
      <c r="C32" s="8"/>
      <c r="D32" s="8"/>
      <c r="E32" s="8"/>
      <c r="F32" s="8"/>
      <c r="G32" s="8"/>
      <c r="H32" s="8"/>
      <c r="I32" s="8"/>
      <c r="J32" s="2"/>
      <c r="K32" s="1"/>
    </row>
    <row r="33" spans="1:11" ht="13.5" thickBot="1" x14ac:dyDescent="0.25">
      <c r="A33" s="8"/>
      <c r="B33" s="8"/>
      <c r="C33" s="8"/>
      <c r="D33" s="8"/>
      <c r="E33" s="8"/>
      <c r="F33" s="8"/>
      <c r="G33" s="8"/>
      <c r="H33" s="8"/>
      <c r="I33" s="8"/>
      <c r="J33" s="2"/>
      <c r="K33" s="1"/>
    </row>
    <row r="34" spans="1:11" ht="13.5" thickBot="1" x14ac:dyDescent="0.25">
      <c r="A34" s="8"/>
      <c r="B34" s="8"/>
      <c r="C34" s="70" t="s">
        <v>30</v>
      </c>
      <c r="D34" s="79"/>
      <c r="E34" s="79"/>
      <c r="F34" s="80"/>
      <c r="G34" s="8"/>
      <c r="H34" s="8"/>
      <c r="I34" s="8"/>
      <c r="J34" s="2"/>
      <c r="K34" s="1"/>
    </row>
    <row r="35" spans="1:11" ht="13.5" thickBot="1" x14ac:dyDescent="0.25">
      <c r="A35" s="8"/>
      <c r="B35" s="8"/>
      <c r="C35" s="59" t="s">
        <v>0</v>
      </c>
      <c r="D35" s="79"/>
      <c r="E35" s="79"/>
      <c r="F35" s="80"/>
      <c r="G35" s="8"/>
      <c r="H35" s="8"/>
      <c r="I35" s="8"/>
      <c r="J35" s="2"/>
      <c r="K35" s="1"/>
    </row>
    <row r="36" spans="1:11" ht="29.25" thickBot="1" x14ac:dyDescent="0.4">
      <c r="A36" s="8"/>
      <c r="B36" s="8"/>
      <c r="C36" s="81" t="s">
        <v>27</v>
      </c>
      <c r="D36" s="82" t="s">
        <v>39</v>
      </c>
      <c r="E36" s="83" t="s">
        <v>38</v>
      </c>
      <c r="F36" s="83" t="s">
        <v>99</v>
      </c>
      <c r="G36" s="8"/>
      <c r="H36" s="8"/>
      <c r="I36" s="8"/>
      <c r="J36" s="2"/>
      <c r="K36" s="38"/>
    </row>
    <row r="37" spans="1:11" ht="26.25" customHeight="1" thickBot="1" x14ac:dyDescent="0.25">
      <c r="A37" s="8"/>
      <c r="B37" s="8"/>
      <c r="C37" s="104" t="s">
        <v>28</v>
      </c>
      <c r="D37" s="85">
        <f>$E$17*2</f>
        <v>0</v>
      </c>
      <c r="E37" s="86">
        <v>-5.5E-2</v>
      </c>
      <c r="F37" s="87">
        <f>IFERROR($D37*$E37,0)</f>
        <v>0</v>
      </c>
      <c r="G37" s="8"/>
      <c r="H37" s="8"/>
      <c r="I37" s="8"/>
      <c r="J37" s="2"/>
      <c r="K37" s="1"/>
    </row>
    <row r="38" spans="1:11" ht="26.25" thickBot="1" x14ac:dyDescent="0.25">
      <c r="A38" s="8"/>
      <c r="B38" s="8"/>
      <c r="C38" s="84" t="s">
        <v>29</v>
      </c>
      <c r="D38" s="85">
        <f>$E$20*2</f>
        <v>0</v>
      </c>
      <c r="E38" s="86">
        <v>-5.5E-2</v>
      </c>
      <c r="F38" s="87">
        <f>IFERROR($D38*$E38,0)</f>
        <v>0</v>
      </c>
      <c r="G38" s="8"/>
      <c r="H38" s="8"/>
      <c r="I38" s="8"/>
      <c r="J38" s="2"/>
      <c r="K38" s="1"/>
    </row>
    <row r="39" spans="1:11" ht="27" customHeight="1" thickBot="1" x14ac:dyDescent="0.3">
      <c r="A39" s="8"/>
      <c r="B39" s="8"/>
      <c r="C39" s="81" t="s">
        <v>62</v>
      </c>
      <c r="D39" s="81" t="s">
        <v>71</v>
      </c>
      <c r="E39" s="83" t="s">
        <v>72</v>
      </c>
      <c r="F39" s="83" t="s">
        <v>99</v>
      </c>
      <c r="G39" s="8"/>
      <c r="H39" s="8"/>
      <c r="I39" s="8"/>
      <c r="J39" s="2"/>
      <c r="K39" s="8"/>
    </row>
    <row r="40" spans="1:11" ht="13.5" thickBot="1" x14ac:dyDescent="0.25">
      <c r="A40" s="8"/>
      <c r="B40" s="8"/>
      <c r="C40" s="105" t="s">
        <v>31</v>
      </c>
      <c r="D40" s="32"/>
      <c r="E40" s="106"/>
      <c r="F40" s="107"/>
      <c r="G40" s="8"/>
      <c r="H40" s="8"/>
      <c r="I40" s="8"/>
      <c r="J40" s="2"/>
      <c r="K40" s="1"/>
    </row>
    <row r="41" spans="1:11" ht="15" thickBot="1" x14ac:dyDescent="0.25">
      <c r="A41" s="8"/>
      <c r="B41" s="8"/>
      <c r="C41" s="105" t="s">
        <v>34</v>
      </c>
      <c r="D41" s="108"/>
      <c r="E41" s="109" t="s">
        <v>63</v>
      </c>
      <c r="F41" s="110">
        <f>IF(ISBLANK(D40),0,((D40*450)-238))</f>
        <v>0</v>
      </c>
      <c r="G41" s="8"/>
      <c r="H41" s="8"/>
      <c r="I41" s="8"/>
      <c r="J41" s="2"/>
      <c r="K41" s="8"/>
    </row>
    <row r="42" spans="1:11" ht="13.5" thickBot="1" x14ac:dyDescent="0.25">
      <c r="A42" s="8"/>
      <c r="B42" s="8"/>
      <c r="C42" s="88" t="s">
        <v>73</v>
      </c>
      <c r="D42" s="88"/>
      <c r="E42" s="25"/>
      <c r="F42" s="89">
        <f>SUM($F$36:$F$41)</f>
        <v>0</v>
      </c>
      <c r="G42" s="8"/>
      <c r="H42" s="8"/>
      <c r="I42" s="8"/>
      <c r="J42" s="2"/>
      <c r="K42" s="8"/>
    </row>
    <row r="43" spans="1:11" ht="14.25" x14ac:dyDescent="0.25">
      <c r="A43" s="8"/>
      <c r="B43" s="8"/>
      <c r="C43" s="8" t="s">
        <v>102</v>
      </c>
      <c r="D43" s="8"/>
      <c r="E43" s="8"/>
      <c r="F43" s="8"/>
      <c r="G43" s="8"/>
      <c r="H43" s="8"/>
      <c r="I43" s="8"/>
      <c r="J43" s="2"/>
      <c r="K43" s="8"/>
    </row>
    <row r="44" spans="1:11" ht="14.25" x14ac:dyDescent="0.25">
      <c r="A44" s="8"/>
      <c r="B44" s="8"/>
      <c r="C44" s="8" t="s">
        <v>35</v>
      </c>
      <c r="D44" s="8"/>
      <c r="E44" s="8"/>
      <c r="F44" s="8"/>
      <c r="G44" s="69"/>
      <c r="H44" s="69"/>
      <c r="I44" s="69"/>
      <c r="J44" s="2"/>
      <c r="K44" s="8"/>
    </row>
    <row r="45" spans="1:11" ht="13.5" thickBot="1" x14ac:dyDescent="0.25">
      <c r="A45" s="8"/>
      <c r="B45" s="8"/>
      <c r="C45" s="8"/>
      <c r="D45" s="8"/>
      <c r="E45" s="8"/>
      <c r="F45" s="8"/>
      <c r="G45" s="8"/>
      <c r="H45" s="8"/>
      <c r="I45" s="8"/>
      <c r="J45" s="2"/>
      <c r="K45" s="1"/>
    </row>
    <row r="46" spans="1:11" ht="13.5" thickBot="1" x14ac:dyDescent="0.25">
      <c r="A46" s="8"/>
      <c r="B46" s="8"/>
      <c r="C46" s="70" t="s">
        <v>36</v>
      </c>
      <c r="D46" s="90"/>
      <c r="E46" s="8"/>
      <c r="F46" s="8"/>
      <c r="G46" s="8"/>
      <c r="H46" s="8"/>
      <c r="I46" s="8"/>
      <c r="J46" s="2"/>
      <c r="K46" s="1"/>
    </row>
    <row r="47" spans="1:11" ht="13.5" thickBot="1" x14ac:dyDescent="0.25">
      <c r="A47" s="8"/>
      <c r="B47" s="8"/>
      <c r="C47" s="70"/>
      <c r="D47" s="90"/>
      <c r="E47" s="8"/>
      <c r="F47" s="8"/>
      <c r="G47" s="8"/>
      <c r="H47" s="8"/>
      <c r="I47" s="8"/>
      <c r="J47" s="2"/>
      <c r="K47" s="1"/>
    </row>
    <row r="48" spans="1:11" ht="13.5" thickBot="1" x14ac:dyDescent="0.25">
      <c r="A48" s="8"/>
      <c r="B48" s="8"/>
      <c r="C48" s="91" t="s">
        <v>68</v>
      </c>
      <c r="D48" s="92">
        <f>SUM($E$27,$E$28)</f>
        <v>0</v>
      </c>
      <c r="E48" s="8"/>
      <c r="F48" s="8"/>
      <c r="G48" s="8"/>
      <c r="H48" s="8"/>
      <c r="I48" s="8"/>
      <c r="J48" s="2"/>
      <c r="K48" s="1"/>
    </row>
    <row r="49" spans="1:11" ht="13.5" thickBot="1" x14ac:dyDescent="0.25">
      <c r="A49" s="8"/>
      <c r="B49" s="8"/>
      <c r="C49" s="91" t="s">
        <v>114</v>
      </c>
      <c r="D49" s="92">
        <f>$F$25/SUM($D$25:$D$26)</f>
        <v>4.2352941176470589</v>
      </c>
      <c r="E49" s="8"/>
      <c r="F49" s="8"/>
      <c r="G49" s="8"/>
      <c r="H49" s="8"/>
      <c r="I49" s="8"/>
      <c r="J49" s="2"/>
      <c r="K49" s="1"/>
    </row>
    <row r="50" spans="1:11" ht="13.5" thickBot="1" x14ac:dyDescent="0.25">
      <c r="A50" s="8"/>
      <c r="B50" s="8"/>
      <c r="C50" s="91" t="s">
        <v>81</v>
      </c>
      <c r="D50" s="93">
        <f>$F$29/SUM($D$29:$D$30)</f>
        <v>0</v>
      </c>
      <c r="E50" s="8"/>
      <c r="F50" s="8"/>
      <c r="G50" s="8"/>
      <c r="H50" s="8"/>
      <c r="I50" s="8"/>
      <c r="J50" s="2"/>
      <c r="K50" s="1"/>
    </row>
    <row r="51" spans="1:11" ht="13.5" thickBot="1" x14ac:dyDescent="0.25">
      <c r="A51" s="8"/>
      <c r="B51" s="8"/>
      <c r="C51" s="94" t="s">
        <v>32</v>
      </c>
      <c r="D51" s="95">
        <f>$F$42*0.1</f>
        <v>0</v>
      </c>
      <c r="E51" s="8"/>
      <c r="F51" s="8"/>
      <c r="G51" s="8"/>
      <c r="H51" s="8"/>
      <c r="I51" s="8"/>
      <c r="J51" s="2"/>
      <c r="K51" s="1"/>
    </row>
    <row r="52" spans="1:11" ht="13.5" customHeight="1" thickBot="1" x14ac:dyDescent="0.4">
      <c r="A52" s="8"/>
      <c r="B52" s="8"/>
      <c r="C52" s="96" t="s">
        <v>37</v>
      </c>
      <c r="D52" s="97">
        <f>SUM(D48:D50,-D51)</f>
        <v>4.2352941176470589</v>
      </c>
      <c r="E52" s="111" t="s">
        <v>145</v>
      </c>
      <c r="F52" s="99"/>
      <c r="G52" s="8"/>
      <c r="H52" s="8"/>
      <c r="I52" s="8"/>
      <c r="J52" s="2"/>
      <c r="K52" s="1"/>
    </row>
    <row r="53" spans="1:11" ht="15.75" customHeight="1" x14ac:dyDescent="0.2">
      <c r="A53" s="8"/>
      <c r="B53" s="8"/>
      <c r="C53" s="8"/>
      <c r="D53" s="8"/>
      <c r="E53" s="8"/>
      <c r="F53" s="8"/>
      <c r="G53" s="8"/>
      <c r="H53" s="8"/>
      <c r="I53" s="8"/>
      <c r="J53" s="2"/>
      <c r="K53" s="1"/>
    </row>
    <row r="54" spans="1:11" ht="13.5" thickBot="1" x14ac:dyDescent="0.25">
      <c r="A54" s="8"/>
      <c r="B54" s="8"/>
      <c r="C54" s="8"/>
      <c r="D54" s="8"/>
      <c r="E54" s="8"/>
      <c r="F54" s="8"/>
      <c r="G54" s="8"/>
      <c r="H54" s="8"/>
      <c r="I54" s="8"/>
      <c r="J54" s="2"/>
      <c r="K54" s="1"/>
    </row>
    <row r="55" spans="1:11" ht="13.5" thickBot="1" x14ac:dyDescent="0.25">
      <c r="A55" s="112"/>
      <c r="B55" s="112"/>
      <c r="C55" s="113" t="s">
        <v>163</v>
      </c>
      <c r="D55" s="114"/>
      <c r="E55" s="115"/>
      <c r="F55" s="116"/>
      <c r="G55" s="117"/>
      <c r="H55" s="112"/>
      <c r="I55" s="118"/>
      <c r="J55" s="2"/>
      <c r="K55" s="31"/>
    </row>
    <row r="56" spans="1:11" ht="13.5" thickBot="1" x14ac:dyDescent="0.25">
      <c r="A56" s="112"/>
      <c r="B56" s="112"/>
      <c r="C56" s="147" t="s">
        <v>77</v>
      </c>
      <c r="D56" s="148"/>
      <c r="E56" s="119" t="s">
        <v>23</v>
      </c>
      <c r="F56" s="116"/>
      <c r="G56" s="117"/>
      <c r="H56" s="112"/>
      <c r="I56" s="118"/>
      <c r="J56" s="2"/>
      <c r="K56" s="31"/>
    </row>
    <row r="57" spans="1:11" ht="13.5" thickBot="1" x14ac:dyDescent="0.25">
      <c r="A57" s="112"/>
      <c r="B57" s="112"/>
      <c r="C57" s="159" t="s">
        <v>82</v>
      </c>
      <c r="D57" s="160"/>
      <c r="E57" s="19"/>
      <c r="F57" s="116"/>
      <c r="G57" s="117"/>
      <c r="H57" s="112"/>
      <c r="I57" s="118"/>
      <c r="J57" s="2"/>
      <c r="K57" s="31"/>
    </row>
    <row r="58" spans="1:11" ht="13.5" thickBot="1" x14ac:dyDescent="0.25">
      <c r="A58" s="112"/>
      <c r="B58" s="112"/>
      <c r="C58" s="159" t="s">
        <v>123</v>
      </c>
      <c r="D58" s="160"/>
      <c r="E58" s="62"/>
      <c r="F58" s="116"/>
      <c r="G58" s="117"/>
      <c r="H58" s="112"/>
      <c r="I58" s="118"/>
      <c r="J58" s="2"/>
      <c r="K58" s="31"/>
    </row>
    <row r="59" spans="1:11" ht="12.75" customHeight="1" thickBot="1" x14ac:dyDescent="0.25">
      <c r="A59" s="112"/>
      <c r="B59" s="112"/>
      <c r="C59" s="121"/>
      <c r="D59" s="122"/>
      <c r="E59" s="123"/>
      <c r="F59" s="116"/>
      <c r="G59" s="117"/>
      <c r="H59" s="112"/>
      <c r="I59" s="118"/>
      <c r="J59" s="2"/>
      <c r="K59" s="31"/>
    </row>
    <row r="60" spans="1:11" x14ac:dyDescent="0.2">
      <c r="A60" s="8"/>
      <c r="B60" s="8"/>
      <c r="C60" s="8"/>
      <c r="D60" s="8"/>
      <c r="E60" s="8"/>
      <c r="F60" s="8"/>
      <c r="G60" s="8"/>
      <c r="H60" s="8"/>
      <c r="I60" s="8"/>
      <c r="J60" s="2"/>
      <c r="K60" s="31"/>
    </row>
    <row r="61" spans="1:11" x14ac:dyDescent="0.2">
      <c r="A61" s="8"/>
      <c r="B61" s="8"/>
      <c r="C61" s="8"/>
      <c r="D61" s="8"/>
      <c r="E61" s="8"/>
      <c r="F61" s="8"/>
      <c r="G61" s="8"/>
      <c r="H61" s="8"/>
      <c r="I61" s="8"/>
      <c r="J61" s="2"/>
      <c r="K61" s="31"/>
    </row>
    <row r="62" spans="1:11" x14ac:dyDescent="0.2">
      <c r="A62" s="2"/>
      <c r="B62" s="2"/>
      <c r="C62" s="2"/>
      <c r="D62" s="2"/>
      <c r="E62" s="2"/>
      <c r="F62" s="2"/>
      <c r="G62" s="2"/>
      <c r="H62" s="2"/>
      <c r="I62" s="2"/>
      <c r="J62" s="2"/>
      <c r="K62" s="31"/>
    </row>
    <row r="63" spans="1:11" x14ac:dyDescent="0.2">
      <c r="G63" s="1"/>
      <c r="H63" s="1"/>
      <c r="I63" s="1"/>
      <c r="J63" s="1"/>
      <c r="K63" s="31"/>
    </row>
    <row r="64" spans="1:11" x14ac:dyDescent="0.2">
      <c r="G64" s="1"/>
      <c r="H64" s="1"/>
      <c r="I64" s="1"/>
      <c r="J64" s="1"/>
      <c r="K64" s="31"/>
    </row>
    <row r="65" spans="7:11" x14ac:dyDescent="0.2">
      <c r="G65" s="1"/>
      <c r="H65" s="1"/>
      <c r="I65" s="1"/>
      <c r="J65" s="1"/>
      <c r="K65" s="31"/>
    </row>
    <row r="66" spans="7:11" x14ac:dyDescent="0.2">
      <c r="G66" s="1"/>
      <c r="H66" s="1"/>
      <c r="I66" s="1"/>
      <c r="J66" s="1"/>
      <c r="K66" s="1"/>
    </row>
    <row r="67" spans="7:11" x14ac:dyDescent="0.2">
      <c r="G67" s="1"/>
      <c r="H67" s="1"/>
      <c r="I67" s="1"/>
      <c r="J67" s="1"/>
      <c r="K67" s="1"/>
    </row>
    <row r="68" spans="7:11" x14ac:dyDescent="0.2">
      <c r="G68" s="1"/>
      <c r="H68" s="1"/>
      <c r="I68" s="1"/>
      <c r="J68" s="1"/>
      <c r="K68" s="1"/>
    </row>
    <row r="69" spans="7:11" x14ac:dyDescent="0.2">
      <c r="G69" s="1"/>
      <c r="H69" s="1"/>
      <c r="I69" s="1"/>
      <c r="J69" s="1"/>
      <c r="K69" s="1"/>
    </row>
    <row r="70" spans="7:11" x14ac:dyDescent="0.2">
      <c r="G70" s="1"/>
      <c r="H70" s="1"/>
      <c r="I70" s="1"/>
      <c r="J70" s="1"/>
      <c r="K70" s="1"/>
    </row>
    <row r="71" spans="7:11" x14ac:dyDescent="0.2">
      <c r="G71" s="1"/>
      <c r="H71" s="1"/>
      <c r="I71" s="1"/>
      <c r="J71" s="1"/>
      <c r="K71" s="1"/>
    </row>
    <row r="72" spans="7:11" x14ac:dyDescent="0.2">
      <c r="G72" s="1"/>
      <c r="H72" s="1"/>
      <c r="I72" s="1"/>
      <c r="J72" s="1"/>
      <c r="K72" s="1"/>
    </row>
    <row r="73" spans="7:11" x14ac:dyDescent="0.2">
      <c r="G73" s="1"/>
      <c r="H73" s="1"/>
      <c r="I73" s="1"/>
      <c r="J73" s="1"/>
      <c r="K73" s="1"/>
    </row>
    <row r="74" spans="7:11" x14ac:dyDescent="0.2">
      <c r="G74" s="1"/>
      <c r="H74" s="1"/>
      <c r="I74" s="1"/>
      <c r="J74" s="1"/>
      <c r="K74" s="1"/>
    </row>
    <row r="75" spans="7:11" x14ac:dyDescent="0.2">
      <c r="G75" s="1"/>
      <c r="H75" s="1"/>
      <c r="I75" s="1"/>
      <c r="J75" s="1"/>
      <c r="K75" s="1"/>
    </row>
    <row r="76" spans="7:11" x14ac:dyDescent="0.2">
      <c r="G76" s="1"/>
      <c r="H76" s="1"/>
      <c r="I76" s="1"/>
      <c r="J76" s="1"/>
      <c r="K76" s="1"/>
    </row>
    <row r="77" spans="7:11" x14ac:dyDescent="0.2">
      <c r="G77" s="1"/>
      <c r="H77" s="1"/>
      <c r="I77" s="1"/>
      <c r="J77" s="1"/>
      <c r="K77" s="1"/>
    </row>
    <row r="78" spans="7:11" x14ac:dyDescent="0.2">
      <c r="G78" s="1"/>
      <c r="H78" s="1"/>
      <c r="I78" s="1"/>
      <c r="J78" s="1"/>
      <c r="K78" s="1"/>
    </row>
    <row r="79" spans="7:11" x14ac:dyDescent="0.2">
      <c r="G79" s="1"/>
      <c r="H79" s="1"/>
      <c r="I79" s="1"/>
      <c r="J79" s="1"/>
      <c r="K79" s="1"/>
    </row>
    <row r="80" spans="7:11" x14ac:dyDescent="0.2">
      <c r="G80" s="1"/>
      <c r="H80" s="1"/>
      <c r="I80" s="1"/>
      <c r="J80" s="1"/>
      <c r="K80" s="1"/>
    </row>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sheetData>
  <sheetProtection algorithmName="SHA-512" hashValue="pOaC9dITA1XikGQ88trOkhG+qYvQ3FkNZJ6s00NHHcvSJwijSWPw08XLJcq0EhNAFZbqKTMGcdQ8LSktMDLxZw==" saltValue="FRtd4Y7E13cMAOQAbEZ5cg==" spinCount="100000" sheet="1" selectLockedCells="1"/>
  <protectedRanges>
    <protectedRange sqref="F5:F8 D5:D8" name="gegevens_1_2"/>
  </protectedRanges>
  <mergeCells count="10">
    <mergeCell ref="C2:G2"/>
    <mergeCell ref="C56:D56"/>
    <mergeCell ref="C57:D57"/>
    <mergeCell ref="C58:D58"/>
    <mergeCell ref="F29:F30"/>
    <mergeCell ref="F25:F26"/>
    <mergeCell ref="D5:G5"/>
    <mergeCell ref="D6:G6"/>
    <mergeCell ref="D7:G7"/>
    <mergeCell ref="D8:G8"/>
  </mergeCells>
  <dataValidations disablePrompts="1" count="1">
    <dataValidation type="list" allowBlank="1" showInputMessage="1" showErrorMessage="1" sqref="N52" xr:uid="{735C0A30-6459-48BD-A79A-7E8627C45803}">
      <formula1>$R$54:$R$55</formula1>
    </dataValidation>
  </dataValidations>
  <pageMargins left="0.7" right="0.7" top="0.75" bottom="0.75" header="0.3" footer="0.3"/>
  <pageSetup paperSize="9" scale="49" orientation="landscape" horizontalDpi="4294967293" r:id="rId1"/>
  <ignoredErrors>
    <ignoredError sqref="D37:D38 E17 E20 E30 E26 D50"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0F938-9196-4414-908A-FD146561DE1D}">
  <sheetPr>
    <pageSetUpPr fitToPage="1"/>
  </sheetPr>
  <dimension ref="A1:K104"/>
  <sheetViews>
    <sheetView zoomScale="85" zoomScaleNormal="85" workbookViewId="0">
      <selection activeCell="E19" sqref="E19"/>
    </sheetView>
  </sheetViews>
  <sheetFormatPr defaultColWidth="9.140625" defaultRowHeight="12.75" x14ac:dyDescent="0.2"/>
  <cols>
    <col min="1" max="2" width="2.7109375" style="1" customWidth="1"/>
    <col min="3" max="3" width="65.140625" style="1" customWidth="1"/>
    <col min="4" max="4" width="36.42578125" style="1" customWidth="1"/>
    <col min="5" max="5" width="32" style="1" bestFit="1" customWidth="1"/>
    <col min="6" max="6" width="36.42578125" style="1" bestFit="1" customWidth="1"/>
    <col min="7" max="7" width="32" style="7" customWidth="1"/>
    <col min="8" max="10" width="2.7109375" style="7" customWidth="1"/>
    <col min="11" max="11" width="9.140625" style="7"/>
    <col min="12" max="12" width="9.140625" style="1"/>
    <col min="13" max="13" width="34.140625" style="1" bestFit="1" customWidth="1"/>
    <col min="14" max="16384" width="9.140625" style="1"/>
  </cols>
  <sheetData>
    <row r="1" spans="1:11" ht="13.5" thickBot="1" x14ac:dyDescent="0.25">
      <c r="A1" s="69"/>
      <c r="B1" s="69"/>
      <c r="C1" s="69"/>
      <c r="D1" s="69"/>
      <c r="E1" s="69"/>
      <c r="F1" s="69"/>
      <c r="G1" s="69"/>
      <c r="H1" s="69"/>
      <c r="I1" s="69"/>
      <c r="J1" s="2"/>
      <c r="K1" s="9"/>
    </row>
    <row r="2" spans="1:11" ht="80.099999999999994" customHeight="1" thickBot="1" x14ac:dyDescent="0.25">
      <c r="A2" s="8"/>
      <c r="B2" s="8"/>
      <c r="C2" s="149" t="s">
        <v>105</v>
      </c>
      <c r="D2" s="150"/>
      <c r="E2" s="150"/>
      <c r="F2" s="150"/>
      <c r="G2" s="151"/>
      <c r="H2" s="8"/>
      <c r="I2" s="8"/>
      <c r="J2" s="2"/>
      <c r="K2" s="1"/>
    </row>
    <row r="3" spans="1:11" ht="15" customHeight="1" thickBot="1" x14ac:dyDescent="0.25">
      <c r="A3" s="8"/>
      <c r="B3" s="8"/>
      <c r="C3" s="8"/>
      <c r="D3" s="8"/>
      <c r="E3" s="8"/>
      <c r="F3" s="8"/>
      <c r="G3" s="8"/>
      <c r="H3" s="8"/>
      <c r="I3" s="8"/>
      <c r="J3" s="2"/>
      <c r="K3" s="1"/>
    </row>
    <row r="4" spans="1:11" ht="15" customHeight="1" thickBot="1" x14ac:dyDescent="0.25">
      <c r="A4" s="8"/>
      <c r="B4" s="8"/>
      <c r="C4" s="70" t="s">
        <v>5</v>
      </c>
      <c r="D4" s="71"/>
      <c r="E4" s="71"/>
      <c r="F4" s="71"/>
      <c r="G4" s="72"/>
      <c r="H4" s="8"/>
      <c r="I4" s="8"/>
      <c r="J4" s="2"/>
      <c r="K4" s="1"/>
    </row>
    <row r="5" spans="1:11" s="8" customFormat="1" ht="24.95" customHeight="1" thickBot="1" x14ac:dyDescent="0.25">
      <c r="C5" s="73" t="s">
        <v>6</v>
      </c>
      <c r="D5" s="156" t="s">
        <v>7</v>
      </c>
      <c r="E5" s="157"/>
      <c r="F5" s="157"/>
      <c r="G5" s="158"/>
      <c r="J5" s="2"/>
    </row>
    <row r="6" spans="1:11" s="8" customFormat="1" ht="24.95" customHeight="1" thickBot="1" x14ac:dyDescent="0.25">
      <c r="B6" s="74"/>
      <c r="C6" s="73" t="s">
        <v>8</v>
      </c>
      <c r="D6" s="156" t="s">
        <v>9</v>
      </c>
      <c r="E6" s="157"/>
      <c r="F6" s="157"/>
      <c r="G6" s="158"/>
      <c r="H6" s="75"/>
      <c r="I6" s="75"/>
      <c r="J6" s="2"/>
    </row>
    <row r="7" spans="1:11" s="8" customFormat="1" ht="24.95" customHeight="1" thickBot="1" x14ac:dyDescent="0.25">
      <c r="C7" s="73" t="s">
        <v>10</v>
      </c>
      <c r="D7" s="156" t="s">
        <v>11</v>
      </c>
      <c r="E7" s="157"/>
      <c r="F7" s="157"/>
      <c r="G7" s="158"/>
      <c r="H7" s="75"/>
      <c r="I7" s="75"/>
      <c r="J7" s="2"/>
    </row>
    <row r="8" spans="1:11" s="8" customFormat="1" ht="24.95" customHeight="1" thickBot="1" x14ac:dyDescent="0.25">
      <c r="C8" s="73" t="s">
        <v>12</v>
      </c>
      <c r="D8" s="156" t="s">
        <v>13</v>
      </c>
      <c r="E8" s="157"/>
      <c r="F8" s="157"/>
      <c r="G8" s="158"/>
      <c r="H8" s="75"/>
      <c r="I8" s="75"/>
      <c r="J8" s="2"/>
    </row>
    <row r="9" spans="1:11" x14ac:dyDescent="0.2">
      <c r="A9" s="8"/>
      <c r="B9" s="8"/>
      <c r="C9" s="8"/>
      <c r="D9" s="8"/>
      <c r="E9" s="8"/>
      <c r="F9" s="8"/>
      <c r="G9" s="69"/>
      <c r="H9" s="69"/>
      <c r="I9" s="69"/>
      <c r="J9" s="2"/>
      <c r="K9" s="8"/>
    </row>
    <row r="10" spans="1:11" ht="13.5" thickBot="1" x14ac:dyDescent="0.25">
      <c r="A10" s="8"/>
      <c r="B10" s="8"/>
      <c r="C10" s="8"/>
      <c r="D10" s="8"/>
      <c r="E10" s="8"/>
      <c r="F10" s="8"/>
      <c r="G10" s="69"/>
      <c r="H10" s="69"/>
      <c r="I10" s="69"/>
      <c r="J10" s="2"/>
      <c r="K10" s="8"/>
    </row>
    <row r="11" spans="1:11" ht="15.75" thickBot="1" x14ac:dyDescent="0.25">
      <c r="A11" s="8"/>
      <c r="B11" s="8"/>
      <c r="C11" s="70" t="s">
        <v>14</v>
      </c>
      <c r="D11" s="55"/>
      <c r="E11" s="55"/>
      <c r="F11" s="55"/>
      <c r="G11" s="56"/>
      <c r="H11" s="69"/>
      <c r="I11" s="69"/>
      <c r="J11" s="2"/>
      <c r="K11" s="8"/>
    </row>
    <row r="12" spans="1:11" ht="13.5" thickBot="1" x14ac:dyDescent="0.25">
      <c r="A12" s="8"/>
      <c r="B12" s="8"/>
      <c r="C12" s="57"/>
      <c r="D12" s="53" t="s">
        <v>15</v>
      </c>
      <c r="E12" s="54"/>
      <c r="F12" s="53" t="s">
        <v>16</v>
      </c>
      <c r="G12" s="54"/>
      <c r="H12" s="69"/>
      <c r="I12" s="69"/>
      <c r="J12" s="2"/>
      <c r="K12" s="8"/>
    </row>
    <row r="13" spans="1:11" ht="13.5" thickBot="1" x14ac:dyDescent="0.25">
      <c r="A13" s="8"/>
      <c r="B13" s="8"/>
      <c r="C13" s="58" t="s">
        <v>0</v>
      </c>
      <c r="D13" s="11" t="s">
        <v>141</v>
      </c>
      <c r="E13" s="12" t="s">
        <v>17</v>
      </c>
      <c r="F13" s="11" t="s">
        <v>141</v>
      </c>
      <c r="G13" s="12" t="s">
        <v>17</v>
      </c>
      <c r="H13" s="69"/>
      <c r="I13" s="69"/>
      <c r="J13" s="2"/>
      <c r="K13" s="8"/>
    </row>
    <row r="14" spans="1:11" ht="13.5" thickBot="1" x14ac:dyDescent="0.25">
      <c r="A14" s="8"/>
      <c r="B14" s="8"/>
      <c r="C14" s="13" t="s">
        <v>94</v>
      </c>
      <c r="D14" s="34" t="s">
        <v>40</v>
      </c>
      <c r="E14" s="35"/>
      <c r="F14" s="34" t="s">
        <v>18</v>
      </c>
      <c r="G14" s="35"/>
      <c r="H14" s="69"/>
      <c r="I14" s="69"/>
      <c r="J14" s="2"/>
      <c r="K14" s="8"/>
    </row>
    <row r="15" spans="1:11" ht="13.5" thickBot="1" x14ac:dyDescent="0.25">
      <c r="A15" s="8"/>
      <c r="B15" s="8"/>
      <c r="C15" s="14" t="s">
        <v>19</v>
      </c>
      <c r="D15" s="15" t="s">
        <v>20</v>
      </c>
      <c r="E15" s="76"/>
      <c r="F15" s="15" t="s">
        <v>20</v>
      </c>
      <c r="G15" s="76"/>
      <c r="H15" s="69"/>
      <c r="I15" s="69"/>
      <c r="J15" s="2"/>
      <c r="K15" s="8"/>
    </row>
    <row r="16" spans="1:11" ht="13.5" thickBot="1" x14ac:dyDescent="0.25">
      <c r="A16" s="8"/>
      <c r="B16" s="8"/>
      <c r="C16" s="39"/>
      <c r="D16" s="40">
        <f>56%*$D$25</f>
        <v>8960</v>
      </c>
      <c r="E16" s="16">
        <v>0</v>
      </c>
      <c r="F16" s="40">
        <f>44%*$D$25</f>
        <v>7040</v>
      </c>
      <c r="G16" s="16">
        <v>0</v>
      </c>
      <c r="H16" s="69"/>
      <c r="I16" s="69"/>
      <c r="J16" s="2"/>
      <c r="K16" s="8"/>
    </row>
    <row r="17" spans="1:11" ht="13.5" thickBot="1" x14ac:dyDescent="0.25">
      <c r="A17" s="8"/>
      <c r="B17" s="8"/>
      <c r="C17" s="10" t="s">
        <v>41</v>
      </c>
      <c r="D17" s="17"/>
      <c r="E17" s="18"/>
      <c r="F17" s="18"/>
      <c r="G17" s="101">
        <f>SUM(E16*D16,F16*G16)/SUM(D16,F16)</f>
        <v>0</v>
      </c>
      <c r="H17" s="69"/>
      <c r="I17" s="69"/>
      <c r="J17" s="2"/>
      <c r="K17" s="8"/>
    </row>
    <row r="18" spans="1:11" ht="13.5" thickBot="1" x14ac:dyDescent="0.25">
      <c r="A18" s="8"/>
      <c r="B18" s="8"/>
      <c r="C18" s="41" t="s">
        <v>21</v>
      </c>
      <c r="D18" s="15" t="s">
        <v>22</v>
      </c>
      <c r="E18" s="76"/>
      <c r="F18" s="15" t="s">
        <v>22</v>
      </c>
      <c r="G18" s="76"/>
      <c r="H18" s="69"/>
      <c r="I18" s="69"/>
      <c r="J18" s="2"/>
      <c r="K18" s="8"/>
    </row>
    <row r="19" spans="1:11" ht="13.5" thickBot="1" x14ac:dyDescent="0.25">
      <c r="A19" s="8"/>
      <c r="B19" s="8"/>
      <c r="C19" s="39"/>
      <c r="D19" s="40">
        <f>$D$16</f>
        <v>8960</v>
      </c>
      <c r="E19" s="16">
        <v>0</v>
      </c>
      <c r="F19" s="40">
        <f>$F$16</f>
        <v>7040</v>
      </c>
      <c r="G19" s="16">
        <v>0</v>
      </c>
      <c r="H19" s="69"/>
      <c r="I19" s="69"/>
      <c r="J19" s="2"/>
      <c r="K19" s="8"/>
    </row>
    <row r="20" spans="1:11" ht="13.5" thickBot="1" x14ac:dyDescent="0.25">
      <c r="A20" s="8"/>
      <c r="B20" s="8"/>
      <c r="C20" s="10" t="s">
        <v>42</v>
      </c>
      <c r="D20" s="17"/>
      <c r="E20" s="18"/>
      <c r="F20" s="18"/>
      <c r="G20" s="101">
        <f>SUM(E19*D19,F19*G19)/SUM(D19,F19)</f>
        <v>0</v>
      </c>
      <c r="H20" s="69"/>
      <c r="I20" s="69"/>
      <c r="J20" s="2"/>
      <c r="K20" s="8"/>
    </row>
    <row r="21" spans="1:11" x14ac:dyDescent="0.2">
      <c r="A21" s="8"/>
      <c r="B21" s="8"/>
      <c r="C21" s="8"/>
      <c r="D21" s="8"/>
      <c r="E21" s="8"/>
      <c r="F21" s="8"/>
      <c r="G21" s="69"/>
      <c r="H21" s="69"/>
      <c r="I21" s="69"/>
      <c r="J21" s="2"/>
      <c r="K21" s="8"/>
    </row>
    <row r="22" spans="1:11" ht="13.5" thickBot="1" x14ac:dyDescent="0.25">
      <c r="A22" s="8"/>
      <c r="B22" s="8"/>
      <c r="C22" s="8"/>
      <c r="D22" s="8"/>
      <c r="E22" s="8"/>
      <c r="F22" s="8"/>
      <c r="G22" s="69"/>
      <c r="H22" s="69"/>
      <c r="I22" s="69"/>
      <c r="J22" s="2"/>
      <c r="K22" s="8"/>
    </row>
    <row r="23" spans="1:11" s="8" customFormat="1" ht="13.5" thickBot="1" x14ac:dyDescent="0.25">
      <c r="C23" s="70" t="s">
        <v>26</v>
      </c>
      <c r="D23" s="20"/>
      <c r="E23" s="20"/>
      <c r="F23" s="21"/>
      <c r="J23" s="2"/>
    </row>
    <row r="24" spans="1:11" s="22" customFormat="1" ht="13.5" thickBot="1" x14ac:dyDescent="0.25">
      <c r="C24" s="23" t="s">
        <v>0</v>
      </c>
      <c r="D24" s="24" t="s">
        <v>24</v>
      </c>
      <c r="E24" s="25" t="s">
        <v>23</v>
      </c>
      <c r="F24" s="25" t="s">
        <v>25</v>
      </c>
      <c r="J24" s="2"/>
    </row>
    <row r="25" spans="1:11" s="22" customFormat="1" ht="13.5" thickBot="1" x14ac:dyDescent="0.25">
      <c r="C25" s="26" t="s">
        <v>83</v>
      </c>
      <c r="D25" s="40">
        <v>16000</v>
      </c>
      <c r="E25" s="19"/>
      <c r="F25" s="27">
        <f t="shared" ref="F25" si="0">IFERROR(D25*E25,0)</f>
        <v>0</v>
      </c>
      <c r="J25" s="2"/>
    </row>
    <row r="26" spans="1:11" s="22" customFormat="1" ht="13.5" thickBot="1" x14ac:dyDescent="0.25">
      <c r="C26" s="33" t="s">
        <v>126</v>
      </c>
      <c r="D26" s="152">
        <f>$D$25</f>
        <v>16000</v>
      </c>
      <c r="E26" s="78">
        <v>0.1</v>
      </c>
      <c r="F26" s="154">
        <f>IFERROR(IF($E$27&lt;=$E$26,$D$26*$E$27*SUM($G$17,$G$20),$D$26*$E$26*SUM($G$17,$G$20)),0)</f>
        <v>0</v>
      </c>
      <c r="G26" s="131"/>
      <c r="J26" s="2"/>
      <c r="K26" s="1"/>
    </row>
    <row r="27" spans="1:11" s="22" customFormat="1" ht="15.75" customHeight="1" thickBot="1" x14ac:dyDescent="0.25">
      <c r="C27" s="33" t="s">
        <v>116</v>
      </c>
      <c r="D27" s="153"/>
      <c r="E27" s="78" t="str">
        <f>IF(SUM($E$49:$E$50)=0," ",SUM($E$49*$D$16,$F$16*$E$50)/$D$25)</f>
        <v xml:space="preserve"> </v>
      </c>
      <c r="F27" s="155"/>
      <c r="G27" s="131"/>
      <c r="J27" s="2"/>
      <c r="K27" s="1"/>
    </row>
    <row r="28" spans="1:11" s="8" customFormat="1" ht="13.5" thickBot="1" x14ac:dyDescent="0.25">
      <c r="C28" s="28" t="s">
        <v>43</v>
      </c>
      <c r="D28" s="29"/>
      <c r="E28" s="30"/>
      <c r="F28" s="30">
        <f>SUM($F$25:$F$27)</f>
        <v>0</v>
      </c>
      <c r="J28" s="2"/>
    </row>
    <row r="29" spans="1:11" x14ac:dyDescent="0.2">
      <c r="A29" s="8"/>
      <c r="B29" s="8"/>
      <c r="C29" s="8"/>
      <c r="D29" s="8"/>
      <c r="E29" s="8"/>
      <c r="F29" s="8"/>
      <c r="G29" s="8"/>
      <c r="H29" s="8"/>
      <c r="I29" s="8"/>
      <c r="J29" s="2"/>
      <c r="K29" s="1"/>
    </row>
    <row r="30" spans="1:11" ht="13.5" thickBot="1" x14ac:dyDescent="0.25">
      <c r="A30" s="8"/>
      <c r="B30" s="8"/>
      <c r="C30" s="8"/>
      <c r="D30" s="8"/>
      <c r="E30" s="8"/>
      <c r="F30" s="8"/>
      <c r="G30" s="8"/>
      <c r="H30" s="8"/>
      <c r="I30" s="8"/>
      <c r="J30" s="2"/>
      <c r="K30" s="1"/>
    </row>
    <row r="31" spans="1:11" ht="13.5" thickBot="1" x14ac:dyDescent="0.25">
      <c r="A31" s="8"/>
      <c r="B31" s="8"/>
      <c r="C31" s="70" t="s">
        <v>30</v>
      </c>
      <c r="D31" s="79"/>
      <c r="E31" s="79"/>
      <c r="F31" s="80"/>
      <c r="G31" s="8"/>
      <c r="H31" s="8"/>
      <c r="I31" s="8"/>
      <c r="J31" s="2"/>
      <c r="K31" s="1"/>
    </row>
    <row r="32" spans="1:11" ht="13.5" thickBot="1" x14ac:dyDescent="0.25">
      <c r="A32" s="8"/>
      <c r="B32" s="8"/>
      <c r="C32" s="59" t="s">
        <v>0</v>
      </c>
      <c r="D32" s="79"/>
      <c r="E32" s="79"/>
      <c r="F32" s="80"/>
      <c r="G32" s="8"/>
      <c r="H32" s="8"/>
      <c r="I32" s="8"/>
      <c r="J32" s="2"/>
      <c r="K32" s="1"/>
    </row>
    <row r="33" spans="1:11" ht="29.25" thickBot="1" x14ac:dyDescent="0.4">
      <c r="A33" s="8"/>
      <c r="B33" s="8"/>
      <c r="C33" s="81" t="s">
        <v>27</v>
      </c>
      <c r="D33" s="82" t="s">
        <v>39</v>
      </c>
      <c r="E33" s="83" t="s">
        <v>38</v>
      </c>
      <c r="F33" s="83" t="s">
        <v>99</v>
      </c>
      <c r="G33" s="8"/>
      <c r="H33" s="8"/>
      <c r="I33" s="8"/>
      <c r="J33" s="2"/>
      <c r="K33" s="38"/>
    </row>
    <row r="34" spans="1:11" ht="26.25" customHeight="1" thickBot="1" x14ac:dyDescent="0.25">
      <c r="A34" s="8"/>
      <c r="B34" s="8"/>
      <c r="C34" s="104" t="s">
        <v>28</v>
      </c>
      <c r="D34" s="85">
        <f>$G$17*2</f>
        <v>0</v>
      </c>
      <c r="E34" s="86">
        <v>-5.5E-2</v>
      </c>
      <c r="F34" s="87">
        <f>IFERROR($D34*$E34,0)</f>
        <v>0</v>
      </c>
      <c r="G34" s="8"/>
      <c r="H34" s="8"/>
      <c r="I34" s="8"/>
      <c r="J34" s="2"/>
      <c r="K34" s="1"/>
    </row>
    <row r="35" spans="1:11" ht="26.25" thickBot="1" x14ac:dyDescent="0.25">
      <c r="A35" s="8"/>
      <c r="B35" s="8"/>
      <c r="C35" s="84" t="s">
        <v>29</v>
      </c>
      <c r="D35" s="85">
        <f>$G$20*2</f>
        <v>0</v>
      </c>
      <c r="E35" s="86">
        <v>-5.5E-2</v>
      </c>
      <c r="F35" s="87">
        <f>IFERROR($D35*$E35,0)</f>
        <v>0</v>
      </c>
      <c r="G35" s="8"/>
      <c r="H35" s="8"/>
      <c r="I35" s="8"/>
      <c r="J35" s="2"/>
      <c r="K35" s="1"/>
    </row>
    <row r="36" spans="1:11" ht="13.5" thickBot="1" x14ac:dyDescent="0.25">
      <c r="A36" s="8"/>
      <c r="B36" s="8"/>
      <c r="C36" s="88" t="s">
        <v>84</v>
      </c>
      <c r="D36" s="88"/>
      <c r="E36" s="25"/>
      <c r="F36" s="89">
        <f>SUM($F$33:$F$35)</f>
        <v>0</v>
      </c>
      <c r="G36" s="8"/>
      <c r="H36" s="8"/>
      <c r="I36" s="8"/>
      <c r="J36" s="2"/>
      <c r="K36" s="8"/>
    </row>
    <row r="37" spans="1:11" ht="14.25" x14ac:dyDescent="0.25">
      <c r="A37" s="8"/>
      <c r="B37" s="8"/>
      <c r="C37" s="8" t="s">
        <v>102</v>
      </c>
      <c r="D37" s="8"/>
      <c r="E37" s="8"/>
      <c r="F37" s="8"/>
      <c r="G37" s="8"/>
      <c r="H37" s="8"/>
      <c r="I37" s="8"/>
      <c r="J37" s="2"/>
      <c r="K37" s="8"/>
    </row>
    <row r="38" spans="1:11" ht="14.25" x14ac:dyDescent="0.25">
      <c r="A38" s="8"/>
      <c r="B38" s="8"/>
      <c r="C38" s="8" t="s">
        <v>35</v>
      </c>
      <c r="D38" s="8"/>
      <c r="E38" s="8"/>
      <c r="F38" s="8"/>
      <c r="G38" s="69"/>
      <c r="H38" s="69"/>
      <c r="I38" s="69"/>
      <c r="J38" s="2"/>
      <c r="K38" s="8"/>
    </row>
    <row r="39" spans="1:11" ht="13.5" thickBot="1" x14ac:dyDescent="0.25">
      <c r="A39" s="8"/>
      <c r="B39" s="8"/>
      <c r="C39" s="8"/>
      <c r="D39" s="8"/>
      <c r="E39" s="8"/>
      <c r="F39" s="8"/>
      <c r="G39" s="8"/>
      <c r="H39" s="8"/>
      <c r="I39" s="8"/>
      <c r="J39" s="2"/>
      <c r="K39" s="1"/>
    </row>
    <row r="40" spans="1:11" ht="13.5" thickBot="1" x14ac:dyDescent="0.25">
      <c r="A40" s="8"/>
      <c r="B40" s="8"/>
      <c r="C40" s="70" t="s">
        <v>36</v>
      </c>
      <c r="D40" s="90"/>
      <c r="E40" s="8"/>
      <c r="F40" s="8"/>
      <c r="G40" s="8"/>
      <c r="H40" s="8"/>
      <c r="I40" s="8"/>
      <c r="J40" s="2"/>
      <c r="K40" s="1"/>
    </row>
    <row r="41" spans="1:11" ht="13.5" thickBot="1" x14ac:dyDescent="0.25">
      <c r="A41" s="8"/>
      <c r="B41" s="8"/>
      <c r="C41" s="91" t="s">
        <v>33</v>
      </c>
      <c r="D41" s="92">
        <f>SUM($E$25)</f>
        <v>0</v>
      </c>
      <c r="E41" s="8"/>
      <c r="F41" s="8"/>
      <c r="G41" s="8"/>
      <c r="H41" s="8"/>
      <c r="I41" s="8"/>
      <c r="J41" s="2"/>
      <c r="K41" s="1"/>
    </row>
    <row r="42" spans="1:11" ht="13.5" thickBot="1" x14ac:dyDescent="0.25">
      <c r="A42" s="8"/>
      <c r="B42" s="8"/>
      <c r="C42" s="91" t="s">
        <v>81</v>
      </c>
      <c r="D42" s="93">
        <f>$F$26/$D$26</f>
        <v>0</v>
      </c>
      <c r="E42" s="8"/>
      <c r="F42" s="8"/>
      <c r="G42" s="8"/>
      <c r="H42" s="8"/>
      <c r="I42" s="8"/>
      <c r="J42" s="2"/>
      <c r="K42" s="1"/>
    </row>
    <row r="43" spans="1:11" ht="13.5" thickBot="1" x14ac:dyDescent="0.25">
      <c r="A43" s="8"/>
      <c r="B43" s="8"/>
      <c r="C43" s="94" t="s">
        <v>32</v>
      </c>
      <c r="D43" s="95">
        <f>$F$36*0.1</f>
        <v>0</v>
      </c>
      <c r="E43" s="8"/>
      <c r="F43" s="8"/>
      <c r="G43" s="8"/>
      <c r="H43" s="8"/>
      <c r="I43" s="8"/>
      <c r="J43" s="2"/>
      <c r="K43" s="1"/>
    </row>
    <row r="44" spans="1:11" ht="13.5" customHeight="1" thickBot="1" x14ac:dyDescent="0.3">
      <c r="A44" s="8"/>
      <c r="B44" s="8"/>
      <c r="C44" s="96" t="s">
        <v>37</v>
      </c>
      <c r="D44" s="97">
        <f>SUM(D42,D41,-D43)</f>
        <v>0</v>
      </c>
      <c r="E44" s="98" t="s">
        <v>144</v>
      </c>
      <c r="F44" s="134"/>
      <c r="G44" s="8"/>
      <c r="H44" s="8"/>
      <c r="I44" s="8"/>
      <c r="J44" s="2"/>
      <c r="K44" s="1"/>
    </row>
    <row r="45" spans="1:11" ht="15.75" customHeight="1" x14ac:dyDescent="0.2">
      <c r="A45" s="8"/>
      <c r="B45" s="8"/>
      <c r="C45" s="8"/>
      <c r="D45" s="8"/>
      <c r="E45" s="8"/>
      <c r="F45" s="8"/>
      <c r="G45" s="8"/>
      <c r="H45" s="8"/>
      <c r="I45" s="8"/>
      <c r="J45" s="2"/>
      <c r="K45" s="1"/>
    </row>
    <row r="46" spans="1:11" ht="13.5" thickBot="1" x14ac:dyDescent="0.25">
      <c r="A46" s="8"/>
      <c r="B46" s="8"/>
      <c r="C46" s="8"/>
      <c r="D46" s="8"/>
      <c r="E46" s="8"/>
      <c r="F46" s="8"/>
      <c r="G46" s="8"/>
      <c r="H46" s="8"/>
      <c r="I46" s="8"/>
      <c r="J46" s="2"/>
      <c r="K46" s="1"/>
    </row>
    <row r="47" spans="1:11" ht="13.5" thickBot="1" x14ac:dyDescent="0.25">
      <c r="A47" s="112"/>
      <c r="B47" s="112"/>
      <c r="C47" s="113" t="s">
        <v>85</v>
      </c>
      <c r="D47" s="114"/>
      <c r="E47" s="115"/>
      <c r="F47" s="116"/>
      <c r="G47" s="117"/>
      <c r="H47" s="112"/>
      <c r="I47" s="118"/>
      <c r="J47" s="2"/>
      <c r="K47" s="31"/>
    </row>
    <row r="48" spans="1:11" ht="13.5" thickBot="1" x14ac:dyDescent="0.25">
      <c r="A48" s="112"/>
      <c r="B48" s="112"/>
      <c r="C48" s="147" t="s">
        <v>138</v>
      </c>
      <c r="D48" s="148"/>
      <c r="E48" s="119" t="s">
        <v>23</v>
      </c>
      <c r="F48" s="116"/>
      <c r="G48" s="117"/>
      <c r="H48" s="112"/>
      <c r="I48" s="118"/>
      <c r="J48" s="2"/>
      <c r="K48" s="31"/>
    </row>
    <row r="49" spans="1:11" ht="13.5" thickBot="1" x14ac:dyDescent="0.25">
      <c r="A49" s="112"/>
      <c r="B49" s="112"/>
      <c r="C49" s="13" t="s">
        <v>137</v>
      </c>
      <c r="D49" s="120"/>
      <c r="E49" s="62"/>
      <c r="F49" s="116"/>
      <c r="G49" s="117"/>
      <c r="H49" s="112"/>
      <c r="I49" s="118"/>
      <c r="J49" s="2"/>
      <c r="K49" s="31"/>
    </row>
    <row r="50" spans="1:11" ht="13.5" thickBot="1" x14ac:dyDescent="0.25">
      <c r="A50" s="112"/>
      <c r="B50" s="112"/>
      <c r="C50" s="13" t="s">
        <v>139</v>
      </c>
      <c r="D50" s="120"/>
      <c r="E50" s="62"/>
      <c r="F50" s="116"/>
      <c r="G50" s="117"/>
      <c r="H50" s="112"/>
      <c r="I50" s="118"/>
      <c r="J50" s="2"/>
      <c r="K50" s="31"/>
    </row>
    <row r="51" spans="1:11" ht="12.75" customHeight="1" thickBot="1" x14ac:dyDescent="0.25">
      <c r="A51" s="112"/>
      <c r="B51" s="112"/>
      <c r="C51" s="121"/>
      <c r="D51" s="122"/>
      <c r="E51" s="123"/>
      <c r="F51" s="116"/>
      <c r="G51" s="117"/>
      <c r="H51" s="112"/>
      <c r="I51" s="118"/>
      <c r="J51" s="2"/>
      <c r="K51" s="31"/>
    </row>
    <row r="52" spans="1:11" x14ac:dyDescent="0.2">
      <c r="A52" s="8"/>
      <c r="B52" s="8"/>
      <c r="C52" s="8"/>
      <c r="D52" s="8"/>
      <c r="E52" s="8"/>
      <c r="F52" s="8"/>
      <c r="G52" s="8"/>
      <c r="H52" s="8"/>
      <c r="I52" s="8"/>
      <c r="J52" s="2"/>
      <c r="K52" s="31"/>
    </row>
    <row r="53" spans="1:11" x14ac:dyDescent="0.2">
      <c r="A53" s="8"/>
      <c r="B53" s="8"/>
      <c r="C53" s="8"/>
      <c r="D53" s="8"/>
      <c r="E53" s="8"/>
      <c r="F53" s="8"/>
      <c r="G53" s="8"/>
      <c r="H53" s="8"/>
      <c r="I53" s="8"/>
      <c r="J53" s="2"/>
      <c r="K53" s="31"/>
    </row>
    <row r="54" spans="1:11" x14ac:dyDescent="0.2">
      <c r="A54" s="2"/>
      <c r="B54" s="2"/>
      <c r="C54" s="2"/>
      <c r="D54" s="2"/>
      <c r="E54" s="2"/>
      <c r="F54" s="2"/>
      <c r="G54" s="2"/>
      <c r="H54" s="2"/>
      <c r="I54" s="2"/>
      <c r="J54" s="2"/>
      <c r="K54" s="31"/>
    </row>
    <row r="55" spans="1:11" x14ac:dyDescent="0.2">
      <c r="G55" s="1"/>
      <c r="H55" s="1"/>
      <c r="I55" s="1"/>
      <c r="J55" s="1"/>
      <c r="K55" s="31"/>
    </row>
    <row r="56" spans="1:11" x14ac:dyDescent="0.2">
      <c r="G56" s="1"/>
      <c r="H56" s="1"/>
      <c r="I56" s="1"/>
      <c r="J56" s="1"/>
      <c r="K56" s="31"/>
    </row>
    <row r="57" spans="1:11" x14ac:dyDescent="0.2">
      <c r="G57" s="1"/>
      <c r="H57" s="1"/>
      <c r="I57" s="1"/>
      <c r="J57" s="1"/>
      <c r="K57" s="31"/>
    </row>
    <row r="58" spans="1:11" x14ac:dyDescent="0.2">
      <c r="G58" s="1"/>
      <c r="H58" s="1"/>
      <c r="I58" s="1"/>
      <c r="J58" s="1"/>
      <c r="K58" s="1"/>
    </row>
    <row r="59" spans="1:11" x14ac:dyDescent="0.2">
      <c r="G59" s="1"/>
      <c r="H59" s="1"/>
      <c r="I59" s="1"/>
      <c r="J59" s="1"/>
      <c r="K59" s="1"/>
    </row>
    <row r="60" spans="1:11" x14ac:dyDescent="0.2">
      <c r="G60" s="1"/>
      <c r="H60" s="1"/>
      <c r="I60" s="1"/>
      <c r="J60" s="1"/>
      <c r="K60" s="1"/>
    </row>
    <row r="61" spans="1:11" x14ac:dyDescent="0.2">
      <c r="G61" s="1"/>
      <c r="H61" s="1"/>
      <c r="I61" s="1"/>
      <c r="J61" s="1"/>
      <c r="K61" s="1"/>
    </row>
    <row r="62" spans="1:11" x14ac:dyDescent="0.2">
      <c r="G62" s="1"/>
      <c r="H62" s="1"/>
      <c r="I62" s="1"/>
      <c r="J62" s="1"/>
      <c r="K62" s="1"/>
    </row>
    <row r="63" spans="1:11" x14ac:dyDescent="0.2">
      <c r="G63" s="1"/>
      <c r="H63" s="1"/>
      <c r="I63" s="1"/>
      <c r="J63" s="1"/>
      <c r="K63" s="1"/>
    </row>
    <row r="64" spans="1:11" x14ac:dyDescent="0.2">
      <c r="G64" s="1"/>
      <c r="H64" s="1"/>
      <c r="I64" s="1"/>
      <c r="J64" s="1"/>
      <c r="K64" s="1"/>
    </row>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sheetData>
  <sheetProtection algorithmName="SHA-512" hashValue="/u2XHZF+1wh5RZvxKXr3RUnoq7+tPU3WQMvAJq474uKfgZDdiTBaUowYpRmx9mdRA9d6R9OuESqd086jiZXCJA==" saltValue="fz5w3dC8HJmrdmAdZeLYdA==" spinCount="100000" sheet="1" selectLockedCells="1"/>
  <protectedRanges>
    <protectedRange sqref="F5:F8 D5:D8" name="gegevens_1_2"/>
  </protectedRanges>
  <mergeCells count="8">
    <mergeCell ref="C2:G2"/>
    <mergeCell ref="C48:D48"/>
    <mergeCell ref="D26:D27"/>
    <mergeCell ref="F26:F27"/>
    <mergeCell ref="D5:G5"/>
    <mergeCell ref="D6:G6"/>
    <mergeCell ref="D7:G7"/>
    <mergeCell ref="D8:G8"/>
  </mergeCells>
  <dataValidations disablePrompts="1" count="1">
    <dataValidation type="list" allowBlank="1" showInputMessage="1" showErrorMessage="1" sqref="N44" xr:uid="{2BC55AF0-DC59-4C74-BA3F-31656DEB2116}">
      <formula1>$R$46:$R$47</formula1>
    </dataValidation>
  </dataValidations>
  <pageMargins left="0.7" right="0.7" top="0.75" bottom="0.75" header="0.3" footer="0.3"/>
  <pageSetup paperSize="9" scale="57" orientation="landscape" horizontalDpi="4294967293" r:id="rId1"/>
  <ignoredErrors>
    <ignoredError sqref="G17 G20 D42 D34:D3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5131F-BD01-4C79-A1FB-E45F11DA0FB3}">
  <sheetPr>
    <pageSetUpPr fitToPage="1"/>
  </sheetPr>
  <dimension ref="A1:K107"/>
  <sheetViews>
    <sheetView zoomScale="85" zoomScaleNormal="85" workbookViewId="0">
      <selection activeCell="E27" sqref="E27"/>
    </sheetView>
  </sheetViews>
  <sheetFormatPr defaultColWidth="9.140625" defaultRowHeight="12.75" x14ac:dyDescent="0.2"/>
  <cols>
    <col min="1" max="2" width="2.7109375" style="1" customWidth="1"/>
    <col min="3" max="3" width="65.140625" style="1" customWidth="1"/>
    <col min="4" max="4" width="36.42578125" style="1" customWidth="1"/>
    <col min="5" max="5" width="32" style="1" bestFit="1" customWidth="1"/>
    <col min="6" max="6" width="36.42578125" style="1" customWidth="1"/>
    <col min="7" max="7" width="24.85546875" style="7" customWidth="1"/>
    <col min="8" max="10" width="2.7109375" style="7" customWidth="1"/>
    <col min="11" max="11" width="9.140625" style="7"/>
    <col min="12" max="12" width="9.140625" style="1"/>
    <col min="13" max="13" width="34.140625" style="1" bestFit="1" customWidth="1"/>
    <col min="14" max="16384" width="9.140625" style="1"/>
  </cols>
  <sheetData>
    <row r="1" spans="1:11" ht="13.5" thickBot="1" x14ac:dyDescent="0.25">
      <c r="A1" s="69"/>
      <c r="B1" s="69"/>
      <c r="C1" s="69"/>
      <c r="D1" s="69"/>
      <c r="E1" s="69"/>
      <c r="F1" s="69"/>
      <c r="G1" s="69"/>
      <c r="H1" s="69"/>
      <c r="I1" s="69"/>
      <c r="J1" s="2"/>
      <c r="K1" s="9"/>
    </row>
    <row r="2" spans="1:11" ht="80.099999999999994" customHeight="1" thickBot="1" x14ac:dyDescent="0.25">
      <c r="A2" s="8"/>
      <c r="B2" s="8"/>
      <c r="C2" s="149" t="s">
        <v>106</v>
      </c>
      <c r="D2" s="150"/>
      <c r="E2" s="150"/>
      <c r="F2" s="150"/>
      <c r="G2" s="151"/>
      <c r="H2" s="8"/>
      <c r="I2" s="8"/>
      <c r="J2" s="2"/>
      <c r="K2" s="1"/>
    </row>
    <row r="3" spans="1:11" ht="15" customHeight="1" thickBot="1" x14ac:dyDescent="0.25">
      <c r="A3" s="8"/>
      <c r="B3" s="8"/>
      <c r="C3" s="8"/>
      <c r="D3" s="8"/>
      <c r="E3" s="8"/>
      <c r="F3" s="8"/>
      <c r="G3" s="8"/>
      <c r="H3" s="8"/>
      <c r="I3" s="8"/>
      <c r="J3" s="2"/>
      <c r="K3" s="1"/>
    </row>
    <row r="4" spans="1:11" ht="15" customHeight="1" thickBot="1" x14ac:dyDescent="0.25">
      <c r="A4" s="8"/>
      <c r="B4" s="8"/>
      <c r="C4" s="70" t="s">
        <v>5</v>
      </c>
      <c r="D4" s="71"/>
      <c r="E4" s="71"/>
      <c r="F4" s="71"/>
      <c r="G4" s="72"/>
      <c r="H4" s="8"/>
      <c r="I4" s="8"/>
      <c r="J4" s="2"/>
      <c r="K4" s="1"/>
    </row>
    <row r="5" spans="1:11" s="8" customFormat="1" ht="24.95" customHeight="1" thickBot="1" x14ac:dyDescent="0.25">
      <c r="C5" s="73" t="s">
        <v>6</v>
      </c>
      <c r="D5" s="156" t="s">
        <v>7</v>
      </c>
      <c r="E5" s="157"/>
      <c r="F5" s="157"/>
      <c r="G5" s="158"/>
      <c r="J5" s="2"/>
    </row>
    <row r="6" spans="1:11" s="8" customFormat="1" ht="24.95" customHeight="1" thickBot="1" x14ac:dyDescent="0.25">
      <c r="B6" s="74"/>
      <c r="C6" s="73" t="s">
        <v>8</v>
      </c>
      <c r="D6" s="156" t="s">
        <v>9</v>
      </c>
      <c r="E6" s="157"/>
      <c r="F6" s="157"/>
      <c r="G6" s="158"/>
      <c r="H6" s="75"/>
      <c r="I6" s="75"/>
      <c r="J6" s="2"/>
    </row>
    <row r="7" spans="1:11" s="8" customFormat="1" ht="24.95" customHeight="1" thickBot="1" x14ac:dyDescent="0.25">
      <c r="C7" s="73" t="s">
        <v>10</v>
      </c>
      <c r="D7" s="156" t="s">
        <v>11</v>
      </c>
      <c r="E7" s="157"/>
      <c r="F7" s="157"/>
      <c r="G7" s="158"/>
      <c r="H7" s="75"/>
      <c r="I7" s="75"/>
      <c r="J7" s="2"/>
    </row>
    <row r="8" spans="1:11" s="8" customFormat="1" ht="24.95" customHeight="1" thickBot="1" x14ac:dyDescent="0.25">
      <c r="C8" s="73" t="s">
        <v>12</v>
      </c>
      <c r="D8" s="156" t="s">
        <v>13</v>
      </c>
      <c r="E8" s="157"/>
      <c r="F8" s="157"/>
      <c r="G8" s="158"/>
      <c r="H8" s="75"/>
      <c r="I8" s="75"/>
      <c r="J8" s="2"/>
    </row>
    <row r="9" spans="1:11" x14ac:dyDescent="0.2">
      <c r="A9" s="8"/>
      <c r="B9" s="8"/>
      <c r="C9" s="8"/>
      <c r="D9" s="8"/>
      <c r="E9" s="8"/>
      <c r="F9" s="8"/>
      <c r="G9" s="69"/>
      <c r="H9" s="69"/>
      <c r="I9" s="69"/>
      <c r="J9" s="2"/>
      <c r="K9" s="8"/>
    </row>
    <row r="10" spans="1:11" ht="13.5" thickBot="1" x14ac:dyDescent="0.25">
      <c r="A10" s="8"/>
      <c r="B10" s="8"/>
      <c r="C10" s="8"/>
      <c r="D10" s="8"/>
      <c r="E10" s="8"/>
      <c r="F10" s="8"/>
      <c r="G10" s="69"/>
      <c r="H10" s="69"/>
      <c r="I10" s="69"/>
      <c r="J10" s="2"/>
      <c r="K10" s="8"/>
    </row>
    <row r="11" spans="1:11" ht="15.75" thickBot="1" x14ac:dyDescent="0.25">
      <c r="A11" s="8"/>
      <c r="B11" s="8"/>
      <c r="C11" s="70" t="s">
        <v>14</v>
      </c>
      <c r="D11" s="55"/>
      <c r="E11" s="55"/>
      <c r="F11" s="69"/>
      <c r="G11" s="69"/>
      <c r="H11" s="69"/>
      <c r="I11" s="69"/>
      <c r="J11" s="2"/>
      <c r="K11" s="8"/>
    </row>
    <row r="12" spans="1:11" ht="13.5" thickBot="1" x14ac:dyDescent="0.25">
      <c r="A12" s="8"/>
      <c r="B12" s="8"/>
      <c r="C12" s="57"/>
      <c r="D12" s="53" t="s">
        <v>79</v>
      </c>
      <c r="E12" s="54"/>
      <c r="F12" s="69"/>
      <c r="G12" s="69"/>
      <c r="H12" s="69"/>
      <c r="I12" s="69"/>
      <c r="J12" s="2"/>
      <c r="K12" s="8"/>
    </row>
    <row r="13" spans="1:11" ht="13.5" thickBot="1" x14ac:dyDescent="0.25">
      <c r="A13" s="8"/>
      <c r="B13" s="8"/>
      <c r="C13" s="58" t="s">
        <v>0</v>
      </c>
      <c r="D13" s="53" t="s">
        <v>78</v>
      </c>
      <c r="E13" s="12" t="s">
        <v>17</v>
      </c>
      <c r="F13" s="69"/>
      <c r="G13" s="69"/>
      <c r="H13" s="69"/>
      <c r="I13" s="69"/>
      <c r="J13" s="2"/>
      <c r="K13" s="8"/>
    </row>
    <row r="14" spans="1:11" ht="13.5" thickBot="1" x14ac:dyDescent="0.25">
      <c r="A14" s="8"/>
      <c r="B14" s="8"/>
      <c r="C14" s="13" t="s">
        <v>132</v>
      </c>
      <c r="D14" s="34" t="s">
        <v>122</v>
      </c>
      <c r="E14" s="35"/>
      <c r="F14" s="69"/>
      <c r="G14" s="69"/>
      <c r="H14" s="69"/>
      <c r="I14" s="69"/>
      <c r="J14" s="2"/>
      <c r="K14" s="8"/>
    </row>
    <row r="15" spans="1:11" ht="13.5" thickBot="1" x14ac:dyDescent="0.25">
      <c r="A15" s="8"/>
      <c r="B15" s="8"/>
      <c r="C15" s="14" t="s">
        <v>19</v>
      </c>
      <c r="D15" s="15" t="s">
        <v>20</v>
      </c>
      <c r="E15" s="76"/>
      <c r="F15" s="69"/>
      <c r="G15" s="69"/>
      <c r="H15" s="69"/>
      <c r="I15" s="69"/>
      <c r="J15" s="2"/>
      <c r="K15" s="8"/>
    </row>
    <row r="16" spans="1:11" ht="13.5" thickBot="1" x14ac:dyDescent="0.25">
      <c r="A16" s="8"/>
      <c r="B16" s="8"/>
      <c r="C16" s="39"/>
      <c r="D16" s="40">
        <f>$D$27</f>
        <v>21900</v>
      </c>
      <c r="E16" s="16">
        <v>0</v>
      </c>
      <c r="F16" s="69"/>
      <c r="G16" s="69"/>
      <c r="H16" s="69"/>
      <c r="I16" s="69"/>
      <c r="J16" s="2"/>
      <c r="K16" s="8"/>
    </row>
    <row r="17" spans="1:11" ht="13.5" thickBot="1" x14ac:dyDescent="0.25">
      <c r="A17" s="8"/>
      <c r="B17" s="8"/>
      <c r="C17" s="10" t="s">
        <v>41</v>
      </c>
      <c r="D17" s="17"/>
      <c r="E17" s="77">
        <f>E16</f>
        <v>0</v>
      </c>
      <c r="F17" s="69"/>
      <c r="G17" s="69"/>
      <c r="H17" s="69"/>
      <c r="I17" s="69"/>
      <c r="J17" s="2"/>
      <c r="K17" s="8"/>
    </row>
    <row r="18" spans="1:11" ht="13.5" thickBot="1" x14ac:dyDescent="0.25">
      <c r="A18" s="8"/>
      <c r="B18" s="8"/>
      <c r="C18" s="41" t="s">
        <v>21</v>
      </c>
      <c r="D18" s="15" t="s">
        <v>22</v>
      </c>
      <c r="E18" s="76"/>
      <c r="F18" s="69"/>
      <c r="G18" s="69"/>
      <c r="H18" s="69"/>
      <c r="I18" s="69"/>
      <c r="J18" s="2"/>
      <c r="K18" s="8"/>
    </row>
    <row r="19" spans="1:11" ht="13.5" thickBot="1" x14ac:dyDescent="0.25">
      <c r="A19" s="8"/>
      <c r="B19" s="8"/>
      <c r="C19" s="39"/>
      <c r="D19" s="40">
        <f>$D$16</f>
        <v>21900</v>
      </c>
      <c r="E19" s="16">
        <v>0</v>
      </c>
      <c r="F19" s="69"/>
      <c r="G19" s="69"/>
      <c r="H19" s="69"/>
      <c r="I19" s="69"/>
      <c r="J19" s="2"/>
      <c r="K19" s="8"/>
    </row>
    <row r="20" spans="1:11" ht="13.5" thickBot="1" x14ac:dyDescent="0.25">
      <c r="A20" s="8"/>
      <c r="B20" s="8"/>
      <c r="C20" s="10" t="s">
        <v>42</v>
      </c>
      <c r="D20" s="17"/>
      <c r="E20" s="77">
        <f>E19</f>
        <v>0</v>
      </c>
      <c r="F20" s="69"/>
      <c r="G20" s="69"/>
      <c r="H20" s="69"/>
      <c r="I20" s="69"/>
      <c r="J20" s="2"/>
      <c r="K20" s="8"/>
    </row>
    <row r="21" spans="1:11" x14ac:dyDescent="0.2">
      <c r="A21" s="8"/>
      <c r="B21" s="8"/>
      <c r="C21" s="8"/>
      <c r="D21" s="8"/>
      <c r="E21" s="8"/>
      <c r="F21" s="69"/>
      <c r="G21" s="69"/>
      <c r="H21" s="69"/>
      <c r="I21" s="69"/>
      <c r="J21" s="2"/>
      <c r="K21" s="8"/>
    </row>
    <row r="22" spans="1:11" ht="13.5" thickBot="1" x14ac:dyDescent="0.25">
      <c r="A22" s="8"/>
      <c r="B22" s="8"/>
      <c r="C22" s="8"/>
      <c r="D22" s="8"/>
      <c r="E22" s="8"/>
      <c r="F22" s="8"/>
      <c r="G22" s="69"/>
      <c r="H22" s="69"/>
      <c r="I22" s="69"/>
      <c r="J22" s="2"/>
      <c r="K22" s="8"/>
    </row>
    <row r="23" spans="1:11" s="8" customFormat="1" ht="13.5" thickBot="1" x14ac:dyDescent="0.25">
      <c r="C23" s="70" t="s">
        <v>26</v>
      </c>
      <c r="D23" s="20"/>
      <c r="E23" s="20"/>
      <c r="F23" s="21"/>
      <c r="J23" s="2"/>
    </row>
    <row r="24" spans="1:11" s="22" customFormat="1" ht="13.5" thickBot="1" x14ac:dyDescent="0.25">
      <c r="C24" s="23" t="s">
        <v>0</v>
      </c>
      <c r="D24" s="24" t="s">
        <v>24</v>
      </c>
      <c r="E24" s="25" t="s">
        <v>23</v>
      </c>
      <c r="F24" s="25" t="s">
        <v>25</v>
      </c>
      <c r="J24" s="2"/>
    </row>
    <row r="25" spans="1:11" s="22" customFormat="1" ht="13.5" thickBot="1" x14ac:dyDescent="0.25">
      <c r="C25" s="33" t="s">
        <v>117</v>
      </c>
      <c r="D25" s="67">
        <v>14400</v>
      </c>
      <c r="E25" s="102">
        <v>9</v>
      </c>
      <c r="F25" s="154">
        <f>IFERROR(IF($E$52&lt;=$E$25,SUM($D$25*$E$25,$D$26*$E$26),SUM($D$25:$D$26)*$E$25),0)</f>
        <v>129600</v>
      </c>
      <c r="G25" s="131"/>
      <c r="J25" s="2"/>
    </row>
    <row r="26" spans="1:11" s="22" customFormat="1" ht="15.75" customHeight="1" thickBot="1" x14ac:dyDescent="0.25">
      <c r="C26" s="33" t="s">
        <v>119</v>
      </c>
      <c r="D26" s="67">
        <v>7500</v>
      </c>
      <c r="E26" s="102">
        <f>$E$52</f>
        <v>0</v>
      </c>
      <c r="F26" s="155"/>
      <c r="G26" s="131"/>
      <c r="J26" s="2"/>
    </row>
    <row r="27" spans="1:11" s="22" customFormat="1" ht="13.5" thickBot="1" x14ac:dyDescent="0.25">
      <c r="C27" s="26" t="s">
        <v>83</v>
      </c>
      <c r="D27" s="40">
        <v>21900</v>
      </c>
      <c r="E27" s="19"/>
      <c r="F27" s="27">
        <f t="shared" ref="F27" si="0">IFERROR(D27*E27,0)</f>
        <v>0</v>
      </c>
      <c r="G27" s="131"/>
      <c r="J27" s="2"/>
    </row>
    <row r="28" spans="1:11" s="22" customFormat="1" ht="13.5" thickBot="1" x14ac:dyDescent="0.25">
      <c r="C28" s="33" t="s">
        <v>126</v>
      </c>
      <c r="D28" s="67">
        <v>14400</v>
      </c>
      <c r="E28" s="78">
        <v>0.1</v>
      </c>
      <c r="F28" s="154">
        <f>IFERROR(IF($E$53&lt;=$E$28,SUM($D$28*$E$28*SUM($E$17,$E$20),$D$29*$E$29*SUM($E$17,$E$20)),SUM($D$28:$D$29)*$E$28*SUM($E$17,$E$20)),0)</f>
        <v>0</v>
      </c>
      <c r="G28" s="131"/>
      <c r="J28" s="2"/>
      <c r="K28" s="1"/>
    </row>
    <row r="29" spans="1:11" s="22" customFormat="1" ht="15.75" customHeight="1" thickBot="1" x14ac:dyDescent="0.25">
      <c r="C29" s="33" t="s">
        <v>120</v>
      </c>
      <c r="D29" s="67">
        <v>7500</v>
      </c>
      <c r="E29" s="78">
        <f>$E$53</f>
        <v>0</v>
      </c>
      <c r="F29" s="155"/>
      <c r="G29" s="131"/>
      <c r="J29" s="2"/>
      <c r="K29" s="1"/>
    </row>
    <row r="30" spans="1:11" s="8" customFormat="1" ht="13.5" thickBot="1" x14ac:dyDescent="0.25">
      <c r="C30" s="28" t="s">
        <v>43</v>
      </c>
      <c r="D30" s="29"/>
      <c r="E30" s="30"/>
      <c r="F30" s="30">
        <f>SUM($F$25:$F$29)</f>
        <v>129600</v>
      </c>
      <c r="G30" s="66"/>
      <c r="J30" s="2"/>
    </row>
    <row r="31" spans="1:11" x14ac:dyDescent="0.2">
      <c r="A31" s="8"/>
      <c r="B31" s="8"/>
      <c r="C31" s="8"/>
      <c r="D31" s="8"/>
      <c r="E31" s="8"/>
      <c r="F31" s="8"/>
      <c r="G31" s="8"/>
      <c r="H31" s="8"/>
      <c r="I31" s="8"/>
      <c r="J31" s="2"/>
      <c r="K31" s="1"/>
    </row>
    <row r="32" spans="1:11" ht="13.5" thickBot="1" x14ac:dyDescent="0.25">
      <c r="A32" s="8"/>
      <c r="B32" s="8"/>
      <c r="C32" s="8"/>
      <c r="D32" s="8"/>
      <c r="E32" s="8"/>
      <c r="F32" s="8"/>
      <c r="G32" s="8"/>
      <c r="H32" s="8"/>
      <c r="I32" s="8"/>
      <c r="J32" s="2"/>
      <c r="K32" s="1"/>
    </row>
    <row r="33" spans="1:11" ht="13.5" thickBot="1" x14ac:dyDescent="0.25">
      <c r="A33" s="8"/>
      <c r="B33" s="8"/>
      <c r="C33" s="70" t="s">
        <v>30</v>
      </c>
      <c r="D33" s="79"/>
      <c r="E33" s="79"/>
      <c r="F33" s="80"/>
      <c r="G33" s="8"/>
      <c r="H33" s="8"/>
      <c r="I33" s="8"/>
      <c r="J33" s="2"/>
      <c r="K33" s="1"/>
    </row>
    <row r="34" spans="1:11" ht="13.5" thickBot="1" x14ac:dyDescent="0.25">
      <c r="A34" s="8"/>
      <c r="B34" s="8"/>
      <c r="C34" s="59" t="s">
        <v>0</v>
      </c>
      <c r="D34" s="79"/>
      <c r="E34" s="79"/>
      <c r="F34" s="80"/>
      <c r="G34" s="8"/>
      <c r="H34" s="8"/>
      <c r="I34" s="8"/>
      <c r="J34" s="2"/>
      <c r="K34" s="1"/>
    </row>
    <row r="35" spans="1:11" ht="29.25" thickBot="1" x14ac:dyDescent="0.4">
      <c r="A35" s="8"/>
      <c r="B35" s="8"/>
      <c r="C35" s="81" t="s">
        <v>27</v>
      </c>
      <c r="D35" s="82" t="s">
        <v>39</v>
      </c>
      <c r="E35" s="83" t="s">
        <v>38</v>
      </c>
      <c r="F35" s="83" t="s">
        <v>99</v>
      </c>
      <c r="G35" s="8"/>
      <c r="H35" s="8"/>
      <c r="I35" s="8"/>
      <c r="J35" s="2"/>
      <c r="K35" s="38"/>
    </row>
    <row r="36" spans="1:11" ht="26.25" customHeight="1" thickBot="1" x14ac:dyDescent="0.25">
      <c r="A36" s="8"/>
      <c r="B36" s="8"/>
      <c r="C36" s="104" t="s">
        <v>28</v>
      </c>
      <c r="D36" s="85">
        <f>$E$17*2</f>
        <v>0</v>
      </c>
      <c r="E36" s="86">
        <v>-5.5E-2</v>
      </c>
      <c r="F36" s="87">
        <f>IFERROR($D36*$E36,0)</f>
        <v>0</v>
      </c>
      <c r="G36" s="8"/>
      <c r="H36" s="8"/>
      <c r="I36" s="8"/>
      <c r="J36" s="2"/>
      <c r="K36" s="1"/>
    </row>
    <row r="37" spans="1:11" ht="26.25" thickBot="1" x14ac:dyDescent="0.25">
      <c r="A37" s="8"/>
      <c r="B37" s="8"/>
      <c r="C37" s="84" t="s">
        <v>29</v>
      </c>
      <c r="D37" s="85">
        <f>$E$20*2</f>
        <v>0</v>
      </c>
      <c r="E37" s="86">
        <v>-5.5E-2</v>
      </c>
      <c r="F37" s="87">
        <f>IFERROR($D37*$E37,0)</f>
        <v>0</v>
      </c>
      <c r="G37" s="8"/>
      <c r="H37" s="8"/>
      <c r="I37" s="8"/>
      <c r="J37" s="2"/>
      <c r="K37" s="1"/>
    </row>
    <row r="38" spans="1:11" ht="13.5" thickBot="1" x14ac:dyDescent="0.25">
      <c r="A38" s="8"/>
      <c r="B38" s="8"/>
      <c r="C38" s="88" t="s">
        <v>84</v>
      </c>
      <c r="D38" s="88"/>
      <c r="E38" s="25"/>
      <c r="F38" s="89">
        <f>SUM($F$35:$F$37)</f>
        <v>0</v>
      </c>
      <c r="G38" s="8"/>
      <c r="H38" s="8"/>
      <c r="I38" s="8"/>
      <c r="J38" s="2"/>
      <c r="K38" s="8"/>
    </row>
    <row r="39" spans="1:11" ht="14.25" x14ac:dyDescent="0.25">
      <c r="A39" s="8"/>
      <c r="B39" s="8"/>
      <c r="C39" s="8" t="s">
        <v>102</v>
      </c>
      <c r="D39" s="8"/>
      <c r="E39" s="8"/>
      <c r="F39" s="8"/>
      <c r="G39" s="8"/>
      <c r="H39" s="8"/>
      <c r="I39" s="8"/>
      <c r="J39" s="2"/>
      <c r="K39" s="8"/>
    </row>
    <row r="40" spans="1:11" ht="14.25" x14ac:dyDescent="0.25">
      <c r="A40" s="8"/>
      <c r="B40" s="8"/>
      <c r="C40" s="8" t="s">
        <v>35</v>
      </c>
      <c r="D40" s="8"/>
      <c r="E40" s="8"/>
      <c r="F40" s="8"/>
      <c r="G40" s="69"/>
      <c r="H40" s="69"/>
      <c r="I40" s="69"/>
      <c r="J40" s="2"/>
      <c r="K40" s="8"/>
    </row>
    <row r="41" spans="1:11" ht="13.5" thickBot="1" x14ac:dyDescent="0.25">
      <c r="A41" s="8"/>
      <c r="B41" s="8"/>
      <c r="C41" s="8"/>
      <c r="D41" s="8"/>
      <c r="E41" s="8"/>
      <c r="F41" s="8"/>
      <c r="G41" s="8"/>
      <c r="H41" s="8"/>
      <c r="I41" s="8"/>
      <c r="J41" s="2"/>
      <c r="K41" s="1"/>
    </row>
    <row r="42" spans="1:11" ht="13.5" thickBot="1" x14ac:dyDescent="0.25">
      <c r="A42" s="8"/>
      <c r="B42" s="8"/>
      <c r="C42" s="70" t="s">
        <v>36</v>
      </c>
      <c r="D42" s="90"/>
      <c r="E42" s="8"/>
      <c r="F42" s="8"/>
      <c r="G42" s="8"/>
      <c r="H42" s="8"/>
      <c r="I42" s="8"/>
      <c r="J42" s="2"/>
      <c r="K42" s="1"/>
    </row>
    <row r="43" spans="1:11" ht="13.5" thickBot="1" x14ac:dyDescent="0.25">
      <c r="A43" s="8"/>
      <c r="B43" s="8"/>
      <c r="C43" s="91" t="s">
        <v>33</v>
      </c>
      <c r="D43" s="92">
        <f>SUM($E$27)</f>
        <v>0</v>
      </c>
      <c r="E43" s="8"/>
      <c r="F43" s="8"/>
      <c r="G43" s="8"/>
      <c r="H43" s="8"/>
      <c r="I43" s="8"/>
      <c r="J43" s="2"/>
      <c r="K43" s="1"/>
    </row>
    <row r="44" spans="1:11" ht="13.5" thickBot="1" x14ac:dyDescent="0.25">
      <c r="A44" s="8"/>
      <c r="B44" s="8"/>
      <c r="C44" s="91" t="s">
        <v>114</v>
      </c>
      <c r="D44" s="92">
        <f>$F$25/SUM(D25:$D$26)</f>
        <v>5.9178082191780819</v>
      </c>
      <c r="E44" s="8"/>
      <c r="F44" s="8"/>
      <c r="G44" s="8"/>
      <c r="H44" s="8"/>
      <c r="I44" s="8"/>
      <c r="J44" s="2"/>
      <c r="K44" s="1"/>
    </row>
    <row r="45" spans="1:11" ht="13.5" thickBot="1" x14ac:dyDescent="0.25">
      <c r="A45" s="8"/>
      <c r="B45" s="8"/>
      <c r="C45" s="91" t="s">
        <v>81</v>
      </c>
      <c r="D45" s="93">
        <f>F28/SUM($D$28:$D$29)</f>
        <v>0</v>
      </c>
      <c r="E45" s="8"/>
      <c r="F45" s="8"/>
      <c r="G45" s="8"/>
      <c r="H45" s="8"/>
      <c r="I45" s="8"/>
      <c r="J45" s="2"/>
      <c r="K45" s="1"/>
    </row>
    <row r="46" spans="1:11" ht="13.5" thickBot="1" x14ac:dyDescent="0.25">
      <c r="A46" s="8"/>
      <c r="B46" s="8"/>
      <c r="C46" s="94" t="s">
        <v>32</v>
      </c>
      <c r="D46" s="95">
        <f>$F$38*0.1</f>
        <v>0</v>
      </c>
      <c r="E46" s="8"/>
      <c r="F46" s="8"/>
      <c r="G46" s="8"/>
      <c r="H46" s="8"/>
      <c r="I46" s="8"/>
      <c r="J46" s="2"/>
      <c r="K46" s="1"/>
    </row>
    <row r="47" spans="1:11" ht="13.5" customHeight="1" thickBot="1" x14ac:dyDescent="0.25">
      <c r="A47" s="8"/>
      <c r="B47" s="8"/>
      <c r="C47" s="96" t="s">
        <v>37</v>
      </c>
      <c r="D47" s="97">
        <f>SUM(D43:D45,-D46)</f>
        <v>5.9178082191780819</v>
      </c>
      <c r="E47" s="111" t="s">
        <v>145</v>
      </c>
      <c r="F47" s="135"/>
      <c r="G47" s="8"/>
      <c r="H47" s="8"/>
      <c r="I47" s="8"/>
      <c r="J47" s="2"/>
      <c r="K47" s="1"/>
    </row>
    <row r="48" spans="1:11" ht="15.75" customHeight="1" x14ac:dyDescent="0.2">
      <c r="A48" s="8"/>
      <c r="B48" s="8"/>
      <c r="C48" s="8"/>
      <c r="D48" s="8"/>
      <c r="E48" s="8"/>
      <c r="F48" s="8"/>
      <c r="G48" s="8"/>
      <c r="H48" s="8"/>
      <c r="I48" s="8"/>
      <c r="J48" s="2"/>
      <c r="K48" s="1"/>
    </row>
    <row r="49" spans="1:11" ht="13.5" thickBot="1" x14ac:dyDescent="0.25">
      <c r="A49" s="8"/>
      <c r="B49" s="8"/>
      <c r="C49" s="8"/>
      <c r="D49" s="8"/>
      <c r="E49" s="8"/>
      <c r="F49" s="8"/>
      <c r="G49" s="8"/>
      <c r="H49" s="8"/>
      <c r="I49" s="8"/>
      <c r="J49" s="2"/>
      <c r="K49" s="1"/>
    </row>
    <row r="50" spans="1:11" ht="13.5" thickBot="1" x14ac:dyDescent="0.25">
      <c r="A50" s="112"/>
      <c r="B50" s="112"/>
      <c r="C50" s="113" t="s">
        <v>162</v>
      </c>
      <c r="D50" s="114"/>
      <c r="E50" s="115"/>
      <c r="F50" s="116"/>
      <c r="G50" s="117"/>
      <c r="H50" s="112"/>
      <c r="I50" s="118"/>
      <c r="J50" s="2"/>
      <c r="K50" s="31"/>
    </row>
    <row r="51" spans="1:11" ht="13.5" thickBot="1" x14ac:dyDescent="0.25">
      <c r="A51" s="112"/>
      <c r="B51" s="112"/>
      <c r="C51" s="147" t="s">
        <v>140</v>
      </c>
      <c r="D51" s="148"/>
      <c r="E51" s="119" t="s">
        <v>23</v>
      </c>
      <c r="F51" s="116"/>
      <c r="G51" s="117"/>
      <c r="H51" s="112"/>
      <c r="I51" s="118"/>
      <c r="J51" s="2"/>
      <c r="K51" s="31"/>
    </row>
    <row r="52" spans="1:11" ht="13.5" thickBot="1" x14ac:dyDescent="0.25">
      <c r="A52" s="112"/>
      <c r="B52" s="112"/>
      <c r="C52" s="159" t="s">
        <v>86</v>
      </c>
      <c r="D52" s="160"/>
      <c r="E52" s="19"/>
      <c r="F52" s="116"/>
      <c r="G52" s="117"/>
      <c r="H52" s="112"/>
      <c r="I52" s="118"/>
      <c r="J52" s="2"/>
      <c r="K52" s="31"/>
    </row>
    <row r="53" spans="1:11" ht="13.5" thickBot="1" x14ac:dyDescent="0.25">
      <c r="A53" s="112"/>
      <c r="B53" s="112"/>
      <c r="C53" s="159" t="s">
        <v>124</v>
      </c>
      <c r="D53" s="160"/>
      <c r="E53" s="62"/>
      <c r="F53" s="116"/>
      <c r="G53" s="117"/>
      <c r="H53" s="112"/>
      <c r="I53" s="118"/>
      <c r="J53" s="2"/>
      <c r="K53" s="31"/>
    </row>
    <row r="54" spans="1:11" ht="12.75" customHeight="1" thickBot="1" x14ac:dyDescent="0.25">
      <c r="A54" s="112"/>
      <c r="B54" s="112"/>
      <c r="C54" s="121"/>
      <c r="D54" s="122"/>
      <c r="E54" s="123"/>
      <c r="F54" s="116"/>
      <c r="G54" s="117"/>
      <c r="H54" s="112"/>
      <c r="I54" s="118"/>
      <c r="J54" s="2"/>
      <c r="K54" s="31"/>
    </row>
    <row r="55" spans="1:11" x14ac:dyDescent="0.2">
      <c r="A55" s="8"/>
      <c r="B55" s="8"/>
      <c r="C55" s="8"/>
      <c r="D55" s="8"/>
      <c r="E55" s="8"/>
      <c r="F55" s="8"/>
      <c r="G55" s="8"/>
      <c r="H55" s="8"/>
      <c r="I55" s="8"/>
      <c r="J55" s="2"/>
      <c r="K55" s="31"/>
    </row>
    <row r="56" spans="1:11" x14ac:dyDescent="0.2">
      <c r="A56" s="8"/>
      <c r="B56" s="8"/>
      <c r="C56" s="8"/>
      <c r="D56" s="8"/>
      <c r="E56" s="8"/>
      <c r="F56" s="8"/>
      <c r="G56" s="8"/>
      <c r="H56" s="8"/>
      <c r="I56" s="8"/>
      <c r="J56" s="2"/>
      <c r="K56" s="31"/>
    </row>
    <row r="57" spans="1:11" x14ac:dyDescent="0.2">
      <c r="A57" s="2"/>
      <c r="B57" s="2"/>
      <c r="C57" s="2"/>
      <c r="D57" s="2"/>
      <c r="E57" s="2"/>
      <c r="F57" s="2"/>
      <c r="G57" s="2"/>
      <c r="H57" s="2"/>
      <c r="I57" s="2"/>
      <c r="J57" s="2"/>
      <c r="K57" s="31"/>
    </row>
    <row r="58" spans="1:11" x14ac:dyDescent="0.2">
      <c r="G58" s="1"/>
      <c r="H58" s="1"/>
      <c r="I58" s="1"/>
      <c r="J58" s="1"/>
      <c r="K58" s="31"/>
    </row>
    <row r="59" spans="1:11" x14ac:dyDescent="0.2">
      <c r="G59" s="1"/>
      <c r="H59" s="1"/>
      <c r="I59" s="1"/>
      <c r="J59" s="1"/>
      <c r="K59" s="31"/>
    </row>
    <row r="60" spans="1:11" x14ac:dyDescent="0.2">
      <c r="G60" s="1"/>
      <c r="H60" s="1"/>
      <c r="I60" s="1"/>
      <c r="J60" s="1"/>
      <c r="K60" s="31"/>
    </row>
    <row r="61" spans="1:11" x14ac:dyDescent="0.2">
      <c r="G61" s="1"/>
      <c r="H61" s="1"/>
      <c r="I61" s="1"/>
      <c r="J61" s="1"/>
      <c r="K61" s="1"/>
    </row>
    <row r="62" spans="1:11" x14ac:dyDescent="0.2">
      <c r="G62" s="1"/>
      <c r="H62" s="1"/>
      <c r="I62" s="1"/>
      <c r="J62" s="1"/>
      <c r="K62" s="1"/>
    </row>
    <row r="63" spans="1:11" x14ac:dyDescent="0.2">
      <c r="G63" s="1"/>
      <c r="H63" s="1"/>
      <c r="I63" s="1"/>
      <c r="J63" s="1"/>
      <c r="K63" s="1"/>
    </row>
    <row r="64" spans="1:11" x14ac:dyDescent="0.2">
      <c r="G64" s="1"/>
      <c r="H64" s="1"/>
      <c r="I64" s="1"/>
      <c r="J64" s="1"/>
      <c r="K64" s="1"/>
    </row>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sheetData>
  <sheetProtection algorithmName="SHA-512" hashValue="HVh6rWKzIi3zy5NTulPsZs+YlJE1RBpW9KUqoMd49NG6xQYMsKNXW5D3ay1X/pVcG5dQ1q32k4dtjvWntXwQ+A==" saltValue="3F07umTyCeJPsIfsKoplMA==" spinCount="100000" sheet="1" selectLockedCells="1"/>
  <protectedRanges>
    <protectedRange sqref="F5:F8 D5:D8" name="gegevens_1_2"/>
  </protectedRanges>
  <mergeCells count="10">
    <mergeCell ref="C2:G2"/>
    <mergeCell ref="C51:D51"/>
    <mergeCell ref="C52:D52"/>
    <mergeCell ref="C53:D53"/>
    <mergeCell ref="F25:F26"/>
    <mergeCell ref="F28:F29"/>
    <mergeCell ref="D5:G5"/>
    <mergeCell ref="D6:G6"/>
    <mergeCell ref="D7:G7"/>
    <mergeCell ref="D8:G8"/>
  </mergeCells>
  <dataValidations disablePrompts="1" count="1">
    <dataValidation type="list" allowBlank="1" showInputMessage="1" showErrorMessage="1" sqref="N47" xr:uid="{B52BC796-D3CE-4893-8D8E-764E96890B76}">
      <formula1>$R$49:$R$50</formula1>
    </dataValidation>
  </dataValidations>
  <pageMargins left="0.7" right="0.7" top="0.75" bottom="0.75" header="0.3" footer="0.3"/>
  <pageSetup paperSize="9" scale="54" orientation="landscape" horizontalDpi="4294967293" r:id="rId1"/>
  <ignoredErrors>
    <ignoredError sqref="D36:D37 E17 E20 E26 E29 D45"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E452A-6A4E-47C4-BF00-6D0897978FD5}">
  <sheetPr>
    <pageSetUpPr fitToPage="1"/>
  </sheetPr>
  <dimension ref="A1:K93"/>
  <sheetViews>
    <sheetView zoomScale="85" zoomScaleNormal="85" workbookViewId="0">
      <selection activeCell="D15" sqref="D15"/>
    </sheetView>
  </sheetViews>
  <sheetFormatPr defaultColWidth="9.140625" defaultRowHeight="12.75" x14ac:dyDescent="0.2"/>
  <cols>
    <col min="1" max="2" width="2.7109375" style="1" customWidth="1"/>
    <col min="3" max="3" width="65.140625" style="1" customWidth="1"/>
    <col min="4" max="4" width="36.42578125" style="1" customWidth="1"/>
    <col min="5" max="5" width="32" style="1" bestFit="1" customWidth="1"/>
    <col min="6" max="6" width="36.42578125" style="1" customWidth="1"/>
    <col min="7" max="7" width="24.85546875" style="7" customWidth="1"/>
    <col min="8" max="10" width="2.7109375" style="7" customWidth="1"/>
    <col min="11" max="11" width="9.140625" style="7"/>
    <col min="12" max="12" width="9.140625" style="1"/>
    <col min="13" max="13" width="34.140625" style="1" bestFit="1" customWidth="1"/>
    <col min="14" max="16384" width="9.140625" style="1"/>
  </cols>
  <sheetData>
    <row r="1" spans="1:11" ht="13.5" thickBot="1" x14ac:dyDescent="0.25">
      <c r="A1" s="69"/>
      <c r="B1" s="69"/>
      <c r="C1" s="69"/>
      <c r="D1" s="69"/>
      <c r="E1" s="69"/>
      <c r="F1" s="69"/>
      <c r="G1" s="69"/>
      <c r="H1" s="69"/>
      <c r="I1" s="69"/>
      <c r="J1" s="2"/>
      <c r="K1" s="9"/>
    </row>
    <row r="2" spans="1:11" ht="80.099999999999994" customHeight="1" thickBot="1" x14ac:dyDescent="0.25">
      <c r="A2" s="8"/>
      <c r="B2" s="8"/>
      <c r="C2" s="149" t="s">
        <v>130</v>
      </c>
      <c r="D2" s="150"/>
      <c r="E2" s="150"/>
      <c r="F2" s="150"/>
      <c r="G2" s="151"/>
      <c r="H2" s="8"/>
      <c r="I2" s="8"/>
      <c r="J2" s="2"/>
      <c r="K2" s="1"/>
    </row>
    <row r="3" spans="1:11" ht="15" customHeight="1" thickBot="1" x14ac:dyDescent="0.25">
      <c r="A3" s="8"/>
      <c r="B3" s="8"/>
      <c r="C3" s="8"/>
      <c r="D3" s="8"/>
      <c r="E3" s="8"/>
      <c r="F3" s="8"/>
      <c r="G3" s="8"/>
      <c r="H3" s="8"/>
      <c r="I3" s="8"/>
      <c r="J3" s="2"/>
      <c r="K3" s="1"/>
    </row>
    <row r="4" spans="1:11" ht="15" customHeight="1" thickBot="1" x14ac:dyDescent="0.25">
      <c r="A4" s="8"/>
      <c r="B4" s="8"/>
      <c r="C4" s="70" t="s">
        <v>5</v>
      </c>
      <c r="D4" s="71"/>
      <c r="E4" s="71"/>
      <c r="F4" s="71"/>
      <c r="G4" s="72"/>
      <c r="H4" s="8"/>
      <c r="I4" s="8"/>
      <c r="J4" s="2"/>
      <c r="K4" s="1"/>
    </row>
    <row r="5" spans="1:11" s="8" customFormat="1" ht="24.95" customHeight="1" thickBot="1" x14ac:dyDescent="0.25">
      <c r="C5" s="73" t="s">
        <v>6</v>
      </c>
      <c r="D5" s="156" t="s">
        <v>7</v>
      </c>
      <c r="E5" s="157"/>
      <c r="F5" s="157"/>
      <c r="G5" s="158"/>
      <c r="J5" s="2"/>
    </row>
    <row r="6" spans="1:11" s="8" customFormat="1" ht="24.95" customHeight="1" thickBot="1" x14ac:dyDescent="0.25">
      <c r="B6" s="74"/>
      <c r="C6" s="73" t="s">
        <v>8</v>
      </c>
      <c r="D6" s="156" t="s">
        <v>9</v>
      </c>
      <c r="E6" s="157"/>
      <c r="F6" s="157"/>
      <c r="G6" s="158"/>
      <c r="H6" s="75"/>
      <c r="I6" s="75"/>
      <c r="J6" s="2"/>
    </row>
    <row r="7" spans="1:11" s="8" customFormat="1" ht="24.95" customHeight="1" thickBot="1" x14ac:dyDescent="0.25">
      <c r="C7" s="73" t="s">
        <v>10</v>
      </c>
      <c r="D7" s="156" t="s">
        <v>11</v>
      </c>
      <c r="E7" s="157"/>
      <c r="F7" s="157"/>
      <c r="G7" s="158"/>
      <c r="H7" s="75"/>
      <c r="I7" s="75"/>
      <c r="J7" s="2"/>
    </row>
    <row r="8" spans="1:11" s="8" customFormat="1" ht="24.95" customHeight="1" thickBot="1" x14ac:dyDescent="0.25">
      <c r="C8" s="73" t="s">
        <v>12</v>
      </c>
      <c r="D8" s="156" t="s">
        <v>13</v>
      </c>
      <c r="E8" s="157"/>
      <c r="F8" s="157"/>
      <c r="G8" s="158"/>
      <c r="H8" s="75"/>
      <c r="I8" s="75"/>
      <c r="J8" s="2"/>
    </row>
    <row r="9" spans="1:11" x14ac:dyDescent="0.2">
      <c r="A9" s="8"/>
      <c r="B9" s="8"/>
      <c r="C9" s="8"/>
      <c r="D9" s="8"/>
      <c r="E9" s="8"/>
      <c r="F9" s="8"/>
      <c r="G9" s="69"/>
      <c r="H9" s="69"/>
      <c r="I9" s="69"/>
      <c r="J9" s="2"/>
      <c r="K9" s="8"/>
    </row>
    <row r="10" spans="1:11" ht="13.5" thickBot="1" x14ac:dyDescent="0.25">
      <c r="A10" s="8"/>
      <c r="B10" s="8"/>
      <c r="C10" s="8"/>
      <c r="D10" s="8"/>
      <c r="E10" s="8"/>
      <c r="F10" s="8"/>
      <c r="G10" s="69"/>
      <c r="H10" s="69"/>
      <c r="I10" s="69"/>
      <c r="J10" s="2"/>
      <c r="K10" s="8"/>
    </row>
    <row r="11" spans="1:11" ht="15.75" thickBot="1" x14ac:dyDescent="0.25">
      <c r="A11" s="8"/>
      <c r="B11" s="8"/>
      <c r="C11" s="70" t="s">
        <v>14</v>
      </c>
      <c r="D11" s="55"/>
      <c r="E11" s="55"/>
      <c r="F11" s="69"/>
      <c r="G11" s="69"/>
      <c r="H11" s="69"/>
      <c r="I11" s="69"/>
      <c r="J11" s="2"/>
      <c r="K11" s="8"/>
    </row>
    <row r="12" spans="1:11" ht="13.5" thickBot="1" x14ac:dyDescent="0.25">
      <c r="A12" s="8"/>
      <c r="B12" s="8"/>
      <c r="C12" s="57"/>
      <c r="D12" s="53" t="s">
        <v>79</v>
      </c>
      <c r="E12" s="54"/>
      <c r="F12" s="69"/>
      <c r="G12" s="69"/>
      <c r="H12" s="69"/>
      <c r="I12" s="69"/>
      <c r="J12" s="2"/>
      <c r="K12" s="8"/>
    </row>
    <row r="13" spans="1:11" ht="13.5" thickBot="1" x14ac:dyDescent="0.25">
      <c r="A13" s="8"/>
      <c r="B13" s="8"/>
      <c r="C13" s="58" t="s">
        <v>0</v>
      </c>
      <c r="D13" s="53" t="s">
        <v>78</v>
      </c>
      <c r="E13" s="12" t="s">
        <v>17</v>
      </c>
      <c r="F13" s="69"/>
      <c r="G13" s="69"/>
      <c r="H13" s="69"/>
      <c r="I13" s="69"/>
      <c r="J13" s="2"/>
      <c r="K13" s="8"/>
    </row>
    <row r="14" spans="1:11" ht="13.5" thickBot="1" x14ac:dyDescent="0.25">
      <c r="A14" s="8"/>
      <c r="B14" s="8"/>
      <c r="C14" s="13" t="s">
        <v>133</v>
      </c>
      <c r="D14" s="34" t="s">
        <v>122</v>
      </c>
      <c r="E14" s="35"/>
      <c r="F14" s="69"/>
      <c r="G14" s="69"/>
      <c r="H14" s="69"/>
      <c r="I14" s="69"/>
      <c r="J14" s="2"/>
      <c r="K14" s="8"/>
    </row>
    <row r="15" spans="1:11" ht="13.5" thickBot="1" x14ac:dyDescent="0.25">
      <c r="A15" s="8"/>
      <c r="B15" s="8"/>
      <c r="C15" s="14" t="s">
        <v>89</v>
      </c>
      <c r="D15" s="15" t="s">
        <v>20</v>
      </c>
      <c r="E15" s="76"/>
      <c r="F15" s="69"/>
      <c r="G15" s="69"/>
      <c r="H15" s="69"/>
      <c r="I15" s="69"/>
      <c r="J15" s="2"/>
      <c r="K15" s="8"/>
    </row>
    <row r="16" spans="1:11" ht="13.5" thickBot="1" x14ac:dyDescent="0.25">
      <c r="A16" s="8"/>
      <c r="B16" s="8"/>
      <c r="C16" s="39"/>
      <c r="D16" s="40">
        <f>$D$24</f>
        <v>8000</v>
      </c>
      <c r="E16" s="16"/>
      <c r="F16" s="69"/>
      <c r="G16" s="69"/>
      <c r="H16" s="69"/>
      <c r="I16" s="69"/>
      <c r="J16" s="2"/>
      <c r="K16" s="8"/>
    </row>
    <row r="17" spans="1:11" ht="13.5" thickBot="1" x14ac:dyDescent="0.25">
      <c r="A17" s="8"/>
      <c r="B17" s="8"/>
      <c r="C17" s="10" t="s">
        <v>90</v>
      </c>
      <c r="D17" s="17"/>
      <c r="E17" s="77">
        <f>E16</f>
        <v>0</v>
      </c>
      <c r="F17" s="69"/>
      <c r="G17" s="69"/>
      <c r="H17" s="69"/>
      <c r="I17" s="69"/>
      <c r="J17" s="2"/>
      <c r="K17" s="8"/>
    </row>
    <row r="18" spans="1:11" x14ac:dyDescent="0.2">
      <c r="A18" s="8"/>
      <c r="B18" s="8"/>
      <c r="C18" s="8"/>
      <c r="D18" s="8"/>
      <c r="E18" s="8"/>
      <c r="F18" s="69"/>
      <c r="G18" s="69"/>
      <c r="H18" s="69"/>
      <c r="I18" s="69"/>
      <c r="J18" s="2"/>
      <c r="K18" s="8"/>
    </row>
    <row r="19" spans="1:11" ht="13.5" thickBot="1" x14ac:dyDescent="0.25">
      <c r="A19" s="8"/>
      <c r="B19" s="8"/>
      <c r="C19" s="8"/>
      <c r="D19" s="8"/>
      <c r="E19" s="8"/>
      <c r="F19" s="8"/>
      <c r="G19" s="69"/>
      <c r="H19" s="69"/>
      <c r="I19" s="69"/>
      <c r="J19" s="2"/>
      <c r="K19" s="8"/>
    </row>
    <row r="20" spans="1:11" s="8" customFormat="1" ht="13.5" thickBot="1" x14ac:dyDescent="0.25">
      <c r="C20" s="70" t="s">
        <v>26</v>
      </c>
      <c r="D20" s="20"/>
      <c r="E20" s="20"/>
      <c r="F20" s="21"/>
      <c r="J20" s="2"/>
    </row>
    <row r="21" spans="1:11" s="22" customFormat="1" ht="13.5" thickBot="1" x14ac:dyDescent="0.25">
      <c r="C21" s="23" t="s">
        <v>0</v>
      </c>
      <c r="D21" s="24" t="s">
        <v>24</v>
      </c>
      <c r="E21" s="25" t="s">
        <v>23</v>
      </c>
      <c r="F21" s="25" t="s">
        <v>25</v>
      </c>
      <c r="J21" s="2"/>
    </row>
    <row r="22" spans="1:11" s="22" customFormat="1" ht="13.5" thickBot="1" x14ac:dyDescent="0.25">
      <c r="C22" s="26" t="s">
        <v>87</v>
      </c>
      <c r="D22" s="40">
        <v>4000</v>
      </c>
      <c r="E22" s="19"/>
      <c r="F22" s="27">
        <f t="shared" ref="F22" si="0">IFERROR(D22*E22,0)</f>
        <v>0</v>
      </c>
      <c r="G22" s="131"/>
      <c r="J22" s="2"/>
    </row>
    <row r="23" spans="1:11" s="22" customFormat="1" ht="13.5" thickBot="1" x14ac:dyDescent="0.25">
      <c r="C23" s="26" t="s">
        <v>88</v>
      </c>
      <c r="D23" s="40">
        <v>4000</v>
      </c>
      <c r="E23" s="19"/>
      <c r="F23" s="27">
        <f>IFERROR(D23*E23,0)</f>
        <v>0</v>
      </c>
      <c r="G23" s="131"/>
      <c r="J23" s="2"/>
    </row>
    <row r="24" spans="1:11" s="22" customFormat="1" ht="13.5" thickBot="1" x14ac:dyDescent="0.25">
      <c r="C24" s="33" t="s">
        <v>125</v>
      </c>
      <c r="D24" s="67">
        <f>SUM(D22:D23)</f>
        <v>8000</v>
      </c>
      <c r="E24" s="78">
        <v>0.12</v>
      </c>
      <c r="F24" s="27">
        <f>IFERROR($D$24*$E$24*$E$17,0)</f>
        <v>0</v>
      </c>
      <c r="G24" s="131"/>
      <c r="J24" s="2"/>
      <c r="K24" s="1"/>
    </row>
    <row r="25" spans="1:11" s="8" customFormat="1" ht="13.5" thickBot="1" x14ac:dyDescent="0.25">
      <c r="C25" s="28" t="s">
        <v>43</v>
      </c>
      <c r="D25" s="29"/>
      <c r="E25" s="30"/>
      <c r="F25" s="30">
        <f>SUM($F$22:$F$24)</f>
        <v>0</v>
      </c>
      <c r="J25" s="2"/>
    </row>
    <row r="26" spans="1:11" x14ac:dyDescent="0.2">
      <c r="A26" s="8"/>
      <c r="B26" s="8"/>
      <c r="C26" s="8"/>
      <c r="D26" s="8"/>
      <c r="E26" s="8"/>
      <c r="F26" s="8"/>
      <c r="G26" s="8"/>
      <c r="H26" s="8"/>
      <c r="I26" s="8"/>
      <c r="J26" s="2"/>
      <c r="K26" s="1"/>
    </row>
    <row r="27" spans="1:11" ht="13.5" thickBot="1" x14ac:dyDescent="0.25">
      <c r="A27" s="8"/>
      <c r="B27" s="8"/>
      <c r="C27" s="8"/>
      <c r="D27" s="8"/>
      <c r="E27" s="8"/>
      <c r="F27" s="8"/>
      <c r="G27" s="8"/>
      <c r="H27" s="8"/>
      <c r="I27" s="8"/>
      <c r="J27" s="2"/>
      <c r="K27" s="1"/>
    </row>
    <row r="28" spans="1:11" ht="13.5" thickBot="1" x14ac:dyDescent="0.25">
      <c r="A28" s="8"/>
      <c r="B28" s="8"/>
      <c r="C28" s="70" t="s">
        <v>30</v>
      </c>
      <c r="D28" s="79"/>
      <c r="E28" s="79"/>
      <c r="F28" s="80"/>
      <c r="G28" s="8"/>
      <c r="H28" s="8"/>
      <c r="I28" s="8"/>
      <c r="J28" s="2"/>
      <c r="K28" s="1"/>
    </row>
    <row r="29" spans="1:11" ht="13.5" thickBot="1" x14ac:dyDescent="0.25">
      <c r="A29" s="8"/>
      <c r="B29" s="8"/>
      <c r="C29" s="59" t="s">
        <v>0</v>
      </c>
      <c r="D29" s="79"/>
      <c r="E29" s="79"/>
      <c r="F29" s="80"/>
      <c r="G29" s="8"/>
      <c r="H29" s="8"/>
      <c r="I29" s="8"/>
      <c r="J29" s="2"/>
      <c r="K29" s="1"/>
    </row>
    <row r="30" spans="1:11" ht="29.25" thickBot="1" x14ac:dyDescent="0.4">
      <c r="A30" s="8"/>
      <c r="B30" s="8"/>
      <c r="C30" s="81" t="s">
        <v>27</v>
      </c>
      <c r="D30" s="82" t="s">
        <v>39</v>
      </c>
      <c r="E30" s="83" t="s">
        <v>38</v>
      </c>
      <c r="F30" s="83" t="s">
        <v>99</v>
      </c>
      <c r="G30" s="8"/>
      <c r="H30" s="8"/>
      <c r="I30" s="8"/>
      <c r="J30" s="2"/>
      <c r="K30" s="38"/>
    </row>
    <row r="31" spans="1:11" ht="13.5" customHeight="1" thickBot="1" x14ac:dyDescent="0.25">
      <c r="A31" s="8"/>
      <c r="B31" s="8"/>
      <c r="C31" s="84" t="s">
        <v>91</v>
      </c>
      <c r="D31" s="85">
        <f>$E$17*2</f>
        <v>0</v>
      </c>
      <c r="E31" s="86">
        <v>-5.5E-2</v>
      </c>
      <c r="F31" s="87">
        <f>IFERROR($D31*$E31,0)</f>
        <v>0</v>
      </c>
      <c r="G31" s="8"/>
      <c r="H31" s="8"/>
      <c r="I31" s="8"/>
      <c r="J31" s="2"/>
      <c r="K31" s="1"/>
    </row>
    <row r="32" spans="1:11" ht="13.5" thickBot="1" x14ac:dyDescent="0.25">
      <c r="A32" s="8"/>
      <c r="B32" s="8"/>
      <c r="C32" s="88" t="s">
        <v>84</v>
      </c>
      <c r="D32" s="88"/>
      <c r="E32" s="25"/>
      <c r="F32" s="89">
        <f>SUM($F$30:$F$31)</f>
        <v>0</v>
      </c>
      <c r="G32" s="8"/>
      <c r="H32" s="8"/>
      <c r="I32" s="8"/>
      <c r="J32" s="2"/>
      <c r="K32" s="8"/>
    </row>
    <row r="33" spans="1:11" ht="14.25" x14ac:dyDescent="0.25">
      <c r="A33" s="8"/>
      <c r="B33" s="8"/>
      <c r="C33" s="8" t="s">
        <v>102</v>
      </c>
      <c r="D33" s="8"/>
      <c r="E33" s="8"/>
      <c r="F33" s="8"/>
      <c r="G33" s="8"/>
      <c r="H33" s="8"/>
      <c r="I33" s="8"/>
      <c r="J33" s="2"/>
      <c r="K33" s="8"/>
    </row>
    <row r="34" spans="1:11" ht="14.25" x14ac:dyDescent="0.25">
      <c r="A34" s="8"/>
      <c r="B34" s="8"/>
      <c r="C34" s="8" t="s">
        <v>35</v>
      </c>
      <c r="D34" s="8"/>
      <c r="E34" s="8"/>
      <c r="F34" s="8"/>
      <c r="G34" s="69"/>
      <c r="H34" s="69"/>
      <c r="I34" s="69"/>
      <c r="J34" s="2"/>
      <c r="K34" s="8"/>
    </row>
    <row r="35" spans="1:11" ht="13.5" thickBot="1" x14ac:dyDescent="0.25">
      <c r="A35" s="8"/>
      <c r="B35" s="8"/>
      <c r="C35" s="8"/>
      <c r="D35" s="8"/>
      <c r="E35" s="8"/>
      <c r="F35" s="8"/>
      <c r="G35" s="8"/>
      <c r="H35" s="8"/>
      <c r="I35" s="8"/>
      <c r="J35" s="2"/>
      <c r="K35" s="1"/>
    </row>
    <row r="36" spans="1:11" ht="13.5" thickBot="1" x14ac:dyDescent="0.25">
      <c r="A36" s="8"/>
      <c r="B36" s="8"/>
      <c r="C36" s="70" t="s">
        <v>36</v>
      </c>
      <c r="D36" s="90"/>
      <c r="E36" s="8"/>
      <c r="F36" s="8"/>
      <c r="G36" s="8"/>
      <c r="H36" s="8"/>
      <c r="I36" s="8"/>
      <c r="J36" s="2"/>
      <c r="K36" s="1"/>
    </row>
    <row r="37" spans="1:11" ht="13.5" thickBot="1" x14ac:dyDescent="0.25">
      <c r="A37" s="8"/>
      <c r="B37" s="8"/>
      <c r="C37" s="91" t="s">
        <v>92</v>
      </c>
      <c r="D37" s="92">
        <f>SUM($F$22:$F$23)/SUM($D$22:$D$23)</f>
        <v>0</v>
      </c>
      <c r="E37" s="8"/>
      <c r="F37" s="8"/>
      <c r="G37" s="8"/>
      <c r="H37" s="8"/>
      <c r="I37" s="8"/>
      <c r="J37" s="2"/>
      <c r="K37" s="1"/>
    </row>
    <row r="38" spans="1:11" ht="13.5" thickBot="1" x14ac:dyDescent="0.25">
      <c r="A38" s="8"/>
      <c r="B38" s="8"/>
      <c r="C38" s="91" t="s">
        <v>81</v>
      </c>
      <c r="D38" s="93">
        <f>$F$24/$D$24</f>
        <v>0</v>
      </c>
      <c r="E38" s="8"/>
      <c r="F38" s="8"/>
      <c r="G38" s="8"/>
      <c r="H38" s="8"/>
      <c r="I38" s="8"/>
      <c r="J38" s="2"/>
      <c r="K38" s="1"/>
    </row>
    <row r="39" spans="1:11" ht="13.5" thickBot="1" x14ac:dyDescent="0.25">
      <c r="A39" s="8"/>
      <c r="B39" s="8"/>
      <c r="C39" s="94" t="s">
        <v>32</v>
      </c>
      <c r="D39" s="95">
        <f>$F$32*0.1</f>
        <v>0</v>
      </c>
      <c r="E39" s="8"/>
      <c r="F39" s="8"/>
      <c r="G39" s="8"/>
      <c r="H39" s="8"/>
      <c r="I39" s="8"/>
      <c r="J39" s="2"/>
      <c r="K39" s="1"/>
    </row>
    <row r="40" spans="1:11" ht="13.5" customHeight="1" thickBot="1" x14ac:dyDescent="0.3">
      <c r="A40" s="8"/>
      <c r="B40" s="8"/>
      <c r="C40" s="96" t="s">
        <v>37</v>
      </c>
      <c r="D40" s="97">
        <f>SUM(D38,D37,-D39)</f>
        <v>0</v>
      </c>
      <c r="E40" s="98" t="s">
        <v>146</v>
      </c>
      <c r="F40" s="133"/>
      <c r="G40" s="8"/>
      <c r="H40" s="8"/>
      <c r="I40" s="8"/>
      <c r="J40" s="2"/>
      <c r="K40" s="1"/>
    </row>
    <row r="41" spans="1:11" x14ac:dyDescent="0.2">
      <c r="A41" s="8"/>
      <c r="B41" s="8"/>
      <c r="C41" s="8"/>
      <c r="D41" s="8"/>
      <c r="E41" s="8"/>
      <c r="F41" s="8"/>
      <c r="G41" s="8"/>
      <c r="H41" s="8"/>
      <c r="I41" s="8"/>
      <c r="J41" s="2"/>
      <c r="K41" s="31"/>
    </row>
    <row r="42" spans="1:11" x14ac:dyDescent="0.2">
      <c r="A42" s="8"/>
      <c r="B42" s="8"/>
      <c r="C42" s="8"/>
      <c r="D42" s="8"/>
      <c r="E42" s="8"/>
      <c r="F42" s="8"/>
      <c r="G42" s="8"/>
      <c r="H42" s="8"/>
      <c r="I42" s="8"/>
      <c r="J42" s="2"/>
      <c r="K42" s="31"/>
    </row>
    <row r="43" spans="1:11" x14ac:dyDescent="0.2">
      <c r="A43" s="2"/>
      <c r="B43" s="2"/>
      <c r="C43" s="2"/>
      <c r="D43" s="2"/>
      <c r="E43" s="2"/>
      <c r="F43" s="2"/>
      <c r="G43" s="2"/>
      <c r="H43" s="2"/>
      <c r="I43" s="2"/>
      <c r="J43" s="2"/>
      <c r="K43" s="31"/>
    </row>
    <row r="44" spans="1:11" x14ac:dyDescent="0.2">
      <c r="G44" s="1"/>
      <c r="H44" s="1"/>
      <c r="I44" s="1"/>
      <c r="J44" s="1"/>
      <c r="K44" s="31"/>
    </row>
    <row r="45" spans="1:11" x14ac:dyDescent="0.2">
      <c r="G45" s="1"/>
      <c r="H45" s="1"/>
      <c r="I45" s="1"/>
      <c r="J45" s="1"/>
      <c r="K45" s="31"/>
    </row>
    <row r="46" spans="1:11" x14ac:dyDescent="0.2">
      <c r="G46" s="1"/>
      <c r="H46" s="1"/>
      <c r="I46" s="1"/>
      <c r="J46" s="1"/>
      <c r="K46" s="31"/>
    </row>
    <row r="47" spans="1:11" x14ac:dyDescent="0.2">
      <c r="G47" s="1"/>
      <c r="H47" s="1"/>
      <c r="I47" s="1"/>
      <c r="J47" s="1"/>
      <c r="K47" s="1"/>
    </row>
    <row r="48" spans="1:11" x14ac:dyDescent="0.2">
      <c r="G48" s="1"/>
      <c r="H48" s="1"/>
      <c r="I48" s="1"/>
      <c r="J48" s="1"/>
      <c r="K48" s="1"/>
    </row>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sheetData>
  <sheetProtection algorithmName="SHA-512" hashValue="IF6Zw1WJS/+XYZvPof0xYeHpDk5x8ykKYu4ZQMXvVxqE/0o3zLttrw80EFEFv3alQ5eJHXvjz9IXxqdhNzCgsg==" saltValue="cAlH5mIGnfZ2Qx4KzXv9rA==" spinCount="100000" sheet="1" selectLockedCells="1"/>
  <protectedRanges>
    <protectedRange sqref="F5:F8 D5:D8" name="gegevens_1_2"/>
  </protectedRanges>
  <mergeCells count="5">
    <mergeCell ref="C2:G2"/>
    <mergeCell ref="D5:G5"/>
    <mergeCell ref="D6:G6"/>
    <mergeCell ref="D7:G7"/>
    <mergeCell ref="D8:G8"/>
  </mergeCells>
  <dataValidations disablePrompts="1" count="1">
    <dataValidation type="list" allowBlank="1" showInputMessage="1" showErrorMessage="1" sqref="N40" xr:uid="{8576B1F3-7055-4A0E-A514-F71BA902B077}">
      <formula1>#REF!</formula1>
    </dataValidation>
  </dataValidations>
  <pageMargins left="0.7" right="0.7" top="0.75" bottom="0.75" header="0.3" footer="0.3"/>
  <pageSetup paperSize="9" scale="63" orientation="landscape" horizontalDpi="4294967293" r:id="rId1"/>
  <ignoredErrors>
    <ignoredError sqref="E17 D31 D16 D24 F22:F25 F31:F32 D38 D37 D39:D40"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DCDF2-709B-4AC6-B5BE-C31FD1CCAD91}">
  <sheetPr>
    <pageSetUpPr fitToPage="1"/>
  </sheetPr>
  <dimension ref="A1:K92"/>
  <sheetViews>
    <sheetView zoomScale="85" zoomScaleNormal="85" workbookViewId="0">
      <selection activeCell="E22" sqref="E22"/>
    </sheetView>
  </sheetViews>
  <sheetFormatPr defaultColWidth="9.140625" defaultRowHeight="12.75" x14ac:dyDescent="0.2"/>
  <cols>
    <col min="1" max="2" width="2.7109375" style="1" customWidth="1"/>
    <col min="3" max="3" width="65.140625" style="1" customWidth="1"/>
    <col min="4" max="4" width="36.42578125" style="1" customWidth="1"/>
    <col min="5" max="5" width="32" style="1" bestFit="1" customWidth="1"/>
    <col min="6" max="6" width="36.42578125" style="1" customWidth="1"/>
    <col min="7" max="7" width="24.85546875" style="7" customWidth="1"/>
    <col min="8" max="10" width="2.7109375" style="7" customWidth="1"/>
    <col min="11" max="11" width="9.140625" style="7"/>
    <col min="12" max="12" width="9.140625" style="1"/>
    <col min="13" max="13" width="34.140625" style="1" bestFit="1" customWidth="1"/>
    <col min="14" max="16384" width="9.140625" style="1"/>
  </cols>
  <sheetData>
    <row r="1" spans="1:11" ht="13.5" thickBot="1" x14ac:dyDescent="0.25">
      <c r="A1" s="69"/>
      <c r="B1" s="69"/>
      <c r="C1" s="69"/>
      <c r="D1" s="69"/>
      <c r="E1" s="69"/>
      <c r="F1" s="69"/>
      <c r="G1" s="69"/>
      <c r="H1" s="69"/>
      <c r="I1" s="69"/>
      <c r="J1" s="2"/>
      <c r="K1" s="9"/>
    </row>
    <row r="2" spans="1:11" ht="80.099999999999994" customHeight="1" thickBot="1" x14ac:dyDescent="0.25">
      <c r="A2" s="8"/>
      <c r="B2" s="8"/>
      <c r="C2" s="149" t="s">
        <v>107</v>
      </c>
      <c r="D2" s="150"/>
      <c r="E2" s="150"/>
      <c r="F2" s="150"/>
      <c r="G2" s="151"/>
      <c r="H2" s="8"/>
      <c r="I2" s="8"/>
      <c r="J2" s="2"/>
      <c r="K2" s="1"/>
    </row>
    <row r="3" spans="1:11" ht="15" customHeight="1" thickBot="1" x14ac:dyDescent="0.25">
      <c r="A3" s="8"/>
      <c r="B3" s="8"/>
      <c r="C3" s="8"/>
      <c r="D3" s="8"/>
      <c r="E3" s="8"/>
      <c r="F3" s="8"/>
      <c r="G3" s="8"/>
      <c r="H3" s="8"/>
      <c r="I3" s="8"/>
      <c r="J3" s="2"/>
      <c r="K3" s="1"/>
    </row>
    <row r="4" spans="1:11" ht="15" customHeight="1" thickBot="1" x14ac:dyDescent="0.25">
      <c r="A4" s="8"/>
      <c r="B4" s="8"/>
      <c r="C4" s="70" t="s">
        <v>5</v>
      </c>
      <c r="D4" s="71"/>
      <c r="E4" s="71"/>
      <c r="F4" s="71"/>
      <c r="G4" s="72"/>
      <c r="H4" s="8"/>
      <c r="I4" s="8"/>
      <c r="J4" s="2"/>
      <c r="K4" s="1"/>
    </row>
    <row r="5" spans="1:11" s="8" customFormat="1" ht="24.95" customHeight="1" thickBot="1" x14ac:dyDescent="0.25">
      <c r="C5" s="73" t="s">
        <v>6</v>
      </c>
      <c r="D5" s="156" t="s">
        <v>7</v>
      </c>
      <c r="E5" s="157"/>
      <c r="F5" s="157"/>
      <c r="G5" s="158"/>
      <c r="J5" s="2"/>
    </row>
    <row r="6" spans="1:11" s="8" customFormat="1" ht="24.95" customHeight="1" thickBot="1" x14ac:dyDescent="0.25">
      <c r="B6" s="74"/>
      <c r="C6" s="73" t="s">
        <v>8</v>
      </c>
      <c r="D6" s="156" t="s">
        <v>9</v>
      </c>
      <c r="E6" s="157"/>
      <c r="F6" s="157"/>
      <c r="G6" s="158"/>
      <c r="H6" s="75"/>
      <c r="I6" s="75"/>
      <c r="J6" s="2"/>
    </row>
    <row r="7" spans="1:11" s="8" customFormat="1" ht="24.95" customHeight="1" thickBot="1" x14ac:dyDescent="0.25">
      <c r="C7" s="73" t="s">
        <v>10</v>
      </c>
      <c r="D7" s="156" t="s">
        <v>11</v>
      </c>
      <c r="E7" s="157"/>
      <c r="F7" s="157"/>
      <c r="G7" s="158"/>
      <c r="H7" s="75"/>
      <c r="I7" s="75"/>
      <c r="J7" s="2"/>
    </row>
    <row r="8" spans="1:11" s="8" customFormat="1" ht="24.95" customHeight="1" thickBot="1" x14ac:dyDescent="0.25">
      <c r="C8" s="73" t="s">
        <v>12</v>
      </c>
      <c r="D8" s="156" t="s">
        <v>13</v>
      </c>
      <c r="E8" s="157"/>
      <c r="F8" s="157"/>
      <c r="G8" s="158"/>
      <c r="H8" s="75"/>
      <c r="I8" s="75"/>
      <c r="J8" s="2"/>
    </row>
    <row r="9" spans="1:11" x14ac:dyDescent="0.2">
      <c r="A9" s="8"/>
      <c r="B9" s="8"/>
      <c r="C9" s="8"/>
      <c r="D9" s="8"/>
      <c r="E9" s="8"/>
      <c r="F9" s="8"/>
      <c r="G9" s="69"/>
      <c r="H9" s="69"/>
      <c r="I9" s="69"/>
      <c r="J9" s="2"/>
      <c r="K9" s="8"/>
    </row>
    <row r="10" spans="1:11" ht="13.5" thickBot="1" x14ac:dyDescent="0.25">
      <c r="A10" s="8"/>
      <c r="B10" s="8"/>
      <c r="C10" s="8"/>
      <c r="D10" s="8"/>
      <c r="E10" s="8"/>
      <c r="F10" s="8"/>
      <c r="G10" s="69"/>
      <c r="H10" s="69"/>
      <c r="I10" s="69"/>
      <c r="J10" s="2"/>
      <c r="K10" s="8"/>
    </row>
    <row r="11" spans="1:11" ht="15.75" thickBot="1" x14ac:dyDescent="0.25">
      <c r="A11" s="8"/>
      <c r="B11" s="8"/>
      <c r="C11" s="70" t="s">
        <v>14</v>
      </c>
      <c r="D11" s="55"/>
      <c r="E11" s="55"/>
      <c r="F11" s="69"/>
      <c r="G11" s="69"/>
      <c r="H11" s="69"/>
      <c r="I11" s="69"/>
      <c r="J11" s="2"/>
      <c r="K11" s="8"/>
    </row>
    <row r="12" spans="1:11" ht="13.5" thickBot="1" x14ac:dyDescent="0.25">
      <c r="A12" s="8"/>
      <c r="B12" s="8"/>
      <c r="C12" s="57"/>
      <c r="D12" s="53" t="s">
        <v>79</v>
      </c>
      <c r="E12" s="54"/>
      <c r="F12" s="69"/>
      <c r="G12" s="69"/>
      <c r="H12" s="69"/>
      <c r="I12" s="69"/>
      <c r="J12" s="2"/>
      <c r="K12" s="8"/>
    </row>
    <row r="13" spans="1:11" ht="13.5" thickBot="1" x14ac:dyDescent="0.25">
      <c r="A13" s="8"/>
      <c r="B13" s="8"/>
      <c r="C13" s="58" t="s">
        <v>0</v>
      </c>
      <c r="D13" s="53" t="s">
        <v>78</v>
      </c>
      <c r="E13" s="12" t="s">
        <v>17</v>
      </c>
      <c r="F13" s="69"/>
      <c r="G13" s="69"/>
      <c r="H13" s="69"/>
      <c r="I13" s="69"/>
      <c r="J13" s="2"/>
      <c r="K13" s="8"/>
    </row>
    <row r="14" spans="1:11" ht="13.5" thickBot="1" x14ac:dyDescent="0.25">
      <c r="A14" s="8"/>
      <c r="B14" s="8"/>
      <c r="C14" s="13" t="s">
        <v>134</v>
      </c>
      <c r="D14" s="34" t="s">
        <v>122</v>
      </c>
      <c r="E14" s="35"/>
      <c r="F14" s="69"/>
      <c r="G14" s="69"/>
      <c r="H14" s="69"/>
      <c r="I14" s="69"/>
      <c r="J14" s="2"/>
      <c r="K14" s="8"/>
    </row>
    <row r="15" spans="1:11" ht="13.5" thickBot="1" x14ac:dyDescent="0.25">
      <c r="A15" s="8"/>
      <c r="B15" s="8"/>
      <c r="C15" s="14" t="s">
        <v>89</v>
      </c>
      <c r="D15" s="15" t="s">
        <v>20</v>
      </c>
      <c r="E15" s="76"/>
      <c r="F15" s="69"/>
      <c r="G15" s="69"/>
      <c r="H15" s="69"/>
      <c r="I15" s="69"/>
      <c r="J15" s="2"/>
      <c r="K15" s="8"/>
    </row>
    <row r="16" spans="1:11" ht="13.5" thickBot="1" x14ac:dyDescent="0.25">
      <c r="A16" s="8"/>
      <c r="B16" s="8"/>
      <c r="C16" s="39"/>
      <c r="D16" s="40">
        <f>$D$23</f>
        <v>14400</v>
      </c>
      <c r="E16" s="16">
        <v>0</v>
      </c>
      <c r="F16" s="69"/>
      <c r="G16" s="69"/>
      <c r="H16" s="69"/>
      <c r="I16" s="69"/>
      <c r="J16" s="2"/>
      <c r="K16" s="8"/>
    </row>
    <row r="17" spans="1:11" ht="13.5" thickBot="1" x14ac:dyDescent="0.25">
      <c r="A17" s="8"/>
      <c r="B17" s="8"/>
      <c r="C17" s="10" t="s">
        <v>90</v>
      </c>
      <c r="D17" s="17"/>
      <c r="E17" s="77">
        <f>E16</f>
        <v>0</v>
      </c>
      <c r="F17" s="69"/>
      <c r="G17" s="69"/>
      <c r="H17" s="69"/>
      <c r="I17" s="69"/>
      <c r="J17" s="2"/>
      <c r="K17" s="8"/>
    </row>
    <row r="18" spans="1:11" x14ac:dyDescent="0.2">
      <c r="A18" s="8"/>
      <c r="B18" s="8"/>
      <c r="C18" s="8"/>
      <c r="D18" s="8"/>
      <c r="E18" s="8"/>
      <c r="F18" s="69"/>
      <c r="G18" s="69"/>
      <c r="H18" s="69"/>
      <c r="I18" s="69"/>
      <c r="J18" s="2"/>
      <c r="K18" s="8"/>
    </row>
    <row r="19" spans="1:11" ht="13.5" thickBot="1" x14ac:dyDescent="0.25">
      <c r="A19" s="8"/>
      <c r="B19" s="8"/>
      <c r="C19" s="8"/>
      <c r="D19" s="8"/>
      <c r="E19" s="8"/>
      <c r="F19" s="8"/>
      <c r="G19" s="69"/>
      <c r="H19" s="69"/>
      <c r="I19" s="69"/>
      <c r="J19" s="2"/>
      <c r="K19" s="8"/>
    </row>
    <row r="20" spans="1:11" s="8" customFormat="1" ht="13.5" thickBot="1" x14ac:dyDescent="0.25">
      <c r="C20" s="70" t="s">
        <v>26</v>
      </c>
      <c r="D20" s="20"/>
      <c r="E20" s="20"/>
      <c r="F20" s="21"/>
      <c r="J20" s="2"/>
    </row>
    <row r="21" spans="1:11" s="22" customFormat="1" ht="13.5" thickBot="1" x14ac:dyDescent="0.25">
      <c r="C21" s="23" t="s">
        <v>0</v>
      </c>
      <c r="D21" s="24" t="s">
        <v>24</v>
      </c>
      <c r="E21" s="25" t="s">
        <v>23</v>
      </c>
      <c r="F21" s="25" t="s">
        <v>25</v>
      </c>
      <c r="J21" s="2"/>
    </row>
    <row r="22" spans="1:11" s="22" customFormat="1" ht="13.5" thickBot="1" x14ac:dyDescent="0.25">
      <c r="C22" s="26" t="s">
        <v>93</v>
      </c>
      <c r="D22" s="40">
        <v>14400</v>
      </c>
      <c r="E22" s="19"/>
      <c r="F22" s="27">
        <f t="shared" ref="F22" si="0">IFERROR(D22*E22,0)</f>
        <v>0</v>
      </c>
      <c r="J22" s="2"/>
    </row>
    <row r="23" spans="1:11" s="22" customFormat="1" ht="13.5" thickBot="1" x14ac:dyDescent="0.25">
      <c r="C23" s="33" t="s">
        <v>111</v>
      </c>
      <c r="D23" s="67">
        <f>SUM(D22:D22)</f>
        <v>14400</v>
      </c>
      <c r="E23" s="78">
        <v>0.1</v>
      </c>
      <c r="F23" s="27">
        <f>IFERROR($D$23*$E$23*$E$17,0)</f>
        <v>0</v>
      </c>
      <c r="J23" s="2"/>
      <c r="K23" s="1"/>
    </row>
    <row r="24" spans="1:11" s="8" customFormat="1" ht="13.5" thickBot="1" x14ac:dyDescent="0.25">
      <c r="C24" s="28" t="s">
        <v>43</v>
      </c>
      <c r="D24" s="29"/>
      <c r="E24" s="30"/>
      <c r="F24" s="30">
        <f>SUM($F$22:$F$23)</f>
        <v>0</v>
      </c>
      <c r="J24" s="2"/>
    </row>
    <row r="25" spans="1:11" x14ac:dyDescent="0.2">
      <c r="A25" s="8"/>
      <c r="B25" s="8"/>
      <c r="C25" s="8"/>
      <c r="D25" s="8"/>
      <c r="E25" s="8"/>
      <c r="F25" s="8"/>
      <c r="G25" s="8"/>
      <c r="H25" s="8"/>
      <c r="I25" s="8"/>
      <c r="J25" s="2"/>
      <c r="K25" s="1"/>
    </row>
    <row r="26" spans="1:11" ht="13.5" thickBot="1" x14ac:dyDescent="0.25">
      <c r="A26" s="8"/>
      <c r="B26" s="8"/>
      <c r="C26" s="8"/>
      <c r="D26" s="8"/>
      <c r="E26" s="8"/>
      <c r="F26" s="8"/>
      <c r="G26" s="8"/>
      <c r="H26" s="8"/>
      <c r="I26" s="8"/>
      <c r="J26" s="2"/>
      <c r="K26" s="1"/>
    </row>
    <row r="27" spans="1:11" ht="13.5" thickBot="1" x14ac:dyDescent="0.25">
      <c r="A27" s="8"/>
      <c r="B27" s="8"/>
      <c r="C27" s="70" t="s">
        <v>30</v>
      </c>
      <c r="D27" s="79"/>
      <c r="E27" s="79"/>
      <c r="F27" s="80"/>
      <c r="G27" s="8"/>
      <c r="H27" s="8"/>
      <c r="I27" s="8"/>
      <c r="J27" s="2"/>
      <c r="K27" s="1"/>
    </row>
    <row r="28" spans="1:11" ht="13.5" thickBot="1" x14ac:dyDescent="0.25">
      <c r="A28" s="8"/>
      <c r="B28" s="8"/>
      <c r="C28" s="59" t="s">
        <v>0</v>
      </c>
      <c r="D28" s="79"/>
      <c r="E28" s="79"/>
      <c r="F28" s="80"/>
      <c r="G28" s="8"/>
      <c r="H28" s="8"/>
      <c r="I28" s="8"/>
      <c r="J28" s="2"/>
      <c r="K28" s="1"/>
    </row>
    <row r="29" spans="1:11" ht="29.25" thickBot="1" x14ac:dyDescent="0.4">
      <c r="A29" s="8"/>
      <c r="B29" s="8"/>
      <c r="C29" s="81" t="s">
        <v>27</v>
      </c>
      <c r="D29" s="82" t="s">
        <v>39</v>
      </c>
      <c r="E29" s="83" t="s">
        <v>38</v>
      </c>
      <c r="F29" s="83" t="s">
        <v>99</v>
      </c>
      <c r="G29" s="8"/>
      <c r="H29" s="8"/>
      <c r="I29" s="8"/>
      <c r="J29" s="2"/>
      <c r="K29" s="38"/>
    </row>
    <row r="30" spans="1:11" ht="13.5" customHeight="1" thickBot="1" x14ac:dyDescent="0.25">
      <c r="A30" s="8"/>
      <c r="B30" s="8"/>
      <c r="C30" s="84" t="s">
        <v>91</v>
      </c>
      <c r="D30" s="85">
        <f>$E$17*2</f>
        <v>0</v>
      </c>
      <c r="E30" s="86">
        <v>-5.5E-2</v>
      </c>
      <c r="F30" s="87">
        <f>IFERROR($D30*$E30,0)</f>
        <v>0</v>
      </c>
      <c r="G30" s="8"/>
      <c r="H30" s="8"/>
      <c r="I30" s="8"/>
      <c r="J30" s="2"/>
      <c r="K30" s="1"/>
    </row>
    <row r="31" spans="1:11" ht="13.5" thickBot="1" x14ac:dyDescent="0.25">
      <c r="A31" s="8"/>
      <c r="B31" s="8"/>
      <c r="C31" s="88" t="s">
        <v>84</v>
      </c>
      <c r="D31" s="88"/>
      <c r="E31" s="25"/>
      <c r="F31" s="89">
        <f>SUM($F$29:$F$30)</f>
        <v>0</v>
      </c>
      <c r="G31" s="8"/>
      <c r="H31" s="8"/>
      <c r="I31" s="8"/>
      <c r="J31" s="2"/>
      <c r="K31" s="8"/>
    </row>
    <row r="32" spans="1:11" ht="14.25" x14ac:dyDescent="0.25">
      <c r="A32" s="8"/>
      <c r="B32" s="8"/>
      <c r="C32" s="8" t="s">
        <v>102</v>
      </c>
      <c r="D32" s="8"/>
      <c r="E32" s="8"/>
      <c r="F32" s="8"/>
      <c r="G32" s="8"/>
      <c r="H32" s="8"/>
      <c r="I32" s="8"/>
      <c r="J32" s="2"/>
      <c r="K32" s="8"/>
    </row>
    <row r="33" spans="1:11" ht="14.25" x14ac:dyDescent="0.25">
      <c r="A33" s="8"/>
      <c r="B33" s="8"/>
      <c r="C33" s="8" t="s">
        <v>35</v>
      </c>
      <c r="D33" s="8"/>
      <c r="E33" s="8"/>
      <c r="F33" s="8"/>
      <c r="G33" s="69"/>
      <c r="H33" s="69"/>
      <c r="I33" s="69"/>
      <c r="J33" s="2"/>
      <c r="K33" s="8"/>
    </row>
    <row r="34" spans="1:11" ht="13.5" thickBot="1" x14ac:dyDescent="0.25">
      <c r="A34" s="8"/>
      <c r="B34" s="8"/>
      <c r="C34" s="8"/>
      <c r="D34" s="8"/>
      <c r="E34" s="8"/>
      <c r="F34" s="8"/>
      <c r="G34" s="8"/>
      <c r="H34" s="8"/>
      <c r="I34" s="8"/>
      <c r="J34" s="2"/>
      <c r="K34" s="1"/>
    </row>
    <row r="35" spans="1:11" ht="13.5" thickBot="1" x14ac:dyDescent="0.25">
      <c r="A35" s="8"/>
      <c r="B35" s="8"/>
      <c r="C35" s="70" t="s">
        <v>36</v>
      </c>
      <c r="D35" s="90"/>
      <c r="E35" s="8"/>
      <c r="F35" s="8"/>
      <c r="G35" s="8"/>
      <c r="H35" s="8"/>
      <c r="I35" s="8"/>
      <c r="J35" s="2"/>
      <c r="K35" s="1"/>
    </row>
    <row r="36" spans="1:11" ht="13.5" thickBot="1" x14ac:dyDescent="0.25">
      <c r="A36" s="8"/>
      <c r="B36" s="8"/>
      <c r="C36" s="91" t="s">
        <v>92</v>
      </c>
      <c r="D36" s="92">
        <f>$E$22</f>
        <v>0</v>
      </c>
      <c r="E36" s="8"/>
      <c r="F36" s="8"/>
      <c r="G36" s="8"/>
      <c r="H36" s="8"/>
      <c r="I36" s="8"/>
      <c r="J36" s="2"/>
      <c r="K36" s="1"/>
    </row>
    <row r="37" spans="1:11" ht="13.5" thickBot="1" x14ac:dyDescent="0.25">
      <c r="A37" s="8"/>
      <c r="B37" s="8"/>
      <c r="C37" s="91" t="s">
        <v>81</v>
      </c>
      <c r="D37" s="93">
        <f>$F$23/$D$23</f>
        <v>0</v>
      </c>
      <c r="E37" s="8"/>
      <c r="F37" s="66"/>
      <c r="G37" s="8"/>
      <c r="H37" s="8"/>
      <c r="I37" s="8"/>
      <c r="J37" s="2"/>
      <c r="K37" s="1"/>
    </row>
    <row r="38" spans="1:11" ht="13.5" thickBot="1" x14ac:dyDescent="0.25">
      <c r="A38" s="8"/>
      <c r="B38" s="8"/>
      <c r="C38" s="94" t="s">
        <v>32</v>
      </c>
      <c r="D38" s="95">
        <f>$F$31*0.1</f>
        <v>0</v>
      </c>
      <c r="E38" s="8"/>
      <c r="G38" s="8"/>
      <c r="H38" s="8"/>
      <c r="I38" s="8"/>
      <c r="J38" s="2"/>
      <c r="K38" s="1"/>
    </row>
    <row r="39" spans="1:11" ht="13.5" customHeight="1" thickBot="1" x14ac:dyDescent="0.4">
      <c r="A39" s="8"/>
      <c r="B39" s="8"/>
      <c r="C39" s="96" t="s">
        <v>37</v>
      </c>
      <c r="D39" s="97">
        <f>SUM(D37,D36,-D38)</f>
        <v>0</v>
      </c>
      <c r="E39" s="98" t="s">
        <v>146</v>
      </c>
      <c r="F39" s="99"/>
      <c r="G39" s="8"/>
      <c r="H39" s="8"/>
      <c r="I39" s="8"/>
      <c r="J39" s="2"/>
      <c r="K39" s="1"/>
    </row>
    <row r="40" spans="1:11" x14ac:dyDescent="0.2">
      <c r="A40" s="8"/>
      <c r="B40" s="8"/>
      <c r="C40" s="8"/>
      <c r="D40" s="8"/>
      <c r="E40" s="8"/>
      <c r="F40" s="8"/>
      <c r="G40" s="8"/>
      <c r="H40" s="8"/>
      <c r="I40" s="8"/>
      <c r="J40" s="2"/>
      <c r="K40" s="31"/>
    </row>
    <row r="41" spans="1:11" x14ac:dyDescent="0.2">
      <c r="A41" s="8"/>
      <c r="B41" s="8"/>
      <c r="C41" s="8"/>
      <c r="D41" s="8"/>
      <c r="E41" s="8"/>
      <c r="F41" s="8"/>
      <c r="G41" s="8"/>
      <c r="H41" s="8"/>
      <c r="I41" s="8"/>
      <c r="J41" s="2"/>
      <c r="K41" s="31"/>
    </row>
    <row r="42" spans="1:11" x14ac:dyDescent="0.2">
      <c r="A42" s="2"/>
      <c r="B42" s="2"/>
      <c r="C42" s="2"/>
      <c r="D42" s="2"/>
      <c r="E42" s="2"/>
      <c r="F42" s="2"/>
      <c r="G42" s="2"/>
      <c r="H42" s="2"/>
      <c r="I42" s="2"/>
      <c r="J42" s="2"/>
      <c r="K42" s="31"/>
    </row>
    <row r="43" spans="1:11" x14ac:dyDescent="0.2">
      <c r="G43" s="1"/>
      <c r="H43" s="1"/>
      <c r="I43" s="1"/>
      <c r="J43" s="1"/>
      <c r="K43" s="31"/>
    </row>
    <row r="44" spans="1:11" x14ac:dyDescent="0.2">
      <c r="G44" s="1"/>
      <c r="H44" s="1"/>
      <c r="I44" s="1"/>
      <c r="J44" s="1"/>
      <c r="K44" s="31"/>
    </row>
    <row r="45" spans="1:11" x14ac:dyDescent="0.2">
      <c r="G45" s="1"/>
      <c r="H45" s="1"/>
      <c r="I45" s="1"/>
      <c r="J45" s="1"/>
      <c r="K45" s="31"/>
    </row>
    <row r="46" spans="1:11" x14ac:dyDescent="0.2">
      <c r="G46" s="1"/>
      <c r="H46" s="1"/>
      <c r="I46" s="1"/>
      <c r="J46" s="1"/>
      <c r="K46" s="1"/>
    </row>
    <row r="47" spans="1:11" x14ac:dyDescent="0.2">
      <c r="G47" s="1"/>
      <c r="H47" s="1"/>
      <c r="I47" s="1"/>
      <c r="J47" s="1"/>
      <c r="K47" s="1"/>
    </row>
    <row r="48" spans="1:11" x14ac:dyDescent="0.2">
      <c r="G48" s="1"/>
      <c r="H48" s="1"/>
      <c r="I48" s="1"/>
      <c r="J48" s="1"/>
      <c r="K48" s="1"/>
    </row>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sheetData>
  <sheetProtection algorithmName="SHA-512" hashValue="d5N+r0m6FcuDAQuewJr5q10fjTnBnpTmtmNh65f1GWKdkkI5K12v46TdADAc/pBmhXcUc/TKkv/v1sGCx5fcTA==" saltValue="wx1ut/Lu7rT1oUaFk9WwKA==" spinCount="100000" sheet="1" selectLockedCells="1"/>
  <protectedRanges>
    <protectedRange sqref="D5 F5:F8 D6 D7 D8" name="gegevens_1_2"/>
  </protectedRanges>
  <mergeCells count="5">
    <mergeCell ref="C2:G2"/>
    <mergeCell ref="D5:G5"/>
    <mergeCell ref="D6:G6"/>
    <mergeCell ref="D7:G7"/>
    <mergeCell ref="D8:G8"/>
  </mergeCells>
  <dataValidations disablePrompts="1" count="1">
    <dataValidation type="list" allowBlank="1" showInputMessage="1" showErrorMessage="1" sqref="N39" xr:uid="{95949087-651C-479E-B0AD-C6A534F482ED}">
      <formula1>#REF!</formula1>
    </dataValidation>
  </dataValidations>
  <pageMargins left="0.7" right="0.7" top="0.75" bottom="0.75" header="0.3" footer="0.3"/>
  <pageSetup paperSize="9" scale="63" orientation="landscape" horizontalDpi="4294967293" r:id="rId1"/>
  <ignoredErrors>
    <ignoredError sqref="E17 D30 D37"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8347F-8AC5-48E0-8FB6-92B8464D5809}">
  <sheetPr>
    <pageSetUpPr fitToPage="1"/>
  </sheetPr>
  <dimension ref="A1:L97"/>
  <sheetViews>
    <sheetView zoomScale="85" zoomScaleNormal="85" workbookViewId="0">
      <selection activeCell="E14" sqref="E14"/>
    </sheetView>
  </sheetViews>
  <sheetFormatPr defaultColWidth="9.140625" defaultRowHeight="12.75" x14ac:dyDescent="0.2"/>
  <cols>
    <col min="1" max="2" width="2.7109375" style="1" customWidth="1"/>
    <col min="3" max="3" width="65.140625" style="1" customWidth="1"/>
    <col min="4" max="4" width="36.42578125" style="1" customWidth="1"/>
    <col min="5" max="5" width="32" style="1" bestFit="1" customWidth="1"/>
    <col min="6" max="6" width="36.42578125" style="1" customWidth="1"/>
    <col min="7" max="7" width="24.85546875" style="7" customWidth="1"/>
    <col min="8" max="10" width="2.7109375" style="7" customWidth="1"/>
    <col min="11" max="11" width="9.140625" style="7"/>
    <col min="12" max="12" width="10.5703125" style="1" bestFit="1" customWidth="1"/>
    <col min="13" max="13" width="34.140625" style="1" bestFit="1" customWidth="1"/>
    <col min="14" max="16384" width="9.140625" style="1"/>
  </cols>
  <sheetData>
    <row r="1" spans="1:12" ht="13.5" thickBot="1" x14ac:dyDescent="0.25">
      <c r="A1" s="69"/>
      <c r="B1" s="69"/>
      <c r="C1" s="69"/>
      <c r="D1" s="69"/>
      <c r="E1" s="69"/>
      <c r="F1" s="69"/>
      <c r="G1" s="69"/>
      <c r="H1" s="69"/>
      <c r="I1" s="69"/>
      <c r="J1" s="2"/>
      <c r="K1" s="9"/>
    </row>
    <row r="2" spans="1:12" ht="80.099999999999994" customHeight="1" thickBot="1" x14ac:dyDescent="0.25">
      <c r="A2" s="8"/>
      <c r="B2" s="8"/>
      <c r="C2" s="149" t="s">
        <v>108</v>
      </c>
      <c r="D2" s="150"/>
      <c r="E2" s="150"/>
      <c r="F2" s="150"/>
      <c r="G2" s="151"/>
      <c r="H2" s="8"/>
      <c r="I2" s="8"/>
      <c r="J2" s="2"/>
      <c r="K2" s="1"/>
    </row>
    <row r="3" spans="1:12" ht="15" customHeight="1" thickBot="1" x14ac:dyDescent="0.25">
      <c r="A3" s="8"/>
      <c r="B3" s="8"/>
      <c r="C3" s="8"/>
      <c r="D3" s="8"/>
      <c r="E3" s="8"/>
      <c r="F3" s="8"/>
      <c r="G3" s="8"/>
      <c r="H3" s="8"/>
      <c r="I3" s="8"/>
      <c r="J3" s="2"/>
      <c r="K3" s="1"/>
    </row>
    <row r="4" spans="1:12" ht="15" customHeight="1" thickBot="1" x14ac:dyDescent="0.25">
      <c r="A4" s="8"/>
      <c r="B4" s="8"/>
      <c r="C4" s="70" t="s">
        <v>5</v>
      </c>
      <c r="D4" s="71"/>
      <c r="E4" s="71"/>
      <c r="F4" s="71"/>
      <c r="G4" s="72"/>
      <c r="H4" s="8"/>
      <c r="I4" s="8"/>
      <c r="J4" s="2"/>
      <c r="K4" s="1"/>
    </row>
    <row r="5" spans="1:12" s="8" customFormat="1" ht="24.95" customHeight="1" thickBot="1" x14ac:dyDescent="0.25">
      <c r="C5" s="73" t="s">
        <v>6</v>
      </c>
      <c r="D5" s="156" t="s">
        <v>7</v>
      </c>
      <c r="E5" s="157"/>
      <c r="F5" s="157"/>
      <c r="G5" s="158"/>
      <c r="J5" s="2"/>
    </row>
    <row r="6" spans="1:12" s="8" customFormat="1" ht="24.95" customHeight="1" thickBot="1" x14ac:dyDescent="0.25">
      <c r="B6" s="74"/>
      <c r="C6" s="73" t="s">
        <v>8</v>
      </c>
      <c r="D6" s="156" t="s">
        <v>9</v>
      </c>
      <c r="E6" s="157"/>
      <c r="F6" s="157"/>
      <c r="G6" s="158"/>
      <c r="H6" s="75"/>
      <c r="I6" s="75"/>
      <c r="J6" s="2"/>
    </row>
    <row r="7" spans="1:12" s="8" customFormat="1" ht="24.95" customHeight="1" thickBot="1" x14ac:dyDescent="0.25">
      <c r="C7" s="73" t="s">
        <v>10</v>
      </c>
      <c r="D7" s="156" t="s">
        <v>11</v>
      </c>
      <c r="E7" s="157"/>
      <c r="F7" s="157"/>
      <c r="G7" s="158"/>
      <c r="H7" s="75"/>
      <c r="I7" s="75"/>
      <c r="J7" s="2"/>
    </row>
    <row r="8" spans="1:12" s="8" customFormat="1" ht="24.95" customHeight="1" thickBot="1" x14ac:dyDescent="0.25">
      <c r="C8" s="73" t="s">
        <v>12</v>
      </c>
      <c r="D8" s="156" t="s">
        <v>13</v>
      </c>
      <c r="E8" s="157"/>
      <c r="F8" s="157"/>
      <c r="G8" s="158"/>
      <c r="H8" s="75"/>
      <c r="I8" s="75"/>
      <c r="J8" s="2"/>
    </row>
    <row r="9" spans="1:12" x14ac:dyDescent="0.2">
      <c r="A9" s="8"/>
      <c r="B9" s="8"/>
      <c r="C9" s="8"/>
      <c r="D9" s="8"/>
      <c r="E9" s="8"/>
      <c r="F9" s="8"/>
      <c r="G9" s="69"/>
      <c r="H9" s="69"/>
      <c r="I9" s="69"/>
      <c r="J9" s="2"/>
      <c r="K9" s="8"/>
    </row>
    <row r="10" spans="1:12" ht="13.5" thickBot="1" x14ac:dyDescent="0.25">
      <c r="A10" s="8"/>
      <c r="B10" s="8"/>
      <c r="C10" s="8"/>
      <c r="D10" s="8"/>
      <c r="E10" s="8"/>
      <c r="F10" s="8"/>
      <c r="G10" s="69"/>
      <c r="H10" s="69"/>
      <c r="I10" s="69"/>
      <c r="J10" s="2"/>
      <c r="K10" s="8"/>
    </row>
    <row r="11" spans="1:12" s="8" customFormat="1" ht="13.5" thickBot="1" x14ac:dyDescent="0.25">
      <c r="C11" s="70" t="s">
        <v>26</v>
      </c>
      <c r="D11" s="20"/>
      <c r="E11" s="20"/>
      <c r="F11" s="21"/>
      <c r="J11" s="2"/>
    </row>
    <row r="12" spans="1:12" s="22" customFormat="1" ht="13.5" thickBot="1" x14ac:dyDescent="0.25">
      <c r="C12" s="23" t="s">
        <v>0</v>
      </c>
      <c r="D12" s="24" t="s">
        <v>24</v>
      </c>
      <c r="E12" s="25" t="s">
        <v>23</v>
      </c>
      <c r="F12" s="25" t="s">
        <v>97</v>
      </c>
      <c r="J12" s="2"/>
    </row>
    <row r="13" spans="1:12" s="22" customFormat="1" ht="13.5" thickBot="1" x14ac:dyDescent="0.25">
      <c r="C13" s="60" t="s">
        <v>95</v>
      </c>
      <c r="D13" s="40">
        <v>8000</v>
      </c>
      <c r="E13" s="42"/>
      <c r="F13" s="27">
        <f t="shared" ref="F13:F14" si="0">IFERROR(D13*E13,0)</f>
        <v>0</v>
      </c>
      <c r="J13" s="2"/>
    </row>
    <row r="14" spans="1:12" s="22" customFormat="1" ht="13.5" thickBot="1" x14ac:dyDescent="0.25">
      <c r="C14" s="60" t="s">
        <v>96</v>
      </c>
      <c r="D14" s="40">
        <v>9000</v>
      </c>
      <c r="E14" s="42"/>
      <c r="F14" s="27">
        <f t="shared" si="0"/>
        <v>0</v>
      </c>
      <c r="J14" s="2"/>
    </row>
    <row r="15" spans="1:12" s="8" customFormat="1" ht="13.5" thickBot="1" x14ac:dyDescent="0.25">
      <c r="C15" s="28" t="s">
        <v>43</v>
      </c>
      <c r="D15" s="29"/>
      <c r="E15" s="30"/>
      <c r="F15" s="30">
        <f>SUM(F13:F14)</f>
        <v>0</v>
      </c>
      <c r="J15" s="2"/>
      <c r="L15" s="66"/>
    </row>
    <row r="16" spans="1:12" x14ac:dyDescent="0.2">
      <c r="A16" s="8"/>
      <c r="B16" s="8"/>
      <c r="C16" s="8"/>
      <c r="D16" s="8"/>
      <c r="E16" s="8"/>
      <c r="F16" s="8"/>
      <c r="G16" s="8"/>
      <c r="H16" s="8"/>
      <c r="I16" s="8"/>
      <c r="J16" s="2"/>
      <c r="K16" s="1"/>
    </row>
    <row r="17" spans="1:11" ht="13.5" thickBot="1" x14ac:dyDescent="0.25">
      <c r="A17" s="8"/>
      <c r="B17" s="8"/>
      <c r="C17" s="8"/>
      <c r="D17" s="8"/>
      <c r="E17" s="8"/>
      <c r="F17" s="8"/>
      <c r="G17" s="8"/>
      <c r="H17" s="8"/>
      <c r="I17" s="8"/>
      <c r="J17" s="2"/>
      <c r="K17" s="1"/>
    </row>
    <row r="18" spans="1:11" ht="13.5" thickBot="1" x14ac:dyDescent="0.25">
      <c r="A18" s="8"/>
      <c r="B18" s="8"/>
      <c r="C18" s="70" t="s">
        <v>30</v>
      </c>
      <c r="D18" s="79"/>
      <c r="E18" s="79"/>
      <c r="F18" s="80"/>
      <c r="G18" s="8"/>
      <c r="H18" s="8"/>
      <c r="I18" s="8"/>
      <c r="J18" s="2"/>
      <c r="K18" s="1"/>
    </row>
    <row r="19" spans="1:11" ht="13.5" thickBot="1" x14ac:dyDescent="0.25">
      <c r="A19" s="8"/>
      <c r="B19" s="8"/>
      <c r="C19" s="59" t="s">
        <v>0</v>
      </c>
      <c r="D19" s="79"/>
      <c r="E19" s="79"/>
      <c r="F19" s="80"/>
      <c r="G19" s="8"/>
      <c r="H19" s="8"/>
      <c r="I19" s="8"/>
      <c r="J19" s="2"/>
      <c r="K19" s="1"/>
    </row>
    <row r="20" spans="1:11" ht="27.75" thickBot="1" x14ac:dyDescent="0.3">
      <c r="A20" s="8"/>
      <c r="B20" s="8"/>
      <c r="C20" s="83" t="s">
        <v>44</v>
      </c>
      <c r="D20" s="83" t="s">
        <v>38</v>
      </c>
      <c r="E20" s="83" t="s">
        <v>45</v>
      </c>
      <c r="F20" s="83" t="s">
        <v>100</v>
      </c>
      <c r="G20" s="8"/>
      <c r="H20" s="8"/>
      <c r="I20" s="8"/>
      <c r="J20" s="2"/>
      <c r="K20" s="1"/>
    </row>
    <row r="21" spans="1:11" ht="13.5" thickBot="1" x14ac:dyDescent="0.25">
      <c r="A21" s="8"/>
      <c r="B21" s="8"/>
      <c r="C21" s="124" t="s">
        <v>46</v>
      </c>
      <c r="D21" s="86">
        <v>-5.1999999999999998E-2</v>
      </c>
      <c r="E21" s="130">
        <v>0</v>
      </c>
      <c r="F21" s="87">
        <f>IFERROR($D21*$E21,0)</f>
        <v>0</v>
      </c>
      <c r="G21" s="8"/>
      <c r="H21" s="8"/>
      <c r="I21" s="8"/>
      <c r="J21" s="2"/>
      <c r="K21" s="1"/>
    </row>
    <row r="22" spans="1:11" ht="13.5" thickBot="1" x14ac:dyDescent="0.25">
      <c r="A22" s="8"/>
      <c r="B22" s="8"/>
      <c r="C22" s="124" t="s">
        <v>47</v>
      </c>
      <c r="D22" s="86">
        <v>-4.9833333333333327E-2</v>
      </c>
      <c r="E22" s="130">
        <v>0</v>
      </c>
      <c r="F22" s="87">
        <f t="shared" ref="F22:F36" si="1">IFERROR($D22*$E22,0)</f>
        <v>0</v>
      </c>
      <c r="G22" s="8"/>
      <c r="H22" s="8"/>
      <c r="I22" s="8"/>
      <c r="J22" s="2"/>
      <c r="K22" s="1"/>
    </row>
    <row r="23" spans="1:11" ht="13.5" thickBot="1" x14ac:dyDescent="0.25">
      <c r="A23" s="8"/>
      <c r="B23" s="8"/>
      <c r="C23" s="124" t="s">
        <v>48</v>
      </c>
      <c r="D23" s="86">
        <v>-4.533333333333333E-2</v>
      </c>
      <c r="E23" s="130">
        <v>0</v>
      </c>
      <c r="F23" s="87">
        <f t="shared" si="1"/>
        <v>0</v>
      </c>
      <c r="G23" s="8"/>
      <c r="H23" s="8"/>
      <c r="I23" s="8"/>
      <c r="J23" s="2"/>
      <c r="K23" s="1"/>
    </row>
    <row r="24" spans="1:11" ht="13.5" thickBot="1" x14ac:dyDescent="0.25">
      <c r="A24" s="8"/>
      <c r="B24" s="8"/>
      <c r="C24" s="124" t="s">
        <v>49</v>
      </c>
      <c r="D24" s="86">
        <v>-4.2166666666666665E-2</v>
      </c>
      <c r="E24" s="130">
        <v>0</v>
      </c>
      <c r="F24" s="87">
        <f t="shared" si="1"/>
        <v>0</v>
      </c>
      <c r="G24" s="8"/>
      <c r="H24" s="8"/>
      <c r="I24" s="8"/>
      <c r="J24" s="2"/>
      <c r="K24" s="1"/>
    </row>
    <row r="25" spans="1:11" ht="13.5" thickBot="1" x14ac:dyDescent="0.25">
      <c r="A25" s="8"/>
      <c r="B25" s="8"/>
      <c r="C25" s="124" t="s">
        <v>50</v>
      </c>
      <c r="D25" s="86">
        <v>-4.1000000000000002E-2</v>
      </c>
      <c r="E25" s="130">
        <v>0</v>
      </c>
      <c r="F25" s="87">
        <f t="shared" si="1"/>
        <v>0</v>
      </c>
      <c r="G25" s="8"/>
      <c r="H25" s="8"/>
      <c r="I25" s="8"/>
      <c r="J25" s="2"/>
      <c r="K25" s="1"/>
    </row>
    <row r="26" spans="1:11" ht="13.5" thickBot="1" x14ac:dyDescent="0.25">
      <c r="A26" s="8"/>
      <c r="B26" s="8"/>
      <c r="C26" s="124" t="s">
        <v>51</v>
      </c>
      <c r="D26" s="86">
        <v>-4.0166666666666663E-2</v>
      </c>
      <c r="E26" s="130">
        <v>0</v>
      </c>
      <c r="F26" s="87">
        <f t="shared" si="1"/>
        <v>0</v>
      </c>
      <c r="G26" s="8"/>
      <c r="H26" s="8"/>
      <c r="I26" s="8"/>
      <c r="J26" s="2"/>
      <c r="K26" s="1"/>
    </row>
    <row r="27" spans="1:11" ht="13.5" thickBot="1" x14ac:dyDescent="0.25">
      <c r="A27" s="8"/>
      <c r="B27" s="8"/>
      <c r="C27" s="124" t="s">
        <v>52</v>
      </c>
      <c r="D27" s="86">
        <v>-3.3000000000000002E-2</v>
      </c>
      <c r="E27" s="130">
        <v>0</v>
      </c>
      <c r="F27" s="87">
        <f t="shared" si="1"/>
        <v>0</v>
      </c>
      <c r="G27" s="8"/>
      <c r="H27" s="8"/>
      <c r="I27" s="8"/>
      <c r="J27" s="2"/>
      <c r="K27" s="1"/>
    </row>
    <row r="28" spans="1:11" ht="13.5" thickBot="1" x14ac:dyDescent="0.25">
      <c r="A28" s="8"/>
      <c r="B28" s="8"/>
      <c r="C28" s="124" t="s">
        <v>65</v>
      </c>
      <c r="D28" s="86">
        <v>-3.1928571428571424E-2</v>
      </c>
      <c r="E28" s="130">
        <v>0</v>
      </c>
      <c r="F28" s="87">
        <f t="shared" si="1"/>
        <v>0</v>
      </c>
      <c r="G28" s="8"/>
      <c r="H28" s="8"/>
      <c r="I28" s="8"/>
      <c r="J28" s="2"/>
      <c r="K28" s="1"/>
    </row>
    <row r="29" spans="1:11" ht="13.5" thickBot="1" x14ac:dyDescent="0.25">
      <c r="A29" s="8"/>
      <c r="B29" s="8"/>
      <c r="C29" s="124" t="s">
        <v>53</v>
      </c>
      <c r="D29" s="86">
        <v>-1.5666666666666666E-2</v>
      </c>
      <c r="E29" s="130">
        <v>0</v>
      </c>
      <c r="F29" s="87">
        <f t="shared" si="1"/>
        <v>0</v>
      </c>
      <c r="G29" s="8"/>
      <c r="H29" s="8"/>
      <c r="I29" s="8"/>
      <c r="J29" s="2"/>
      <c r="K29" s="1"/>
    </row>
    <row r="30" spans="1:11" ht="13.5" thickBot="1" x14ac:dyDescent="0.25">
      <c r="A30" s="8"/>
      <c r="B30" s="8"/>
      <c r="C30" s="124" t="s">
        <v>54</v>
      </c>
      <c r="D30" s="86">
        <v>-1.5666666666666666E-2</v>
      </c>
      <c r="E30" s="130">
        <v>0</v>
      </c>
      <c r="F30" s="87">
        <f t="shared" si="1"/>
        <v>0</v>
      </c>
      <c r="G30" s="8"/>
      <c r="H30" s="8"/>
      <c r="I30" s="8"/>
      <c r="J30" s="2"/>
      <c r="K30" s="1"/>
    </row>
    <row r="31" spans="1:11" ht="13.5" thickBot="1" x14ac:dyDescent="0.25">
      <c r="A31" s="8"/>
      <c r="B31" s="8"/>
      <c r="C31" s="124" t="s">
        <v>55</v>
      </c>
      <c r="D31" s="86">
        <v>-1.5166666666666665E-2</v>
      </c>
      <c r="E31" s="130">
        <v>0</v>
      </c>
      <c r="F31" s="87">
        <f t="shared" si="1"/>
        <v>0</v>
      </c>
      <c r="G31" s="8"/>
      <c r="H31" s="8"/>
      <c r="I31" s="8"/>
      <c r="J31" s="2"/>
      <c r="K31" s="1"/>
    </row>
    <row r="32" spans="1:11" ht="13.5" thickBot="1" x14ac:dyDescent="0.25">
      <c r="A32" s="8"/>
      <c r="B32" s="8"/>
      <c r="C32" s="124" t="s">
        <v>56</v>
      </c>
      <c r="D32" s="86">
        <v>-1.3666666666666667E-2</v>
      </c>
      <c r="E32" s="130">
        <v>0</v>
      </c>
      <c r="F32" s="87">
        <f t="shared" si="1"/>
        <v>0</v>
      </c>
      <c r="G32" s="8"/>
      <c r="H32" s="8"/>
      <c r="I32" s="8"/>
      <c r="J32" s="2"/>
      <c r="K32" s="1"/>
    </row>
    <row r="33" spans="1:11" ht="13.5" thickBot="1" x14ac:dyDescent="0.25">
      <c r="A33" s="8"/>
      <c r="B33" s="8"/>
      <c r="C33" s="124" t="s">
        <v>57</v>
      </c>
      <c r="D33" s="86">
        <v>-1.1333333333333334E-2</v>
      </c>
      <c r="E33" s="130">
        <v>0</v>
      </c>
      <c r="F33" s="87">
        <f t="shared" si="1"/>
        <v>0</v>
      </c>
      <c r="G33" s="8"/>
      <c r="H33" s="8"/>
      <c r="I33" s="8"/>
      <c r="J33" s="2"/>
      <c r="K33" s="1"/>
    </row>
    <row r="34" spans="1:11" ht="13.5" thickBot="1" x14ac:dyDescent="0.25">
      <c r="A34" s="8"/>
      <c r="B34" s="8"/>
      <c r="C34" s="124" t="s">
        <v>58</v>
      </c>
      <c r="D34" s="86">
        <v>-4.3333333333333331E-3</v>
      </c>
      <c r="E34" s="130">
        <v>0</v>
      </c>
      <c r="F34" s="87">
        <f t="shared" si="1"/>
        <v>0</v>
      </c>
      <c r="G34" s="8"/>
      <c r="H34" s="8"/>
      <c r="I34" s="8"/>
      <c r="J34" s="2"/>
      <c r="K34" s="1"/>
    </row>
    <row r="35" spans="1:11" ht="13.5" thickBot="1" x14ac:dyDescent="0.25">
      <c r="A35" s="8"/>
      <c r="B35" s="8"/>
      <c r="C35" s="124" t="s">
        <v>59</v>
      </c>
      <c r="D35" s="86">
        <v>-1.8333333333333333E-3</v>
      </c>
      <c r="E35" s="130">
        <v>0</v>
      </c>
      <c r="F35" s="87">
        <f t="shared" si="1"/>
        <v>0</v>
      </c>
      <c r="G35" s="8"/>
      <c r="H35" s="8"/>
      <c r="I35" s="8"/>
      <c r="J35" s="2"/>
      <c r="K35" s="1"/>
    </row>
    <row r="36" spans="1:11" ht="13.5" thickBot="1" x14ac:dyDescent="0.25">
      <c r="A36" s="8"/>
      <c r="B36" s="8"/>
      <c r="C36" s="124" t="s">
        <v>60</v>
      </c>
      <c r="D36" s="86">
        <v>0</v>
      </c>
      <c r="E36" s="130">
        <v>0</v>
      </c>
      <c r="F36" s="87">
        <f t="shared" si="1"/>
        <v>0</v>
      </c>
      <c r="G36" s="8"/>
      <c r="H36" s="8"/>
      <c r="I36" s="8"/>
      <c r="J36" s="2"/>
      <c r="K36" s="1"/>
    </row>
    <row r="37" spans="1:11" ht="15" thickBot="1" x14ac:dyDescent="0.25">
      <c r="A37" s="8"/>
      <c r="B37" s="8"/>
      <c r="C37" s="88" t="s">
        <v>101</v>
      </c>
      <c r="D37" s="125"/>
      <c r="E37" s="126">
        <f>SUM(E21:E36)</f>
        <v>0</v>
      </c>
      <c r="F37" s="127">
        <f>SUM(F21:F36)</f>
        <v>0</v>
      </c>
      <c r="G37" s="8"/>
      <c r="H37" s="8"/>
      <c r="I37" s="8"/>
      <c r="J37" s="2"/>
      <c r="K37" s="1"/>
    </row>
    <row r="38" spans="1:11" ht="14.25" x14ac:dyDescent="0.25">
      <c r="A38" s="8"/>
      <c r="B38" s="8"/>
      <c r="C38" s="8" t="s">
        <v>102</v>
      </c>
      <c r="D38" s="8"/>
      <c r="E38" s="8"/>
      <c r="F38" s="8"/>
      <c r="G38" s="8"/>
      <c r="H38" s="8"/>
      <c r="I38" s="8"/>
      <c r="J38" s="2"/>
      <c r="K38" s="8"/>
    </row>
    <row r="39" spans="1:11" ht="14.25" x14ac:dyDescent="0.25">
      <c r="A39" s="8"/>
      <c r="B39" s="8"/>
      <c r="C39" s="8" t="s">
        <v>35</v>
      </c>
      <c r="D39" s="8"/>
      <c r="E39" s="8"/>
      <c r="F39" s="8"/>
      <c r="G39" s="69"/>
      <c r="H39" s="69"/>
      <c r="I39" s="69"/>
      <c r="J39" s="2"/>
      <c r="K39" s="8"/>
    </row>
    <row r="40" spans="1:11" ht="13.5" thickBot="1" x14ac:dyDescent="0.25">
      <c r="A40" s="8"/>
      <c r="B40" s="8"/>
      <c r="C40" s="8"/>
      <c r="D40" s="8"/>
      <c r="E40" s="8"/>
      <c r="F40" s="8"/>
      <c r="G40" s="8"/>
      <c r="H40" s="8"/>
      <c r="I40" s="8"/>
      <c r="J40" s="2"/>
      <c r="K40" s="1"/>
    </row>
    <row r="41" spans="1:11" ht="13.5" thickBot="1" x14ac:dyDescent="0.25">
      <c r="A41" s="8"/>
      <c r="B41" s="8"/>
      <c r="C41" s="70" t="s">
        <v>36</v>
      </c>
      <c r="D41" s="90"/>
      <c r="E41" s="8"/>
      <c r="F41" s="8"/>
      <c r="G41" s="8"/>
      <c r="H41" s="8"/>
      <c r="I41" s="8"/>
      <c r="J41" s="2"/>
      <c r="K41" s="1"/>
    </row>
    <row r="42" spans="1:11" ht="13.5" thickBot="1" x14ac:dyDescent="0.25">
      <c r="A42" s="8"/>
      <c r="B42" s="8"/>
      <c r="C42" s="91" t="s">
        <v>98</v>
      </c>
      <c r="D42" s="92">
        <f>$F$15/SUM($D$13:$D$14)</f>
        <v>0</v>
      </c>
      <c r="E42" s="8"/>
      <c r="F42" s="8"/>
      <c r="G42" s="8"/>
      <c r="H42" s="8"/>
      <c r="I42" s="8"/>
      <c r="J42" s="2"/>
      <c r="K42" s="1"/>
    </row>
    <row r="43" spans="1:11" ht="13.5" thickBot="1" x14ac:dyDescent="0.25">
      <c r="A43" s="8"/>
      <c r="B43" s="8"/>
      <c r="C43" s="94" t="s">
        <v>32</v>
      </c>
      <c r="D43" s="128">
        <f>$F$37*0.1</f>
        <v>0</v>
      </c>
      <c r="E43" s="8"/>
      <c r="F43" s="8"/>
      <c r="G43" s="8"/>
      <c r="H43" s="8"/>
      <c r="I43" s="8"/>
      <c r="J43" s="2"/>
      <c r="K43" s="1"/>
    </row>
    <row r="44" spans="1:11" ht="13.5" customHeight="1" thickBot="1" x14ac:dyDescent="0.4">
      <c r="A44" s="8"/>
      <c r="B44" s="8"/>
      <c r="C44" s="96" t="s">
        <v>37</v>
      </c>
      <c r="D44" s="129">
        <f>SUM(D42,-D43)</f>
        <v>0</v>
      </c>
      <c r="E44" s="98" t="s">
        <v>143</v>
      </c>
      <c r="F44" s="136"/>
      <c r="G44" s="8"/>
      <c r="H44" s="8"/>
      <c r="I44" s="8"/>
      <c r="J44" s="2"/>
      <c r="K44" s="1"/>
    </row>
    <row r="45" spans="1:11" x14ac:dyDescent="0.2">
      <c r="A45" s="8"/>
      <c r="B45" s="8"/>
      <c r="C45" s="8"/>
      <c r="D45" s="8"/>
      <c r="E45" s="8"/>
      <c r="F45" s="8"/>
      <c r="G45" s="8"/>
      <c r="H45" s="8"/>
      <c r="I45" s="8"/>
      <c r="J45" s="2"/>
      <c r="K45" s="31"/>
    </row>
    <row r="46" spans="1:11" x14ac:dyDescent="0.2">
      <c r="A46" s="8"/>
      <c r="B46" s="8"/>
      <c r="C46" s="8"/>
      <c r="D46" s="8"/>
      <c r="E46" s="8"/>
      <c r="F46" s="8"/>
      <c r="G46" s="8"/>
      <c r="H46" s="8"/>
      <c r="I46" s="8"/>
      <c r="J46" s="2"/>
      <c r="K46" s="31"/>
    </row>
    <row r="47" spans="1:11" x14ac:dyDescent="0.2">
      <c r="A47" s="2"/>
      <c r="B47" s="2"/>
      <c r="C47" s="2"/>
      <c r="D47" s="2"/>
      <c r="E47" s="2"/>
      <c r="F47" s="2"/>
      <c r="G47" s="2"/>
      <c r="H47" s="2"/>
      <c r="I47" s="2"/>
      <c r="J47" s="2"/>
      <c r="K47" s="31"/>
    </row>
    <row r="48" spans="1:11" x14ac:dyDescent="0.2">
      <c r="G48" s="1"/>
      <c r="H48" s="1"/>
      <c r="I48" s="1"/>
      <c r="J48" s="1"/>
      <c r="K48" s="31"/>
    </row>
    <row r="49" spans="7:11" x14ac:dyDescent="0.2">
      <c r="G49" s="1"/>
      <c r="H49" s="1"/>
      <c r="I49" s="1"/>
      <c r="J49" s="1"/>
      <c r="K49" s="31"/>
    </row>
    <row r="50" spans="7:11" x14ac:dyDescent="0.2">
      <c r="G50" s="1"/>
      <c r="H50" s="1"/>
      <c r="I50" s="1"/>
      <c r="J50" s="1"/>
      <c r="K50" s="31"/>
    </row>
    <row r="51" spans="7:11" x14ac:dyDescent="0.2">
      <c r="G51" s="1"/>
      <c r="H51" s="1"/>
      <c r="I51" s="1"/>
      <c r="J51" s="1"/>
      <c r="K51" s="1"/>
    </row>
    <row r="52" spans="7:11" x14ac:dyDescent="0.2">
      <c r="G52" s="1"/>
      <c r="H52" s="1"/>
      <c r="I52" s="1"/>
      <c r="J52" s="1"/>
      <c r="K52" s="1"/>
    </row>
    <row r="53" spans="7:11" x14ac:dyDescent="0.2">
      <c r="G53" s="1"/>
      <c r="H53" s="1"/>
      <c r="I53" s="1"/>
      <c r="J53" s="1"/>
      <c r="K53" s="1"/>
    </row>
    <row r="54" spans="7:11" x14ac:dyDescent="0.2">
      <c r="G54" s="1"/>
      <c r="H54" s="1"/>
      <c r="I54" s="1"/>
      <c r="J54" s="1"/>
      <c r="K54" s="1"/>
    </row>
    <row r="55" spans="7:11" x14ac:dyDescent="0.2">
      <c r="G55" s="1"/>
      <c r="H55" s="1"/>
      <c r="I55" s="1"/>
      <c r="J55" s="1"/>
      <c r="K55" s="1"/>
    </row>
    <row r="56" spans="7:11" x14ac:dyDescent="0.2">
      <c r="G56" s="1"/>
      <c r="H56" s="1"/>
      <c r="I56" s="1"/>
      <c r="J56" s="1"/>
      <c r="K56" s="1"/>
    </row>
    <row r="57" spans="7:11" x14ac:dyDescent="0.2">
      <c r="G57" s="1"/>
      <c r="H57" s="1"/>
      <c r="I57" s="1"/>
      <c r="J57" s="1"/>
      <c r="K57" s="1"/>
    </row>
    <row r="58" spans="7:11" x14ac:dyDescent="0.2">
      <c r="G58" s="1"/>
      <c r="H58" s="1"/>
      <c r="I58" s="1"/>
      <c r="J58" s="1"/>
      <c r="K58" s="1"/>
    </row>
    <row r="59" spans="7:11" x14ac:dyDescent="0.2">
      <c r="G59" s="1"/>
      <c r="H59" s="1"/>
      <c r="I59" s="1"/>
      <c r="J59" s="1"/>
      <c r="K59" s="1"/>
    </row>
    <row r="60" spans="7:11" x14ac:dyDescent="0.2">
      <c r="G60" s="1"/>
      <c r="H60" s="1"/>
      <c r="I60" s="1"/>
      <c r="J60" s="1"/>
      <c r="K60" s="1"/>
    </row>
    <row r="61" spans="7:11" x14ac:dyDescent="0.2">
      <c r="G61" s="1"/>
      <c r="H61" s="1"/>
      <c r="I61" s="1"/>
      <c r="J61" s="1"/>
      <c r="K61" s="1"/>
    </row>
    <row r="62" spans="7:11" x14ac:dyDescent="0.2">
      <c r="G62" s="1"/>
      <c r="H62" s="1"/>
      <c r="I62" s="1"/>
      <c r="J62" s="1"/>
      <c r="K62" s="1"/>
    </row>
    <row r="63" spans="7:11" x14ac:dyDescent="0.2">
      <c r="G63" s="1"/>
      <c r="H63" s="1"/>
      <c r="I63" s="1"/>
      <c r="J63" s="1"/>
      <c r="K63" s="1"/>
    </row>
    <row r="64" spans="7:11" x14ac:dyDescent="0.2">
      <c r="G64" s="1"/>
      <c r="H64" s="1"/>
      <c r="I64" s="1"/>
      <c r="J64" s="1"/>
      <c r="K64" s="1"/>
    </row>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sheetData>
  <sheetProtection algorithmName="SHA-512" hashValue="qW7PEOkkxnr8aXrMxmUE4vJcSCQHDkAzMt0uiKUBDRCx/kMhIjC5ktYYXYoRBx1GWEs2729VJJoDWl2HUIJx5w==" saltValue="ojLuek/PLHGbr6KRF2RgZg==" spinCount="100000" sheet="1" selectLockedCells="1"/>
  <protectedRanges>
    <protectedRange sqref="F5:F8 D5:D8" name="gegevens_1_2"/>
  </protectedRanges>
  <mergeCells count="5">
    <mergeCell ref="C2:G2"/>
    <mergeCell ref="D5:G5"/>
    <mergeCell ref="D6:G6"/>
    <mergeCell ref="D7:G7"/>
    <mergeCell ref="D8:G8"/>
  </mergeCells>
  <pageMargins left="0.7" right="0.7" top="0.75" bottom="0.75" header="0.3" footer="0.3"/>
  <pageSetup paperSize="9" scale="63" orientation="landscape"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1C0F9-4FA1-495C-8674-564B0248376D}">
  <sheetPr>
    <pageSetUpPr fitToPage="1"/>
  </sheetPr>
  <dimension ref="A1:P115"/>
  <sheetViews>
    <sheetView zoomScale="85" zoomScaleNormal="85" workbookViewId="0">
      <selection activeCell="E58" sqref="E58"/>
    </sheetView>
  </sheetViews>
  <sheetFormatPr defaultColWidth="9.140625" defaultRowHeight="12.75" x14ac:dyDescent="0.2"/>
  <cols>
    <col min="1" max="2" width="2.7109375" style="1" customWidth="1"/>
    <col min="3" max="3" width="65.140625" style="1" customWidth="1"/>
    <col min="4" max="4" width="36.42578125" style="1" customWidth="1"/>
    <col min="5" max="5" width="32" style="1" bestFit="1" customWidth="1"/>
    <col min="6" max="6" width="36.42578125" style="1" customWidth="1"/>
    <col min="7" max="9" width="24.85546875" style="7" customWidth="1"/>
    <col min="10" max="12" width="2.7109375" style="7" customWidth="1"/>
    <col min="13" max="13" width="9.140625" style="7"/>
    <col min="14" max="14" width="9.140625" style="1"/>
    <col min="15" max="15" width="34.140625" style="1" bestFit="1" customWidth="1"/>
    <col min="16" max="16384" width="9.140625" style="1"/>
  </cols>
  <sheetData>
    <row r="1" spans="1:13" x14ac:dyDescent="0.2">
      <c r="A1" s="69"/>
      <c r="B1" s="69"/>
      <c r="C1" s="69"/>
      <c r="D1" s="69"/>
      <c r="E1" s="69"/>
      <c r="F1" s="69"/>
      <c r="G1" s="69"/>
      <c r="H1" s="69"/>
      <c r="I1" s="69"/>
      <c r="J1" s="69"/>
      <c r="K1" s="69"/>
      <c r="L1" s="100"/>
      <c r="M1" s="9"/>
    </row>
    <row r="2" spans="1:13" ht="99.95" customHeight="1" x14ac:dyDescent="0.2">
      <c r="A2" s="8"/>
      <c r="B2" s="8"/>
      <c r="C2" s="161" t="s">
        <v>109</v>
      </c>
      <c r="D2" s="162"/>
      <c r="E2" s="162"/>
      <c r="F2" s="162"/>
      <c r="G2" s="162"/>
      <c r="H2" s="162"/>
      <c r="I2" s="162"/>
      <c r="J2" s="8"/>
      <c r="K2" s="8"/>
      <c r="L2" s="100"/>
      <c r="M2" s="1"/>
    </row>
    <row r="3" spans="1:13" ht="15" customHeight="1" thickBot="1" x14ac:dyDescent="0.25">
      <c r="A3" s="8"/>
      <c r="B3" s="8"/>
      <c r="C3" s="8"/>
      <c r="D3" s="8"/>
      <c r="E3" s="8"/>
      <c r="F3" s="8"/>
      <c r="G3" s="8"/>
      <c r="H3" s="8"/>
      <c r="I3" s="8"/>
      <c r="J3" s="8"/>
      <c r="K3" s="8"/>
      <c r="L3" s="100"/>
      <c r="M3" s="1"/>
    </row>
    <row r="4" spans="1:13" ht="15" customHeight="1" thickBot="1" x14ac:dyDescent="0.25">
      <c r="A4" s="8"/>
      <c r="B4" s="8"/>
      <c r="C4" s="70" t="s">
        <v>5</v>
      </c>
      <c r="D4" s="71"/>
      <c r="E4" s="71"/>
      <c r="F4" s="71"/>
      <c r="G4" s="72"/>
      <c r="H4" s="22"/>
      <c r="I4" s="22"/>
      <c r="J4" s="8"/>
      <c r="K4" s="8"/>
      <c r="L4" s="100"/>
      <c r="M4" s="1"/>
    </row>
    <row r="5" spans="1:13" s="8" customFormat="1" ht="24.95" customHeight="1" thickBot="1" x14ac:dyDescent="0.25">
      <c r="C5" s="73" t="s">
        <v>6</v>
      </c>
      <c r="D5" s="156" t="s">
        <v>7</v>
      </c>
      <c r="E5" s="157"/>
      <c r="F5" s="157"/>
      <c r="G5" s="158"/>
      <c r="H5" s="22"/>
      <c r="I5" s="22"/>
      <c r="L5" s="100"/>
    </row>
    <row r="6" spans="1:13" s="8" customFormat="1" ht="24.95" customHeight="1" thickBot="1" x14ac:dyDescent="0.25">
      <c r="B6" s="74"/>
      <c r="C6" s="73" t="s">
        <v>8</v>
      </c>
      <c r="D6" s="156" t="s">
        <v>9</v>
      </c>
      <c r="E6" s="157"/>
      <c r="F6" s="157"/>
      <c r="G6" s="158"/>
      <c r="H6" s="22"/>
      <c r="I6" s="22"/>
      <c r="J6" s="75"/>
      <c r="K6" s="75"/>
      <c r="L6" s="100"/>
    </row>
    <row r="7" spans="1:13" s="8" customFormat="1" ht="24.95" customHeight="1" thickBot="1" x14ac:dyDescent="0.25">
      <c r="C7" s="73" t="s">
        <v>10</v>
      </c>
      <c r="D7" s="156" t="s">
        <v>11</v>
      </c>
      <c r="E7" s="157"/>
      <c r="F7" s="157"/>
      <c r="G7" s="158"/>
      <c r="H7" s="22"/>
      <c r="I7" s="22"/>
      <c r="J7" s="75"/>
      <c r="K7" s="75"/>
      <c r="L7" s="100"/>
    </row>
    <row r="8" spans="1:13" s="8" customFormat="1" ht="24.95" customHeight="1" thickBot="1" x14ac:dyDescent="0.25">
      <c r="C8" s="73" t="s">
        <v>12</v>
      </c>
      <c r="D8" s="156" t="s">
        <v>13</v>
      </c>
      <c r="E8" s="157"/>
      <c r="F8" s="157"/>
      <c r="G8" s="158"/>
      <c r="H8" s="22"/>
      <c r="I8" s="22"/>
      <c r="J8" s="75"/>
      <c r="K8" s="75"/>
      <c r="L8" s="100"/>
    </row>
    <row r="9" spans="1:13" x14ac:dyDescent="0.2">
      <c r="A9" s="8"/>
      <c r="B9" s="8"/>
      <c r="C9" s="8"/>
      <c r="D9" s="8"/>
      <c r="E9" s="8"/>
      <c r="F9" s="8"/>
      <c r="G9" s="69"/>
      <c r="H9" s="69"/>
      <c r="I9" s="69"/>
      <c r="J9" s="69"/>
      <c r="K9" s="69"/>
      <c r="L9" s="100"/>
      <c r="M9" s="8"/>
    </row>
    <row r="10" spans="1:13" ht="13.5" thickBot="1" x14ac:dyDescent="0.25">
      <c r="A10" s="8"/>
      <c r="B10" s="8"/>
      <c r="C10" s="8"/>
      <c r="D10" s="8"/>
      <c r="E10" s="8"/>
      <c r="F10" s="8"/>
      <c r="G10" s="69"/>
      <c r="H10" s="69"/>
      <c r="I10" s="69"/>
      <c r="J10" s="69"/>
      <c r="K10" s="69"/>
      <c r="L10" s="100"/>
      <c r="M10" s="8"/>
    </row>
    <row r="11" spans="1:13" ht="15.75" thickBot="1" x14ac:dyDescent="0.25">
      <c r="A11" s="8"/>
      <c r="B11" s="8"/>
      <c r="C11" s="70" t="s">
        <v>14</v>
      </c>
      <c r="D11" s="55"/>
      <c r="E11" s="55"/>
      <c r="F11" s="55"/>
      <c r="G11" s="55"/>
      <c r="H11" s="55"/>
      <c r="I11" s="56"/>
      <c r="J11" s="69"/>
      <c r="K11" s="69"/>
      <c r="L11" s="100"/>
      <c r="M11" s="8"/>
    </row>
    <row r="12" spans="1:13" ht="13.5" thickBot="1" x14ac:dyDescent="0.25">
      <c r="A12" s="8"/>
      <c r="B12" s="8"/>
      <c r="C12" s="57"/>
      <c r="D12" s="53" t="s">
        <v>15</v>
      </c>
      <c r="E12" s="54"/>
      <c r="F12" s="53" t="s">
        <v>16</v>
      </c>
      <c r="G12" s="54"/>
      <c r="H12" s="53" t="s">
        <v>79</v>
      </c>
      <c r="I12" s="54"/>
      <c r="J12" s="69"/>
      <c r="K12" s="69"/>
      <c r="L12" s="100"/>
      <c r="M12" s="8"/>
    </row>
    <row r="13" spans="1:13" ht="26.25" thickBot="1" x14ac:dyDescent="0.25">
      <c r="A13" s="8"/>
      <c r="B13" s="8"/>
      <c r="C13" s="58" t="s">
        <v>0</v>
      </c>
      <c r="D13" s="11" t="s">
        <v>70</v>
      </c>
      <c r="E13" s="12" t="s">
        <v>17</v>
      </c>
      <c r="F13" s="11" t="s">
        <v>70</v>
      </c>
      <c r="G13" s="12" t="s">
        <v>17</v>
      </c>
      <c r="H13" s="11" t="s">
        <v>70</v>
      </c>
      <c r="I13" s="12" t="s">
        <v>17</v>
      </c>
      <c r="J13" s="69"/>
      <c r="K13" s="69"/>
      <c r="L13" s="100"/>
      <c r="M13" s="8"/>
    </row>
    <row r="14" spans="1:13" ht="13.5" thickBot="1" x14ac:dyDescent="0.25">
      <c r="A14" s="8"/>
      <c r="B14" s="8"/>
      <c r="C14" s="13" t="s">
        <v>136</v>
      </c>
      <c r="D14" s="34" t="s">
        <v>40</v>
      </c>
      <c r="E14" s="35"/>
      <c r="F14" s="34" t="s">
        <v>18</v>
      </c>
      <c r="G14" s="35"/>
      <c r="H14" s="34" t="s">
        <v>122</v>
      </c>
      <c r="I14" s="35"/>
      <c r="J14" s="69"/>
      <c r="K14" s="69"/>
      <c r="L14" s="100"/>
      <c r="M14" s="8"/>
    </row>
    <row r="15" spans="1:13" ht="13.5" thickBot="1" x14ac:dyDescent="0.25">
      <c r="A15" s="8"/>
      <c r="B15" s="8"/>
      <c r="C15" s="14" t="s">
        <v>19</v>
      </c>
      <c r="D15" s="15" t="s">
        <v>20</v>
      </c>
      <c r="E15" s="76"/>
      <c r="F15" s="15" t="s">
        <v>20</v>
      </c>
      <c r="G15" s="76"/>
      <c r="H15" s="15" t="s">
        <v>20</v>
      </c>
      <c r="I15" s="76"/>
      <c r="J15" s="69"/>
      <c r="K15" s="69"/>
      <c r="L15" s="100"/>
      <c r="M15" s="8"/>
    </row>
    <row r="16" spans="1:13" ht="13.5" thickBot="1" x14ac:dyDescent="0.25">
      <c r="A16" s="8"/>
      <c r="B16" s="8"/>
      <c r="C16" s="39"/>
      <c r="D16" s="40">
        <f>59%*6400</f>
        <v>3776</v>
      </c>
      <c r="E16" s="16">
        <v>0</v>
      </c>
      <c r="F16" s="40">
        <f>41%*6400</f>
        <v>2624</v>
      </c>
      <c r="G16" s="16">
        <v>0</v>
      </c>
      <c r="H16" s="40">
        <v>17000</v>
      </c>
      <c r="I16" s="16">
        <v>0</v>
      </c>
      <c r="J16" s="69"/>
      <c r="K16" s="69"/>
      <c r="L16" s="100"/>
      <c r="M16" s="8"/>
    </row>
    <row r="17" spans="1:16" ht="13.5" thickBot="1" x14ac:dyDescent="0.25">
      <c r="A17" s="8"/>
      <c r="B17" s="8"/>
      <c r="C17" s="10" t="s">
        <v>41</v>
      </c>
      <c r="D17" s="17"/>
      <c r="E17" s="18"/>
      <c r="F17" s="18"/>
      <c r="G17" s="101"/>
      <c r="H17" s="18"/>
      <c r="I17" s="77">
        <f>SUM(E16*D16,G16*F16,H16*I16)/SUM(D16,F16,H16)</f>
        <v>0</v>
      </c>
      <c r="J17" s="69"/>
      <c r="K17" s="69"/>
      <c r="L17" s="100"/>
      <c r="M17" s="8"/>
    </row>
    <row r="18" spans="1:16" ht="13.5" thickBot="1" x14ac:dyDescent="0.25">
      <c r="A18" s="8"/>
      <c r="B18" s="8"/>
      <c r="C18" s="41" t="s">
        <v>21</v>
      </c>
      <c r="D18" s="15" t="s">
        <v>22</v>
      </c>
      <c r="E18" s="76"/>
      <c r="F18" s="15" t="s">
        <v>22</v>
      </c>
      <c r="G18" s="76"/>
      <c r="H18" s="15" t="s">
        <v>22</v>
      </c>
      <c r="I18" s="76"/>
      <c r="J18" s="69"/>
      <c r="K18" s="69"/>
      <c r="L18" s="100"/>
      <c r="M18" s="8"/>
    </row>
    <row r="19" spans="1:16" ht="13.5" thickBot="1" x14ac:dyDescent="0.25">
      <c r="A19" s="8"/>
      <c r="B19" s="8"/>
      <c r="C19" s="39"/>
      <c r="D19" s="40">
        <f>$D$16</f>
        <v>3776</v>
      </c>
      <c r="E19" s="16">
        <v>0</v>
      </c>
      <c r="F19" s="40">
        <f>$F$16</f>
        <v>2624</v>
      </c>
      <c r="G19" s="16">
        <v>0</v>
      </c>
      <c r="H19" s="40">
        <f>$H$16</f>
        <v>17000</v>
      </c>
      <c r="I19" s="16">
        <v>0</v>
      </c>
      <c r="J19" s="69"/>
      <c r="K19" s="69"/>
      <c r="L19" s="100"/>
      <c r="M19" s="8"/>
    </row>
    <row r="20" spans="1:16" ht="13.5" thickBot="1" x14ac:dyDescent="0.25">
      <c r="A20" s="8"/>
      <c r="B20" s="8"/>
      <c r="C20" s="10" t="s">
        <v>42</v>
      </c>
      <c r="D20" s="17"/>
      <c r="E20" s="18"/>
      <c r="F20" s="18"/>
      <c r="G20" s="101"/>
      <c r="H20" s="18"/>
      <c r="I20" s="77">
        <f>SUM(E19*D19,G19*F19,H19*I19)/SUM(D19,F19,H19)</f>
        <v>0</v>
      </c>
      <c r="J20" s="69"/>
      <c r="K20" s="69"/>
      <c r="L20" s="100"/>
      <c r="M20" s="8"/>
    </row>
    <row r="21" spans="1:16" x14ac:dyDescent="0.2">
      <c r="A21" s="8"/>
      <c r="B21" s="8"/>
      <c r="C21" s="8"/>
      <c r="D21" s="8"/>
      <c r="E21" s="8"/>
      <c r="F21" s="8"/>
      <c r="G21" s="69"/>
      <c r="H21" s="69"/>
      <c r="I21" s="69"/>
      <c r="J21" s="69"/>
      <c r="K21" s="69"/>
      <c r="L21" s="100"/>
      <c r="M21" s="8"/>
    </row>
    <row r="22" spans="1:16" ht="13.5" thickBot="1" x14ac:dyDescent="0.25">
      <c r="A22" s="8"/>
      <c r="B22" s="8"/>
      <c r="C22" s="8"/>
      <c r="D22" s="8"/>
      <c r="E22" s="8"/>
      <c r="F22" s="8"/>
      <c r="G22" s="69"/>
      <c r="H22" s="69"/>
      <c r="I22" s="69"/>
      <c r="J22" s="69"/>
      <c r="K22" s="69"/>
      <c r="L22" s="100"/>
      <c r="M22" s="8"/>
    </row>
    <row r="23" spans="1:16" s="8" customFormat="1" ht="13.5" thickBot="1" x14ac:dyDescent="0.25">
      <c r="C23" s="70" t="s">
        <v>26</v>
      </c>
      <c r="D23" s="20"/>
      <c r="E23" s="20"/>
      <c r="F23" s="21"/>
      <c r="L23" s="100"/>
    </row>
    <row r="24" spans="1:16" s="22" customFormat="1" ht="13.5" thickBot="1" x14ac:dyDescent="0.25">
      <c r="C24" s="23" t="s">
        <v>0</v>
      </c>
      <c r="D24" s="24" t="s">
        <v>24</v>
      </c>
      <c r="E24" s="25" t="s">
        <v>23</v>
      </c>
      <c r="F24" s="25" t="s">
        <v>25</v>
      </c>
      <c r="J24" s="8"/>
      <c r="K24" s="8"/>
      <c r="L24" s="100"/>
      <c r="M24" s="8"/>
      <c r="N24" s="8"/>
    </row>
    <row r="25" spans="1:16" s="22" customFormat="1" ht="13.5" thickBot="1" x14ac:dyDescent="0.25">
      <c r="C25" s="33" t="s">
        <v>118</v>
      </c>
      <c r="D25" s="63">
        <v>14400</v>
      </c>
      <c r="E25" s="102">
        <v>9</v>
      </c>
      <c r="F25" s="154">
        <f>IFERROR(IF($E$60&lt;=$E$25,SUM($D$25*$E$25,$D$26*$E$26),SUM($D$25:$D$26)*$E$25),0)</f>
        <v>129600</v>
      </c>
      <c r="G25" s="131"/>
      <c r="J25" s="8"/>
      <c r="K25" s="8"/>
      <c r="L25" s="100"/>
      <c r="M25" s="8"/>
      <c r="N25" s="8"/>
      <c r="O25" s="1"/>
      <c r="P25" s="1"/>
    </row>
    <row r="26" spans="1:16" s="22" customFormat="1" ht="15.75" customHeight="1" thickBot="1" x14ac:dyDescent="0.25">
      <c r="C26" s="33" t="s">
        <v>113</v>
      </c>
      <c r="D26" s="63">
        <v>9000</v>
      </c>
      <c r="E26" s="102">
        <f>$E$60</f>
        <v>0</v>
      </c>
      <c r="F26" s="155"/>
      <c r="G26" s="131"/>
      <c r="J26" s="8"/>
      <c r="K26" s="8"/>
      <c r="L26" s="100"/>
      <c r="M26" s="8"/>
      <c r="N26" s="8"/>
      <c r="O26" s="1"/>
      <c r="P26" s="1"/>
    </row>
    <row r="27" spans="1:16" s="22" customFormat="1" ht="13.5" thickBot="1" x14ac:dyDescent="0.25">
      <c r="C27" s="33" t="s">
        <v>80</v>
      </c>
      <c r="D27" s="40">
        <v>23400</v>
      </c>
      <c r="E27" s="19"/>
      <c r="F27" s="27">
        <f t="shared" ref="F27" si="0">IFERROR(D27*E27,0)</f>
        <v>0</v>
      </c>
      <c r="G27" s="131"/>
      <c r="J27" s="8"/>
      <c r="K27" s="8"/>
      <c r="L27" s="100"/>
      <c r="M27" s="8"/>
      <c r="N27" s="8"/>
    </row>
    <row r="28" spans="1:16" s="22" customFormat="1" ht="13.5" thickBot="1" x14ac:dyDescent="0.25">
      <c r="C28" s="37" t="s">
        <v>66</v>
      </c>
      <c r="D28" s="36">
        <f>$D$27</f>
        <v>23400</v>
      </c>
      <c r="E28" s="19"/>
      <c r="F28" s="27">
        <f>IFERROR(D28*E28,0)</f>
        <v>0</v>
      </c>
      <c r="L28" s="100"/>
    </row>
    <row r="29" spans="1:16" s="22" customFormat="1" ht="13.5" thickBot="1" x14ac:dyDescent="0.25">
      <c r="C29" s="33" t="s">
        <v>125</v>
      </c>
      <c r="D29" s="152">
        <v>6400</v>
      </c>
      <c r="E29" s="78">
        <v>0.12</v>
      </c>
      <c r="F29" s="154">
        <f>IFERROR(IF(E30&lt;=E29,D29*E30*SUM(SUM(D16*E16,F16*G16)/D29,SUM(D19*E19,F19*G19)/D29),D29*E29*SUM(SUM(D16*E16,F16*G16)/D29,SUM(D19*E19,F19*G19)/D29)),0)</f>
        <v>0</v>
      </c>
      <c r="G29" s="131"/>
      <c r="L29" s="100"/>
      <c r="M29" s="1"/>
    </row>
    <row r="30" spans="1:16" s="22" customFormat="1" ht="15.75" customHeight="1" thickBot="1" x14ac:dyDescent="0.25">
      <c r="C30" s="33" t="s">
        <v>121</v>
      </c>
      <c r="D30" s="153"/>
      <c r="E30" s="78" t="str">
        <f>IF(SUM($E$58:$E$59)=0," ",SUM($D$16*$E$58,$F$16*$E$59)/$D$29)</f>
        <v xml:space="preserve"> </v>
      </c>
      <c r="F30" s="155"/>
      <c r="G30" s="131"/>
      <c r="L30" s="100"/>
      <c r="M30" s="1"/>
    </row>
    <row r="31" spans="1:16" s="22" customFormat="1" ht="15.75" customHeight="1" thickBot="1" x14ac:dyDescent="0.25">
      <c r="C31" s="33" t="s">
        <v>125</v>
      </c>
      <c r="D31" s="63">
        <v>8000</v>
      </c>
      <c r="E31" s="78">
        <v>0.12</v>
      </c>
      <c r="F31" s="154">
        <f>IF($E$32&lt;=$E$31,SUM($D$31*$E$31*SUM($I$16,$I$19),$D$32*$E$32*SUM($I$16,$I$19)),SUM($D$31:$D$32)*$E$31*SUM($I$16,$I$19))</f>
        <v>0</v>
      </c>
      <c r="G31" s="131"/>
      <c r="H31" s="131"/>
      <c r="L31" s="100"/>
      <c r="M31" s="1"/>
    </row>
    <row r="32" spans="1:16" s="22" customFormat="1" ht="15.75" customHeight="1" thickBot="1" x14ac:dyDescent="0.25">
      <c r="C32" s="33" t="s">
        <v>112</v>
      </c>
      <c r="D32" s="63">
        <v>9000</v>
      </c>
      <c r="E32" s="78">
        <f>$E$61</f>
        <v>0</v>
      </c>
      <c r="F32" s="155"/>
      <c r="G32" s="131"/>
      <c r="H32" s="131"/>
      <c r="L32" s="100"/>
      <c r="M32" s="1"/>
    </row>
    <row r="33" spans="1:14" s="8" customFormat="1" ht="13.5" thickBot="1" x14ac:dyDescent="0.25">
      <c r="C33" s="28" t="s">
        <v>43</v>
      </c>
      <c r="D33" s="29"/>
      <c r="E33" s="30"/>
      <c r="F33" s="30">
        <f>SUM(F25:F32)</f>
        <v>129600</v>
      </c>
      <c r="G33" s="66"/>
      <c r="J33" s="22"/>
      <c r="K33" s="22"/>
      <c r="L33" s="100"/>
      <c r="M33" s="1"/>
    </row>
    <row r="34" spans="1:14" x14ac:dyDescent="0.2">
      <c r="A34" s="8"/>
      <c r="B34" s="8"/>
      <c r="C34" s="8"/>
      <c r="D34" s="8"/>
      <c r="E34" s="8"/>
      <c r="F34" s="8"/>
      <c r="G34" s="8"/>
      <c r="H34" s="103"/>
      <c r="I34" s="8"/>
      <c r="J34" s="8"/>
      <c r="K34" s="8"/>
      <c r="L34" s="100"/>
      <c r="M34" s="1"/>
    </row>
    <row r="35" spans="1:14" ht="13.5" thickBot="1" x14ac:dyDescent="0.25">
      <c r="A35" s="8"/>
      <c r="B35" s="8"/>
      <c r="C35" s="8"/>
      <c r="D35" s="8"/>
      <c r="E35" s="8"/>
      <c r="F35" s="8"/>
      <c r="G35" s="8"/>
      <c r="H35" s="8"/>
      <c r="I35" s="8"/>
      <c r="J35" s="8"/>
      <c r="K35" s="8"/>
      <c r="L35" s="100"/>
      <c r="M35" s="1"/>
    </row>
    <row r="36" spans="1:14" ht="13.5" thickBot="1" x14ac:dyDescent="0.25">
      <c r="A36" s="8"/>
      <c r="B36" s="8"/>
      <c r="C36" s="70" t="s">
        <v>30</v>
      </c>
      <c r="D36" s="79"/>
      <c r="E36" s="79"/>
      <c r="F36" s="80"/>
      <c r="G36" s="8"/>
      <c r="H36" s="8"/>
      <c r="I36" s="8"/>
      <c r="J36" s="8"/>
      <c r="K36" s="8"/>
      <c r="L36" s="100"/>
      <c r="M36" s="1"/>
    </row>
    <row r="37" spans="1:14" ht="13.5" thickBot="1" x14ac:dyDescent="0.25">
      <c r="A37" s="8"/>
      <c r="B37" s="8"/>
      <c r="C37" s="59" t="s">
        <v>0</v>
      </c>
      <c r="D37" s="79"/>
      <c r="E37" s="79"/>
      <c r="F37" s="80"/>
      <c r="G37" s="8"/>
      <c r="H37" s="8"/>
      <c r="I37" s="8"/>
      <c r="J37" s="8"/>
      <c r="K37" s="8"/>
      <c r="L37" s="100"/>
      <c r="M37" s="1"/>
    </row>
    <row r="38" spans="1:14" ht="29.25" thickBot="1" x14ac:dyDescent="0.4">
      <c r="A38" s="8"/>
      <c r="B38" s="8"/>
      <c r="C38" s="81" t="s">
        <v>27</v>
      </c>
      <c r="D38" s="82" t="s">
        <v>39</v>
      </c>
      <c r="E38" s="83" t="s">
        <v>38</v>
      </c>
      <c r="F38" s="83" t="s">
        <v>99</v>
      </c>
      <c r="G38" s="8"/>
      <c r="H38" s="8"/>
      <c r="I38" s="8"/>
      <c r="J38" s="8"/>
      <c r="K38" s="8"/>
      <c r="L38" s="100"/>
      <c r="M38" s="38"/>
    </row>
    <row r="39" spans="1:14" ht="26.25" customHeight="1" thickBot="1" x14ac:dyDescent="0.25">
      <c r="A39" s="8"/>
      <c r="B39" s="8"/>
      <c r="C39" s="104" t="s">
        <v>28</v>
      </c>
      <c r="D39" s="85">
        <f>$I$17*2</f>
        <v>0</v>
      </c>
      <c r="E39" s="86">
        <v>-5.5E-2</v>
      </c>
      <c r="F39" s="87">
        <f>IFERROR($D39*$E39,0)</f>
        <v>0</v>
      </c>
      <c r="G39" s="8"/>
      <c r="H39" s="8"/>
      <c r="I39" s="8"/>
      <c r="J39" s="8"/>
      <c r="K39" s="8"/>
      <c r="L39" s="100"/>
      <c r="M39" s="1"/>
    </row>
    <row r="40" spans="1:14" ht="26.25" thickBot="1" x14ac:dyDescent="0.25">
      <c r="A40" s="8"/>
      <c r="B40" s="8"/>
      <c r="C40" s="84" t="s">
        <v>29</v>
      </c>
      <c r="D40" s="85">
        <f>$I$20*2</f>
        <v>0</v>
      </c>
      <c r="E40" s="86">
        <v>-5.5E-2</v>
      </c>
      <c r="F40" s="87">
        <f>IFERROR($D40*$E40,0)</f>
        <v>0</v>
      </c>
      <c r="G40" s="8"/>
      <c r="H40" s="8"/>
      <c r="I40" s="8"/>
      <c r="J40" s="8"/>
      <c r="K40" s="8"/>
      <c r="L40" s="100"/>
      <c r="M40" s="1"/>
    </row>
    <row r="41" spans="1:14" ht="27" customHeight="1" thickBot="1" x14ac:dyDescent="0.3">
      <c r="A41" s="8"/>
      <c r="B41" s="8"/>
      <c r="C41" s="81" t="s">
        <v>62</v>
      </c>
      <c r="D41" s="81" t="s">
        <v>71</v>
      </c>
      <c r="E41" s="83" t="s">
        <v>72</v>
      </c>
      <c r="F41" s="83" t="s">
        <v>99</v>
      </c>
      <c r="G41" s="8"/>
      <c r="H41" s="8"/>
      <c r="I41" s="8"/>
      <c r="J41" s="8"/>
      <c r="K41" s="8"/>
      <c r="L41" s="100"/>
      <c r="M41" s="8"/>
    </row>
    <row r="42" spans="1:14" ht="13.5" thickBot="1" x14ac:dyDescent="0.25">
      <c r="A42" s="8"/>
      <c r="B42" s="8"/>
      <c r="C42" s="105" t="s">
        <v>31</v>
      </c>
      <c r="D42" s="32"/>
      <c r="E42" s="106"/>
      <c r="F42" s="107"/>
      <c r="G42" s="8"/>
      <c r="H42" s="8"/>
      <c r="I42" s="8"/>
      <c r="J42" s="8"/>
      <c r="K42" s="8"/>
      <c r="L42" s="100"/>
      <c r="M42" s="1"/>
    </row>
    <row r="43" spans="1:14" ht="15" thickBot="1" x14ac:dyDescent="0.25">
      <c r="A43" s="8"/>
      <c r="B43" s="8"/>
      <c r="C43" s="105" t="s">
        <v>34</v>
      </c>
      <c r="D43" s="108"/>
      <c r="E43" s="109" t="s">
        <v>63</v>
      </c>
      <c r="F43" s="110">
        <f>IF(ISBLANK(D42),0,((D42*450)-238))</f>
        <v>0</v>
      </c>
      <c r="G43" s="8"/>
      <c r="H43" s="8"/>
      <c r="I43" s="8"/>
      <c r="J43" s="8"/>
      <c r="K43" s="8"/>
      <c r="L43" s="100"/>
      <c r="M43" s="8"/>
    </row>
    <row r="44" spans="1:14" ht="13.5" thickBot="1" x14ac:dyDescent="0.25">
      <c r="A44" s="8"/>
      <c r="B44" s="8"/>
      <c r="C44" s="88" t="s">
        <v>73</v>
      </c>
      <c r="D44" s="88"/>
      <c r="E44" s="25"/>
      <c r="F44" s="89">
        <f>SUM($F$38:$F$43)</f>
        <v>0</v>
      </c>
      <c r="G44" s="8"/>
      <c r="H44" s="8"/>
      <c r="I44" s="8"/>
      <c r="J44" s="8"/>
      <c r="K44" s="8"/>
      <c r="L44" s="100"/>
      <c r="M44" s="8"/>
    </row>
    <row r="45" spans="1:14" ht="14.25" x14ac:dyDescent="0.25">
      <c r="A45" s="8"/>
      <c r="B45" s="8"/>
      <c r="C45" s="8" t="s">
        <v>102</v>
      </c>
      <c r="D45" s="8"/>
      <c r="E45" s="8"/>
      <c r="F45" s="8"/>
      <c r="G45" s="8"/>
      <c r="H45" s="8"/>
      <c r="I45" s="8"/>
      <c r="J45" s="8"/>
      <c r="K45" s="8"/>
      <c r="L45" s="100"/>
      <c r="M45" s="8"/>
    </row>
    <row r="46" spans="1:14" ht="14.25" x14ac:dyDescent="0.25">
      <c r="A46" s="8"/>
      <c r="B46" s="8"/>
      <c r="C46" s="8" t="s">
        <v>35</v>
      </c>
      <c r="D46" s="8"/>
      <c r="E46" s="8"/>
      <c r="F46" s="8"/>
      <c r="G46" s="69"/>
      <c r="H46" s="69"/>
      <c r="I46" s="69"/>
      <c r="J46" s="69"/>
      <c r="K46" s="69"/>
      <c r="L46" s="100"/>
      <c r="M46" s="8"/>
    </row>
    <row r="47" spans="1:14" ht="13.5" thickBot="1" x14ac:dyDescent="0.25">
      <c r="A47" s="8"/>
      <c r="B47" s="8"/>
      <c r="C47" s="8"/>
      <c r="D47" s="8"/>
      <c r="E47" s="8"/>
      <c r="F47" s="8"/>
      <c r="G47" s="8"/>
      <c r="H47" s="8"/>
      <c r="I47" s="8"/>
      <c r="J47" s="8"/>
      <c r="K47" s="8"/>
      <c r="L47" s="100"/>
      <c r="M47" s="1"/>
    </row>
    <row r="48" spans="1:14" ht="13.5" thickBot="1" x14ac:dyDescent="0.25">
      <c r="A48" s="8"/>
      <c r="B48" s="8"/>
      <c r="C48" s="70" t="s">
        <v>36</v>
      </c>
      <c r="D48" s="90"/>
      <c r="E48" s="8"/>
      <c r="F48" s="8"/>
      <c r="G48" s="8"/>
      <c r="H48" s="8"/>
      <c r="I48" s="8"/>
      <c r="J48" s="8"/>
      <c r="K48" s="8"/>
      <c r="L48" s="100"/>
      <c r="M48" s="8"/>
      <c r="N48" s="8"/>
    </row>
    <row r="49" spans="1:14" ht="13.5" thickBot="1" x14ac:dyDescent="0.25">
      <c r="A49" s="8"/>
      <c r="B49" s="8"/>
      <c r="C49" s="91" t="s">
        <v>68</v>
      </c>
      <c r="D49" s="92">
        <f>SUM($E$27,$E$28)</f>
        <v>0</v>
      </c>
      <c r="E49" s="8"/>
      <c r="F49" s="8"/>
      <c r="G49" s="8"/>
      <c r="H49" s="8"/>
      <c r="I49" s="8"/>
      <c r="J49" s="8"/>
      <c r="K49" s="8"/>
      <c r="L49" s="100"/>
      <c r="M49" s="8"/>
      <c r="N49" s="8"/>
    </row>
    <row r="50" spans="1:14" ht="13.5" thickBot="1" x14ac:dyDescent="0.25">
      <c r="A50" s="8"/>
      <c r="B50" s="8"/>
      <c r="C50" s="91" t="s">
        <v>114</v>
      </c>
      <c r="D50" s="92">
        <f>$F$25/SUM($D$25:$D$26)</f>
        <v>5.5384615384615383</v>
      </c>
      <c r="E50" s="8"/>
      <c r="F50" s="8"/>
      <c r="G50" s="8"/>
      <c r="H50" s="8"/>
      <c r="I50" s="8"/>
      <c r="J50" s="8"/>
      <c r="K50" s="8"/>
      <c r="L50" s="100"/>
      <c r="M50" s="8"/>
      <c r="N50" s="8"/>
    </row>
    <row r="51" spans="1:14" ht="13.5" thickBot="1" x14ac:dyDescent="0.25">
      <c r="A51" s="8"/>
      <c r="B51" s="8"/>
      <c r="C51" s="91" t="s">
        <v>81</v>
      </c>
      <c r="D51" s="93">
        <f>SUM($F$29:$F$32)/SUM($D$29:$D$32)</f>
        <v>0</v>
      </c>
      <c r="E51" s="8"/>
      <c r="F51" s="8"/>
      <c r="G51" s="8"/>
      <c r="H51" s="8"/>
      <c r="I51" s="8"/>
      <c r="J51" s="8"/>
      <c r="K51" s="8"/>
      <c r="L51" s="100"/>
      <c r="M51" s="8"/>
      <c r="N51" s="8"/>
    </row>
    <row r="52" spans="1:14" ht="13.5" thickBot="1" x14ac:dyDescent="0.25">
      <c r="A52" s="8"/>
      <c r="B52" s="8"/>
      <c r="C52" s="94" t="s">
        <v>32</v>
      </c>
      <c r="D52" s="95">
        <f>$F$44*0.1</f>
        <v>0</v>
      </c>
      <c r="E52" s="8"/>
      <c r="F52" s="8"/>
      <c r="G52" s="8"/>
      <c r="H52" s="8"/>
      <c r="I52" s="8"/>
      <c r="J52" s="8"/>
      <c r="K52" s="8"/>
      <c r="L52" s="100"/>
      <c r="M52" s="1"/>
    </row>
    <row r="53" spans="1:14" ht="13.5" customHeight="1" thickBot="1" x14ac:dyDescent="0.3">
      <c r="A53" s="8"/>
      <c r="B53" s="8"/>
      <c r="C53" s="96" t="s">
        <v>37</v>
      </c>
      <c r="D53" s="97">
        <f>SUM(D49:D51,-D52)</f>
        <v>5.5384615384615383</v>
      </c>
      <c r="E53" s="111" t="s">
        <v>145</v>
      </c>
      <c r="F53" s="134"/>
      <c r="G53" s="8"/>
      <c r="H53" s="8"/>
      <c r="I53" s="8"/>
      <c r="J53" s="8"/>
      <c r="K53" s="8"/>
      <c r="L53" s="100"/>
      <c r="M53" s="1"/>
    </row>
    <row r="54" spans="1:14" ht="15.75" customHeight="1" x14ac:dyDescent="0.2">
      <c r="A54" s="8"/>
      <c r="B54" s="8"/>
      <c r="C54" s="8"/>
      <c r="D54" s="8"/>
      <c r="E54" s="8"/>
      <c r="F54" s="8"/>
      <c r="G54" s="8"/>
      <c r="H54" s="8"/>
      <c r="I54" s="8"/>
      <c r="J54" s="8"/>
      <c r="K54" s="8"/>
      <c r="L54" s="100"/>
      <c r="M54" s="1"/>
    </row>
    <row r="55" spans="1:14" ht="13.5" thickBot="1" x14ac:dyDescent="0.25">
      <c r="A55" s="8"/>
      <c r="B55" s="8"/>
      <c r="C55" s="8"/>
      <c r="D55" s="8"/>
      <c r="E55" s="8"/>
      <c r="F55" s="8"/>
      <c r="G55" s="8"/>
      <c r="H55" s="8"/>
      <c r="I55" s="8"/>
      <c r="J55" s="8"/>
      <c r="K55" s="8"/>
      <c r="L55" s="100"/>
      <c r="M55" s="1"/>
    </row>
    <row r="56" spans="1:14" ht="13.5" thickBot="1" x14ac:dyDescent="0.25">
      <c r="A56" s="112"/>
      <c r="B56" s="112"/>
      <c r="C56" s="113" t="s">
        <v>170</v>
      </c>
      <c r="D56" s="114"/>
      <c r="E56" s="115"/>
      <c r="F56" s="116"/>
      <c r="G56" s="117"/>
      <c r="H56" s="117"/>
      <c r="I56" s="117"/>
      <c r="J56" s="112"/>
      <c r="K56" s="118"/>
      <c r="L56" s="100"/>
      <c r="M56" s="31"/>
    </row>
    <row r="57" spans="1:14" ht="13.5" thickBot="1" x14ac:dyDescent="0.25">
      <c r="A57" s="112"/>
      <c r="B57" s="112"/>
      <c r="C57" s="147" t="s">
        <v>74</v>
      </c>
      <c r="D57" s="148"/>
      <c r="E57" s="119" t="s">
        <v>23</v>
      </c>
      <c r="F57" s="116"/>
      <c r="G57" s="117"/>
      <c r="H57" s="117"/>
      <c r="I57" s="117"/>
      <c r="J57" s="112"/>
      <c r="K57" s="118"/>
      <c r="L57" s="100"/>
      <c r="M57" s="31"/>
    </row>
    <row r="58" spans="1:14" ht="13.5" thickBot="1" x14ac:dyDescent="0.25">
      <c r="A58" s="112"/>
      <c r="B58" s="112"/>
      <c r="C58" s="13" t="s">
        <v>75</v>
      </c>
      <c r="D58" s="120"/>
      <c r="E58" s="62"/>
      <c r="F58" s="116"/>
      <c r="G58" s="117"/>
      <c r="H58" s="117"/>
      <c r="I58" s="117"/>
      <c r="J58" s="112"/>
      <c r="K58" s="118"/>
      <c r="L58" s="100"/>
      <c r="M58" s="31"/>
    </row>
    <row r="59" spans="1:14" ht="13.5" thickBot="1" x14ac:dyDescent="0.25">
      <c r="A59" s="112"/>
      <c r="B59" s="112"/>
      <c r="C59" s="13" t="s">
        <v>76</v>
      </c>
      <c r="D59" s="120"/>
      <c r="E59" s="62"/>
      <c r="F59" s="116"/>
      <c r="G59" s="117"/>
      <c r="H59" s="117"/>
      <c r="I59" s="117"/>
      <c r="J59" s="112"/>
      <c r="K59" s="118"/>
      <c r="L59" s="100"/>
      <c r="M59" s="31"/>
    </row>
    <row r="60" spans="1:14" ht="13.5" thickBot="1" x14ac:dyDescent="0.25">
      <c r="A60" s="112"/>
      <c r="B60" s="112"/>
      <c r="C60" s="159" t="s">
        <v>82</v>
      </c>
      <c r="D60" s="160"/>
      <c r="E60" s="19"/>
      <c r="F60" s="116"/>
      <c r="G60" s="117"/>
      <c r="H60" s="112"/>
      <c r="I60" s="118"/>
      <c r="J60" s="112"/>
      <c r="K60" s="118"/>
      <c r="L60" s="100"/>
      <c r="M60" s="31"/>
    </row>
    <row r="61" spans="1:14" ht="13.5" thickBot="1" x14ac:dyDescent="0.25">
      <c r="A61" s="112"/>
      <c r="B61" s="112"/>
      <c r="C61" s="159" t="s">
        <v>123</v>
      </c>
      <c r="D61" s="160"/>
      <c r="E61" s="62"/>
      <c r="F61" s="116"/>
      <c r="G61" s="117"/>
      <c r="H61" s="112"/>
      <c r="I61" s="118"/>
      <c r="J61" s="112"/>
      <c r="K61" s="118"/>
      <c r="L61" s="100"/>
      <c r="M61" s="31"/>
    </row>
    <row r="62" spans="1:14" ht="12.75" customHeight="1" thickBot="1" x14ac:dyDescent="0.25">
      <c r="A62" s="112"/>
      <c r="B62" s="112"/>
      <c r="C62" s="121"/>
      <c r="D62" s="122"/>
      <c r="E62" s="123"/>
      <c r="F62" s="116"/>
      <c r="G62" s="117"/>
      <c r="H62" s="117"/>
      <c r="I62" s="117"/>
      <c r="J62" s="112"/>
      <c r="K62" s="118"/>
      <c r="L62" s="100"/>
      <c r="M62" s="31"/>
    </row>
    <row r="63" spans="1:14" x14ac:dyDescent="0.2">
      <c r="A63" s="8"/>
      <c r="B63" s="8"/>
      <c r="C63" s="8"/>
      <c r="D63" s="8"/>
      <c r="E63" s="8"/>
      <c r="F63" s="8"/>
      <c r="G63" s="8"/>
      <c r="H63" s="8"/>
      <c r="I63" s="8"/>
      <c r="J63" s="8"/>
      <c r="K63" s="8"/>
      <c r="L63" s="100"/>
      <c r="M63" s="31"/>
    </row>
    <row r="64" spans="1:14" x14ac:dyDescent="0.2">
      <c r="A64" s="8"/>
      <c r="B64" s="8"/>
      <c r="C64" s="8"/>
      <c r="D64" s="8"/>
      <c r="E64" s="8"/>
      <c r="F64" s="8"/>
      <c r="G64" s="8"/>
      <c r="H64" s="8"/>
      <c r="I64" s="8"/>
      <c r="J64" s="8"/>
      <c r="K64" s="8"/>
      <c r="L64" s="100"/>
      <c r="M64" s="31"/>
    </row>
    <row r="65" spans="1:13" x14ac:dyDescent="0.2">
      <c r="A65" s="2"/>
      <c r="B65" s="2"/>
      <c r="C65" s="2"/>
      <c r="D65" s="2"/>
      <c r="E65" s="2"/>
      <c r="F65" s="2"/>
      <c r="G65" s="2"/>
      <c r="H65" s="2"/>
      <c r="I65" s="2"/>
      <c r="J65" s="2"/>
      <c r="K65" s="2"/>
      <c r="L65" s="2"/>
      <c r="M65" s="31"/>
    </row>
    <row r="66" spans="1:13" x14ac:dyDescent="0.2">
      <c r="G66" s="1"/>
      <c r="H66" s="1"/>
      <c r="I66" s="1"/>
      <c r="J66" s="1"/>
      <c r="K66" s="1"/>
      <c r="L66" s="1"/>
      <c r="M66" s="31"/>
    </row>
    <row r="67" spans="1:13" x14ac:dyDescent="0.2">
      <c r="G67" s="1"/>
      <c r="H67" s="1"/>
      <c r="I67" s="1"/>
      <c r="J67" s="1"/>
      <c r="K67" s="1"/>
      <c r="L67" s="1"/>
      <c r="M67" s="31"/>
    </row>
    <row r="68" spans="1:13" x14ac:dyDescent="0.2">
      <c r="G68" s="1"/>
      <c r="H68" s="1"/>
      <c r="I68" s="1"/>
      <c r="J68" s="1"/>
      <c r="K68" s="1"/>
      <c r="L68" s="1"/>
      <c r="M68" s="31"/>
    </row>
    <row r="69" spans="1:13" x14ac:dyDescent="0.2">
      <c r="G69" s="1"/>
      <c r="H69" s="1"/>
      <c r="I69" s="1"/>
      <c r="J69" s="1"/>
      <c r="K69" s="1"/>
      <c r="L69" s="1"/>
      <c r="M69" s="1"/>
    </row>
    <row r="70" spans="1:13" x14ac:dyDescent="0.2">
      <c r="G70" s="1"/>
      <c r="H70" s="1"/>
      <c r="I70" s="1"/>
      <c r="J70" s="1"/>
      <c r="K70" s="1"/>
      <c r="L70" s="1"/>
      <c r="M70" s="1"/>
    </row>
    <row r="71" spans="1:13" x14ac:dyDescent="0.2">
      <c r="G71" s="1"/>
      <c r="H71" s="1"/>
      <c r="I71" s="1"/>
      <c r="J71" s="1"/>
      <c r="K71" s="1"/>
      <c r="L71" s="1"/>
      <c r="M71" s="1"/>
    </row>
    <row r="72" spans="1:13" x14ac:dyDescent="0.2">
      <c r="G72" s="1"/>
      <c r="H72" s="1"/>
      <c r="I72" s="1"/>
      <c r="J72" s="1"/>
      <c r="K72" s="1"/>
      <c r="L72" s="1"/>
      <c r="M72" s="1"/>
    </row>
    <row r="73" spans="1:13" x14ac:dyDescent="0.2">
      <c r="G73" s="1"/>
      <c r="H73" s="1"/>
      <c r="I73" s="1"/>
      <c r="J73" s="1"/>
      <c r="K73" s="1"/>
      <c r="L73" s="1"/>
      <c r="M73" s="1"/>
    </row>
    <row r="74" spans="1:13" x14ac:dyDescent="0.2">
      <c r="G74" s="1"/>
      <c r="H74" s="1"/>
      <c r="I74" s="1"/>
      <c r="J74" s="1"/>
      <c r="K74" s="1"/>
      <c r="L74" s="1"/>
      <c r="M74" s="1"/>
    </row>
    <row r="75" spans="1:13" x14ac:dyDescent="0.2">
      <c r="G75" s="1"/>
      <c r="H75" s="1"/>
      <c r="I75" s="1"/>
      <c r="J75" s="1"/>
      <c r="K75" s="1"/>
      <c r="L75" s="1"/>
      <c r="M75" s="1"/>
    </row>
    <row r="76" spans="1:13" x14ac:dyDescent="0.2">
      <c r="G76" s="1"/>
      <c r="H76" s="1"/>
      <c r="I76" s="1"/>
      <c r="J76" s="1"/>
      <c r="K76" s="1"/>
      <c r="L76" s="1"/>
      <c r="M76" s="1"/>
    </row>
    <row r="77" spans="1:13" x14ac:dyDescent="0.2">
      <c r="G77" s="1"/>
      <c r="H77" s="1"/>
      <c r="I77" s="1"/>
      <c r="J77" s="1"/>
      <c r="K77" s="1"/>
      <c r="L77" s="1"/>
      <c r="M77" s="1"/>
    </row>
    <row r="78" spans="1:13" x14ac:dyDescent="0.2">
      <c r="G78" s="1"/>
      <c r="H78" s="1"/>
      <c r="I78" s="1"/>
      <c r="J78" s="1"/>
      <c r="K78" s="1"/>
      <c r="L78" s="1"/>
      <c r="M78" s="1"/>
    </row>
    <row r="79" spans="1:13" x14ac:dyDescent="0.2">
      <c r="G79" s="1"/>
      <c r="H79" s="1"/>
      <c r="I79" s="1"/>
      <c r="J79" s="1"/>
      <c r="K79" s="1"/>
      <c r="L79" s="1"/>
      <c r="M79" s="1"/>
    </row>
    <row r="80" spans="1:13" x14ac:dyDescent="0.2">
      <c r="G80" s="1"/>
      <c r="H80" s="1"/>
      <c r="I80" s="1"/>
      <c r="J80" s="1"/>
      <c r="K80" s="1"/>
      <c r="L80" s="1"/>
      <c r="M80" s="1"/>
    </row>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sheetData>
  <sheetProtection algorithmName="SHA-512" hashValue="KGDQ73pTxcm75YuXmFEdUdeImtpoxBGNdiudQJ1oFbRwc0dgZv2LIFnqhYN2z96wl1OBym2rmgXKqCqkpHnVKA==" saltValue="8kRmO8UBizAAH/+hfJsriA==" spinCount="100000" sheet="1" selectLockedCells="1"/>
  <protectedRanges>
    <protectedRange sqref="F5:F8 D5:D8" name="gegevens_1_2"/>
  </protectedRanges>
  <mergeCells count="12">
    <mergeCell ref="C57:D57"/>
    <mergeCell ref="C2:I2"/>
    <mergeCell ref="C60:D60"/>
    <mergeCell ref="C61:D61"/>
    <mergeCell ref="F25:F26"/>
    <mergeCell ref="D29:D30"/>
    <mergeCell ref="F29:F30"/>
    <mergeCell ref="F31:F32"/>
    <mergeCell ref="D5:G5"/>
    <mergeCell ref="D6:G6"/>
    <mergeCell ref="D7:G7"/>
    <mergeCell ref="D8:G8"/>
  </mergeCells>
  <dataValidations disablePrompts="1" count="1">
    <dataValidation type="list" allowBlank="1" showInputMessage="1" showErrorMessage="1" sqref="P53" xr:uid="{465BF172-55A2-4288-893C-80316E04DC04}">
      <formula1>$T$55:$T$56</formula1>
    </dataValidation>
  </dataValidations>
  <pageMargins left="0.7" right="0.7" top="0.75" bottom="0.75" header="0.3" footer="0.3"/>
  <pageSetup paperSize="9" scale="46" orientation="landscape" horizontalDpi="4294967293" r:id="rId1"/>
  <ignoredErrors>
    <ignoredError sqref="I17 I20 D39:D40 E26 D51 E3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931F47ECDF9747AD8C7A9D2600E62C" ma:contentTypeVersion="10" ma:contentTypeDescription="Een nieuw document maken." ma:contentTypeScope="" ma:versionID="5dc1fffa7feee468b99b5a00155553dd">
  <xsd:schema xmlns:xsd="http://www.w3.org/2001/XMLSchema" xmlns:xs="http://www.w3.org/2001/XMLSchema" xmlns:p="http://schemas.microsoft.com/office/2006/metadata/properties" xmlns:ns3="4c550d6d-4733-46c9-ba60-f92b89c98f42" targetNamespace="http://schemas.microsoft.com/office/2006/metadata/properties" ma:root="true" ma:fieldsID="f714fb4681e49bae9a3b0bb2faac1916" ns3:_="">
    <xsd:import namespace="4c550d6d-4733-46c9-ba60-f92b89c98f4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550d6d-4733-46c9-ba60-f92b89c98f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9FCBE3-95D7-4FE9-BFE0-52508AA464AB}">
  <ds:schemaRefs>
    <ds:schemaRef ds:uri="http://purl.org/dc/elements/1.1/"/>
    <ds:schemaRef ds:uri="http://schemas.microsoft.com/office/2006/metadata/properties"/>
    <ds:schemaRef ds:uri="http://purl.org/dc/terms/"/>
    <ds:schemaRef ds:uri="4c550d6d-4733-46c9-ba60-f92b89c98f42"/>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9A100DA3-BA18-4AF4-95E5-FA636129DA90}">
  <ds:schemaRefs>
    <ds:schemaRef ds:uri="http://schemas.microsoft.com/sharepoint/v3/contenttype/forms"/>
  </ds:schemaRefs>
</ds:datastoreItem>
</file>

<file path=customXml/itemProps3.xml><?xml version="1.0" encoding="utf-8"?>
<ds:datastoreItem xmlns:ds="http://schemas.openxmlformats.org/officeDocument/2006/customXml" ds:itemID="{19B98C0B-4753-4EB0-BEAE-2B85AD8EB8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550d6d-4733-46c9-ba60-f92b89c98f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11</vt:i4>
      </vt:variant>
    </vt:vector>
  </HeadingPairs>
  <TitlesOfParts>
    <vt:vector size="22" baseType="lpstr">
      <vt:lpstr>Instructie</vt:lpstr>
      <vt:lpstr>Inschrijfformulier Perceel I</vt:lpstr>
      <vt:lpstr>Inschrijfformulier Perceel II</vt:lpstr>
      <vt:lpstr>Inschrijfformulier Perceel III</vt:lpstr>
      <vt:lpstr>Inschrijfformulier Perceel IV</vt:lpstr>
      <vt:lpstr>Inschrijfformulier Perceel V</vt:lpstr>
      <vt:lpstr>Inschrijfformulier Perceel VI</vt:lpstr>
      <vt:lpstr>Inschrijfformulier Perceel VII</vt:lpstr>
      <vt:lpstr>Inschrijfformulier Perceel VIII</vt:lpstr>
      <vt:lpstr>Inschrijfformulier Perceel IX</vt:lpstr>
      <vt:lpstr>Inschrijving Meerdere Locaties</vt:lpstr>
      <vt:lpstr>'Inschrijfformulier Perceel I'!Afdrukbereik</vt:lpstr>
      <vt:lpstr>'Inschrijfformulier Perceel II'!Afdrukbereik</vt:lpstr>
      <vt:lpstr>'Inschrijfformulier Perceel III'!Afdrukbereik</vt:lpstr>
      <vt:lpstr>'Inschrijfformulier Perceel IV'!Afdrukbereik</vt:lpstr>
      <vt:lpstr>'Inschrijfformulier Perceel IX'!Afdrukbereik</vt:lpstr>
      <vt:lpstr>'Inschrijfformulier Perceel V'!Afdrukbereik</vt:lpstr>
      <vt:lpstr>'Inschrijfformulier Perceel VI'!Afdrukbereik</vt:lpstr>
      <vt:lpstr>'Inschrijfformulier Perceel VII'!Afdrukbereik</vt:lpstr>
      <vt:lpstr>'Inschrijfformulier Perceel VIII'!Afdrukbereik</vt:lpstr>
      <vt:lpstr>'Inschrijving Meerdere Locaties'!Afdrukbereik</vt:lpstr>
      <vt:lpstr>Instructie!Afdrukbereik</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2021-04-22T14:15:12Z</cp:lastPrinted>
  <dcterms:created xsi:type="dcterms:W3CDTF">2021-02-25T13:18:03Z</dcterms:created>
  <dcterms:modified xsi:type="dcterms:W3CDTF">2021-06-28T08:50:08Z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0x01010077931F47ECDF9747AD8C7A9D2600E62C</vt:lpwstr>
  </property>
</Properties>
</file>