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N:\DOCUMENTEN\AANBESTEDINGEN\00 STANDAARDEN TBV AANBESTEDINGEN\FED\"/>
    </mc:Choice>
  </mc:AlternateContent>
  <bookViews>
    <workbookView xWindow="0" yWindow="132" windowWidth="15480" windowHeight="9000" tabRatio="723"/>
  </bookViews>
  <sheets>
    <sheet name="Kengetallen" sheetId="11" r:id="rId1"/>
    <sheet name="Toelichting Berekening" sheetId="15" r:id="rId2"/>
    <sheet name="HULP" sheetId="14" state="hidden" r:id="rId3"/>
  </sheets>
  <externalReferences>
    <externalReference r:id="rId4"/>
  </externalReferences>
  <definedNames>
    <definedName name="AantalPercelenIngeschreven">[1]Parameters!$E$19</definedName>
    <definedName name="CurrentRatioGemiddeld">Kengetallen!$H$39</definedName>
    <definedName name="CurrentRatioN">Kengetallen!$D$39</definedName>
    <definedName name="CurrentRatioNmin1">Kengetallen!$E$39</definedName>
    <definedName name="CurrentRatioNmin2">Kengetallen!$F$39</definedName>
    <definedName name="EigenVermogenN">Kengetallen!$D$25</definedName>
    <definedName name="EigenVermogenNmin1">Kengetallen!$E$25</definedName>
    <definedName name="EigenVermogenNmin2">Kengetallen!$F$25</definedName>
    <definedName name="InschrijvenPerceel1">[1]Parameters!$E$15</definedName>
    <definedName name="InschrijvenPerceel2">[1]Parameters!$E$16</definedName>
    <definedName name="InschrijvenPerceel3">[1]Parameters!$E$17</definedName>
    <definedName name="InschrijvenPerceel4">[1]Parameters!$E$18</definedName>
    <definedName name="JaNee">#REF!</definedName>
    <definedName name="LiquideMiddelenN">Kengetallen!$D$21</definedName>
    <definedName name="LiquideMiddelenNmin1">Kengetallen!$E$21</definedName>
    <definedName name="LiquideMiddelenNmin2">Kengetallen!$F$21</definedName>
    <definedName name="MijnGrenzen">#REF!</definedName>
    <definedName name="Multiperceelfactor">[1]Parameters!$C$10</definedName>
    <definedName name="NaamAanbesteding">#REF!</definedName>
    <definedName name="NaamPerceel1">#REF!</definedName>
    <definedName name="NaamPerceel2">#REF!</definedName>
    <definedName name="NaamPerceel3">#REF!</definedName>
    <definedName name="NaamPerceel4">#REF!</definedName>
    <definedName name="NettoResultaatN">Kengetallen!$D$31</definedName>
    <definedName name="NettoResultaatNmin1">Kengetallen!$E$31</definedName>
    <definedName name="NettoResultaatNmin2">Kengetallen!$F$31</definedName>
    <definedName name="OmzetGemiddeld">#REF!</definedName>
    <definedName name="OmzetN">Kengetallen!#REF!</definedName>
    <definedName name="OmzetNmin1">Kengetallen!#REF!</definedName>
    <definedName name="OmzetNmin2">Kengetallen!#REF!</definedName>
    <definedName name="Omzetwaarde">[1]Parameters!$F$19</definedName>
    <definedName name="Perceelsom">[1]Parameters!$F$15:$F$18</definedName>
    <definedName name="Qmax">#REF!</definedName>
    <definedName name="Qmin">#REF!</definedName>
    <definedName name="RentabiliteitGemiddeld">Kengetallen!$H$38</definedName>
    <definedName name="RentabiliteitN">Kengetallen!$D$38</definedName>
    <definedName name="RentabiliteitNmin1">Kengetallen!$E$38</definedName>
    <definedName name="RentabiliteitNmin2">Kengetallen!$F$38</definedName>
    <definedName name="RentabiliteitTVN">Kengetallen!$F$38</definedName>
    <definedName name="SolvabiliteitGemiddeld">Kengetallen!$H$37</definedName>
    <definedName name="SolvabiliteitN">Kengetallen!$D$37</definedName>
    <definedName name="SolvabiliteitNmin1">Kengetallen!$E$37</definedName>
    <definedName name="SolvabiliteitNmin2">Kengetallen!$F$37</definedName>
    <definedName name="TotaalVermogenN">Kengetallen!$D$17</definedName>
    <definedName name="TotaalVermogenNmin1">Kengetallen!$E$17</definedName>
    <definedName name="TotaalVermogenNmin2">Kengetallen!$F$17</definedName>
    <definedName name="VasteActivaN">Kengetallen!$D$19</definedName>
    <definedName name="VasteActivaNmin1">Kengetallen!$E$19</definedName>
    <definedName name="VasteActivaNmin2">Kengetallen!$F$19</definedName>
    <definedName name="VlottendeActivaN">Kengetallen!$D$22</definedName>
    <definedName name="VlottendeActivaNmin1">Kengetallen!$E$22</definedName>
    <definedName name="VlottendeActivaNmin2">Kengetallen!$F$22</definedName>
    <definedName name="VreemdVermogenKortN">Kengetallen!$D$27</definedName>
    <definedName name="VreemdVermogenKortNmin1">Kengetallen!$E$27</definedName>
    <definedName name="VreemdVermogenKortNmin2">Kengetallen!$F$27</definedName>
    <definedName name="VreemdVermogenLangN">Kengetallen!$D$26</definedName>
    <definedName name="VreemdVermogenLangNmin1">Kengetallen!$E$26</definedName>
    <definedName name="VreemdVermogenLangNmin2">Kengetallen!$F$26</definedName>
    <definedName name="VreemdVermogenN">Kengetallen!$D$28</definedName>
    <definedName name="VreemdVermogenNmin1">Kengetallen!$E$28</definedName>
    <definedName name="VreemdVermogenNmin2">Kengetallen!$F$28</definedName>
    <definedName name="WeegfactorjaarN">HULP!$C$7</definedName>
    <definedName name="WeegfactorjaarNmin1">HULP!$C$8</definedName>
    <definedName name="WeegfactorjaarNmin2">HULP!$C$9</definedName>
    <definedName name="WeegfactorNmin2">Kengetallen!#REF!</definedName>
    <definedName name="weegfactortotaal">Kengetallen!#REF!</definedName>
    <definedName name="x_PrijsQmax">#REF!</definedName>
    <definedName name="x_Qref">#REF!</definedName>
    <definedName name="x_waardeQmax">#REF!</definedName>
  </definedNames>
  <calcPr calcId="152511"/>
</workbook>
</file>

<file path=xl/calcChain.xml><?xml version="1.0" encoding="utf-8"?>
<calcChain xmlns="http://schemas.openxmlformats.org/spreadsheetml/2006/main">
  <c r="B5" i="15" l="1"/>
  <c r="B3" i="15"/>
  <c r="D19" i="14" l="1"/>
  <c r="D8" i="14" l="1"/>
  <c r="B14" i="15" s="1"/>
  <c r="D9" i="14" l="1"/>
  <c r="D61" i="14"/>
  <c r="E61" i="14" s="1"/>
  <c r="F61" i="14" s="1"/>
  <c r="G61" i="14" s="1"/>
  <c r="H61" i="14" s="1"/>
  <c r="I61" i="14" s="1"/>
  <c r="J61" i="14" s="1"/>
  <c r="B69" i="15"/>
  <c r="B65" i="15"/>
  <c r="B63" i="15"/>
  <c r="C97" i="15"/>
  <c r="C96" i="15"/>
  <c r="C57" i="15"/>
  <c r="C56" i="15"/>
  <c r="C19" i="15" l="1"/>
  <c r="C25" i="15"/>
  <c r="D25" i="15"/>
  <c r="B25" i="15"/>
  <c r="C24" i="15"/>
  <c r="E15" i="14" l="1"/>
  <c r="C29" i="15" s="1"/>
  <c r="C28" i="14"/>
  <c r="D28" i="14" s="1"/>
  <c r="E28" i="14" s="1"/>
  <c r="I10" i="14"/>
  <c r="D95" i="14"/>
  <c r="E95" i="14"/>
  <c r="F95" i="14"/>
  <c r="G95" i="14"/>
  <c r="H95" i="14"/>
  <c r="G51" i="11"/>
  <c r="G49" i="11"/>
  <c r="C51" i="11"/>
  <c r="C49" i="11"/>
  <c r="C47" i="11"/>
  <c r="F28" i="14" l="1"/>
  <c r="G28" i="14" s="1"/>
  <c r="H28" i="14" s="1"/>
  <c r="I28" i="14" s="1"/>
  <c r="J28" i="14" s="1"/>
  <c r="K28" i="14" s="1"/>
  <c r="B60" i="15"/>
  <c r="B64" i="15"/>
  <c r="G47" i="11"/>
  <c r="B57" i="11" s="1"/>
  <c r="C20" i="15"/>
  <c r="E25" i="15"/>
  <c r="E15" i="11" l="1"/>
  <c r="E33" i="11" s="1"/>
  <c r="E16" i="11"/>
  <c r="F16" i="11" s="1"/>
  <c r="D20" i="11"/>
  <c r="D22" i="11" s="1"/>
  <c r="D23" i="11" s="1"/>
  <c r="E20" i="11"/>
  <c r="E22" i="11" s="1"/>
  <c r="E23" i="11" s="1"/>
  <c r="F20" i="11"/>
  <c r="F22" i="11"/>
  <c r="F23" i="11" s="1"/>
  <c r="D27" i="11"/>
  <c r="D29" i="11" s="1"/>
  <c r="E27" i="11"/>
  <c r="E29" i="11" s="1"/>
  <c r="F27" i="11"/>
  <c r="F29" i="11" s="1"/>
  <c r="D28" i="11"/>
  <c r="E28" i="11"/>
  <c r="F28" i="11"/>
  <c r="D33" i="11"/>
  <c r="D35" i="11"/>
  <c r="E35" i="11"/>
  <c r="F35" i="11"/>
  <c r="D37" i="11"/>
  <c r="E37" i="11"/>
  <c r="F37" i="11"/>
  <c r="G37" i="11"/>
  <c r="D38" i="11"/>
  <c r="E38" i="11"/>
  <c r="F38" i="11"/>
  <c r="E47" i="11"/>
  <c r="F47" i="11" s="1"/>
  <c r="F48" i="11"/>
  <c r="E49" i="11"/>
  <c r="F49" i="11" s="1"/>
  <c r="F50" i="11"/>
  <c r="D51" i="11"/>
  <c r="E51" i="11"/>
  <c r="F51" i="11" s="1"/>
  <c r="F52" i="11"/>
  <c r="B55" i="11"/>
  <c r="D39" i="11" l="1"/>
  <c r="F39" i="11"/>
  <c r="E39" i="11"/>
  <c r="H38" i="11"/>
  <c r="J38" i="11" s="1"/>
  <c r="B63" i="11"/>
  <c r="H37" i="11"/>
  <c r="J37" i="11" s="1"/>
  <c r="G7" i="14" s="1"/>
  <c r="B64" i="11"/>
  <c r="G39" i="11"/>
  <c r="F15" i="11"/>
  <c r="F33" i="11" s="1"/>
  <c r="G38" i="11"/>
  <c r="G8" i="14" l="1"/>
  <c r="G9" i="14" s="1"/>
  <c r="H39" i="11"/>
  <c r="J39" i="11" s="1"/>
  <c r="B62" i="11"/>
  <c r="J41" i="11" l="1"/>
</calcChain>
</file>

<file path=xl/comments1.xml><?xml version="1.0" encoding="utf-8"?>
<comments xmlns="http://schemas.openxmlformats.org/spreadsheetml/2006/main">
  <authors>
    <author>Gertjan G.J. Schut</author>
  </authors>
  <commentList>
    <comment ref="G25" authorId="0" shapeId="0">
      <text>
        <r>
          <rPr>
            <sz val="9"/>
            <color indexed="81"/>
            <rFont val="Tahoma"/>
            <family val="2"/>
          </rPr>
          <t>evt. overwegen achtergesteld vreemd vermogen expliciet uit te sluiten van optelling bij het eigen vermogen
ZIE CASUS MKM Delaware
verder overwegen hoe beschrijven verschil tussen accountantsverklaring en samenstellingsverklaring</t>
        </r>
      </text>
    </comment>
  </commentList>
</comments>
</file>

<file path=xl/sharedStrings.xml><?xml version="1.0" encoding="utf-8"?>
<sst xmlns="http://schemas.openxmlformats.org/spreadsheetml/2006/main" count="158" uniqueCount="128">
  <si>
    <t>Naam leverancier:</t>
  </si>
  <si>
    <t xml:space="preserve">   Opmerkingen</t>
  </si>
  <si>
    <t>Totaal Vermogen (balanstotaal)</t>
  </si>
  <si>
    <t>Liquide middelen</t>
  </si>
  <si>
    <t>Totale activa</t>
  </si>
  <si>
    <t>Passiva</t>
  </si>
  <si>
    <t>Totaal vreemd vermogen</t>
  </si>
  <si>
    <t>Totale passiva</t>
  </si>
  <si>
    <t xml:space="preserve">Resultaten rekening </t>
  </si>
  <si>
    <t>Kengetallen</t>
  </si>
  <si>
    <t>Weegfactor</t>
  </si>
  <si>
    <t>Solvabiliteit</t>
  </si>
  <si>
    <t>EV/TV</t>
  </si>
  <si>
    <t>Rentabiliteit</t>
  </si>
  <si>
    <t>Liquiditeit</t>
  </si>
  <si>
    <t>Current Ratio</t>
  </si>
  <si>
    <t>Toelichting normatiek / score</t>
  </si>
  <si>
    <t>Waardering</t>
  </si>
  <si>
    <t>Minimum eis</t>
  </si>
  <si>
    <t>Norm: &gt;=</t>
  </si>
  <si>
    <t>punten</t>
  </si>
  <si>
    <t>Current ratio</t>
  </si>
  <si>
    <t xml:space="preserve">Minimum eis: </t>
  </si>
  <si>
    <t>Gewogen gemiddelde:</t>
  </si>
  <si>
    <t xml:space="preserve">2) De waardering vindt plaats op basis van het gewogen gemiddelde cijfer van de laatste 3 boekjaren per kengetal, waar de volgende </t>
  </si>
  <si>
    <t>Totale score</t>
  </si>
  <si>
    <t>Score per norm</t>
  </si>
  <si>
    <t>EUR</t>
  </si>
  <si>
    <t>GBP</t>
  </si>
  <si>
    <t>USD</t>
  </si>
  <si>
    <t>Gewogen gem.</t>
  </si>
  <si>
    <t>Valuta</t>
  </si>
  <si>
    <t xml:space="preserve">    wegingsfactoren worden toegepast: </t>
  </si>
  <si>
    <t>Vlottende activa (excl.liquide middelen)</t>
  </si>
  <si>
    <t>Norm</t>
  </si>
  <si>
    <t>Totaal vlottende activa</t>
  </si>
  <si>
    <t>Winst voor belasting/TV</t>
  </si>
  <si>
    <t>Resultaat voor belasting (winst)</t>
  </si>
  <si>
    <t>Winst voor belasting / TV</t>
  </si>
  <si>
    <t>&lt; conform opgave jaarverslagen</t>
  </si>
  <si>
    <t>De rekenregels en het bestandsformaat mogen niet worden aangepast.</t>
  </si>
  <si>
    <t xml:space="preserve"> jaar N</t>
  </si>
  <si>
    <t xml:space="preserve"> jaar N-1</t>
  </si>
  <si>
    <t xml:space="preserve"> jaar N-2</t>
  </si>
  <si>
    <t>factor</t>
  </si>
  <si>
    <t>Jaar</t>
  </si>
  <si>
    <t>Weeg-</t>
  </si>
  <si>
    <t>Eenheid</t>
  </si>
  <si>
    <t>Deelfactor</t>
  </si>
  <si>
    <t>valuta_aanduiding jaarverslag</t>
  </si>
  <si>
    <t>Bedragen maal</t>
  </si>
  <si>
    <t>Knock Out</t>
  </si>
  <si>
    <t>Toelichting financieel economische draagkracht</t>
  </si>
  <si>
    <t>De Belastingdienst stelt in deze aanbesteding minimumeisen op het gebied van financiële economische draagkracht. De financiële economische draagkracht wordt op basis van de volgende kengetallen vastgesteld:</t>
  </si>
  <si>
    <t>Minimumeis:</t>
  </si>
  <si>
    <t xml:space="preserve">Optimum: </t>
  </si>
  <si>
    <t xml:space="preserve">       Figuur 1: Aantal punten toegekend voor Solvabiliteit</t>
  </si>
  <si>
    <t>Gehanteerde ratio rentabiliteit totaal vermogen (RTV):</t>
  </si>
  <si>
    <t>RTV = winst voor belasting  / totaal vermogen (TV).</t>
  </si>
  <si>
    <t>Optimum:</t>
  </si>
  <si>
    <t>Te behalen punten (o.b.v. gewogen gemiddelde rentabiliteit):</t>
  </si>
  <si>
    <t>Kengetal liquiditeit</t>
  </si>
  <si>
    <t>CR = vlottende activa / kort vreemd vermogen (KVV)</t>
  </si>
  <si>
    <t>Te behalen punten (o.b.v. gewogen gemiddelde current ratio):</t>
  </si>
  <si>
    <t>● CR &lt; 1: 0 punten</t>
  </si>
  <si>
    <t>● CR &gt;=1 en &lt;1,5</t>
  </si>
  <si>
    <t>● CR &gt;= 1,5: aantal punten is 3</t>
  </si>
  <si>
    <t xml:space="preserve"> </t>
  </si>
  <si>
    <t>Maximum range</t>
  </si>
  <si>
    <t>Punten   range</t>
  </si>
  <si>
    <t xml:space="preserve"> ● kengetal liquiditeit.</t>
  </si>
  <si>
    <t xml:space="preserve"> ● kengetal rentabiliteit;</t>
  </si>
  <si>
    <t xml:space="preserve"> ● kengetal solvabiliteit;</t>
  </si>
  <si>
    <t>Te behalen punten (o.b.v. gewogen gemiddelde solvabiliteit):</t>
  </si>
  <si>
    <t>Kengetal rentabiliteit totaal vermogen</t>
  </si>
  <si>
    <t>Gehanteerde ratio: current ratio (CR):</t>
  </si>
  <si>
    <t xml:space="preserve">      Figuur 3: Aantal punten toegekend voor current ratio</t>
  </si>
  <si>
    <t>Toelichting berekening financieel economische draagkracht</t>
  </si>
  <si>
    <t>Jaarcijfers</t>
  </si>
  <si>
    <t>"in valuta van het jaarverslag"</t>
  </si>
  <si>
    <t>Naam juridische entiteit  onderstaande gegevens</t>
  </si>
  <si>
    <t>Activa</t>
  </si>
  <si>
    <t>Vaste activa</t>
  </si>
  <si>
    <t>Vreemd Vermogen Lang (&gt; 1 jaar)</t>
  </si>
  <si>
    <t>Vreemd Vermogen Kort (=&lt; 1 jaar)</t>
  </si>
  <si>
    <t>Min.</t>
  </si>
  <si>
    <t>eis</t>
  </si>
  <si>
    <t>Max.</t>
  </si>
  <si>
    <t>Normen</t>
  </si>
  <si>
    <t>Laatste boekjaar</t>
  </si>
  <si>
    <t>Punten</t>
  </si>
  <si>
    <t>Currentratio</t>
  </si>
  <si>
    <t>Grafiek Currentratio</t>
  </si>
  <si>
    <t>Grafiek Rentabiliteit</t>
  </si>
  <si>
    <t>Grafiek solvabiliteit</t>
  </si>
  <si>
    <t>Grafieken</t>
  </si>
  <si>
    <t>Maximum 30% meer dan minimum</t>
  </si>
  <si>
    <t>Maximum 10% meer dan minimum</t>
  </si>
  <si>
    <t>Maximum 0,5 meer dan minimum</t>
  </si>
  <si>
    <t>Opmerking</t>
  </si>
  <si>
    <t>● Solvabiliteit &lt;</t>
  </si>
  <si>
    <t>: knockout</t>
  </si>
  <si>
    <t>● Solvabiliteit &gt;=</t>
  </si>
  <si>
    <t>: aantal punten is 4.</t>
  </si>
  <si>
    <t>Kengetal Solvabiliteit</t>
  </si>
  <si>
    <t>Gehanteerde ratio; EV/TV met EV = Eigen vermogen en TV = Totaal vermogen.</t>
  </si>
  <si>
    <t>Minimum:</t>
  </si>
  <si>
    <t xml:space="preserve">&lt; DIT TABBLAD VERBERGEN ALS MODEL WORDT VERZONDEN !!!&gt; </t>
  </si>
  <si>
    <t>compensatie</t>
  </si>
  <si>
    <t>norm</t>
  </si>
  <si>
    <r>
      <t xml:space="preserve">          </t>
    </r>
    <r>
      <rPr>
        <i/>
        <sz val="11"/>
        <color indexed="8"/>
        <rFont val="Verdana"/>
        <family val="2"/>
      </rPr>
      <t>Figuur 2: Aantal punten toegekend voor rentabiliteit</t>
    </r>
  </si>
  <si>
    <t>Vaste activa is incl. financiële vaste activa.</t>
  </si>
  <si>
    <t>Minderheids deelnemingen meenemen als eigen vermogen</t>
  </si>
  <si>
    <t>Voorzieningen zijn lang vreemd vermogen</t>
  </si>
  <si>
    <t>● er dient een minimale score van 1 punt op solvabiliteit behaald te worden;</t>
  </si>
  <si>
    <t>Financieel Economische Draagkracht</t>
  </si>
  <si>
    <r>
      <t>= Solv</t>
    </r>
    <r>
      <rPr>
        <vertAlign val="subscript"/>
        <sz val="11"/>
        <color rgb="FF000000"/>
        <rFont val="Verdana"/>
        <family val="2"/>
      </rPr>
      <t>bovengrens</t>
    </r>
  </si>
  <si>
    <r>
      <t>Punten</t>
    </r>
    <r>
      <rPr>
        <vertAlign val="subscript"/>
        <sz val="11"/>
        <color indexed="8"/>
        <rFont val="Verdana"/>
        <family val="2"/>
      </rPr>
      <t xml:space="preserve">Min </t>
    </r>
    <r>
      <rPr>
        <sz val="11"/>
        <color indexed="8"/>
        <rFont val="Verdana"/>
        <family val="2"/>
      </rPr>
      <t>: 1</t>
    </r>
  </si>
  <si>
    <r>
      <t>Punten</t>
    </r>
    <r>
      <rPr>
        <vertAlign val="subscript"/>
        <sz val="11"/>
        <color indexed="8"/>
        <rFont val="Verdana"/>
        <family val="2"/>
      </rPr>
      <t xml:space="preserve">Max </t>
    </r>
    <r>
      <rPr>
        <sz val="11"/>
        <color indexed="8"/>
        <rFont val="Verdana"/>
        <family val="2"/>
      </rPr>
      <t>: 4</t>
    </r>
  </si>
  <si>
    <r>
      <t>= RTV</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</si>
  <si>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2</t>
    </r>
  </si>
  <si>
    <r>
      <t>= CR</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</si>
  <si>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3</t>
    </r>
  </si>
  <si>
    <t>Omrekenfactor</t>
  </si>
  <si>
    <t>Eigen Vermogen</t>
  </si>
  <si>
    <t>Naam Leverancier</t>
  </si>
  <si>
    <t>Kenmerk: IUC21-008</t>
  </si>
  <si>
    <t>Europese aanbesteding Uitwijk Print &amp; Mail</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</si>
</sst>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5" formatCode="&quot;€&quot;\ #,##0;&quot;€&quot;\ \-#,##0"/>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0.0"/>
    <numFmt numFmtId="167" formatCode="#,##0.0"/>
    <numFmt numFmtId="168" formatCode="0.0%"/>
    <numFmt numFmtId="169" formatCode="_-* #,##0_-;_-* #,##0\-;_-* &quot;-&quot;??_-;_-@_-"/>
    <numFmt numFmtId="170" formatCode="_(&quot;$&quot;* #,##0.00_);_(&quot;$&quot;* \(#,##0.00\);_(&quot;$&quot;* &quot;-&quot;??_);_(@_)"/>
    <numFmt numFmtId="171" formatCode="_-* #,##0.00_-;_-* #,##0.00\-;_-* \-??_-;_-@_-"/>
  </numFmts>
  <fonts count="4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Arial"/>
      <family val="2"/>
    </font>
    <font>
      <sz val="10"/>
      <name val="Arial"/>
      <family val="2"/>
    </font>
    <font>
      <sz val="11"/>
      <color indexed="8"/>
      <name val="Calibri"/>
      <family val="2"/>
    </font>
    <font>
      <sz val="10"/>
      <name val="Helv"/>
      <family val="2"/>
    </font>
    <font>
      <b/>
      <sz val="11"/>
      <color rgb="FF000000"/>
      <name val="Verdana"/>
      <family val="2"/>
    </font>
    <font>
      <sz val="11"/>
      <color rgb="FF000000"/>
      <name val="Verdana"/>
      <family val="2"/>
    </font>
    <font>
      <sz val="11"/>
      <name val="Verdana"/>
      <family val="2"/>
    </font>
    <font>
      <b/>
      <i/>
      <u/>
      <sz val="14"/>
      <color rgb="FF000000"/>
      <name val="Verdana"/>
      <family val="2"/>
    </font>
    <font>
      <sz val="8"/>
      <name val="Verdana"/>
      <family val="2"/>
    </font>
    <font>
      <b/>
      <i/>
      <sz val="14"/>
      <name val="Verdana"/>
      <family val="2"/>
    </font>
    <font>
      <sz val="8"/>
      <color indexed="10"/>
      <name val="Verdana"/>
      <family val="2"/>
    </font>
    <font>
      <i/>
      <sz val="11"/>
      <color indexed="8"/>
      <name val="Verdana"/>
      <family val="2"/>
    </font>
    <font>
      <b/>
      <sz val="11"/>
      <name val="Verdana"/>
      <family val="2"/>
    </font>
    <font>
      <b/>
      <i/>
      <sz val="11"/>
      <name val="Verdana"/>
      <family val="2"/>
    </font>
    <font>
      <b/>
      <i/>
      <sz val="11"/>
      <color indexed="10"/>
      <name val="Verdana"/>
      <family val="2"/>
    </font>
    <font>
      <b/>
      <i/>
      <sz val="11"/>
      <color theme="1"/>
      <name val="Verdana"/>
      <family val="2"/>
    </font>
    <font>
      <i/>
      <sz val="11"/>
      <color theme="1"/>
      <name val="Verdana"/>
      <family val="2"/>
    </font>
    <font>
      <b/>
      <i/>
      <sz val="11"/>
      <color indexed="9"/>
      <name val="Verdana"/>
      <family val="2"/>
    </font>
    <font>
      <i/>
      <sz val="11"/>
      <color indexed="9"/>
      <name val="Verdana"/>
      <family val="2"/>
    </font>
    <font>
      <b/>
      <i/>
      <sz val="11"/>
      <color indexed="8"/>
      <name val="Verdana"/>
      <family val="2"/>
    </font>
    <font>
      <i/>
      <sz val="11"/>
      <name val="Verdana"/>
      <family val="2"/>
    </font>
    <font>
      <sz val="11"/>
      <color indexed="9"/>
      <name val="Verdana"/>
      <family val="2"/>
    </font>
    <font>
      <sz val="11"/>
      <color theme="1"/>
      <name val="Verdana"/>
      <family val="2"/>
    </font>
    <font>
      <sz val="11"/>
      <color rgb="FFFF0000"/>
      <name val="Verdana"/>
      <family val="2"/>
    </font>
    <font>
      <sz val="11"/>
      <color indexed="8"/>
      <name val="Verdana"/>
      <family val="2"/>
    </font>
    <font>
      <b/>
      <sz val="18"/>
      <color rgb="FFFF0000"/>
      <name val="Verdana"/>
      <family val="2"/>
    </font>
    <font>
      <b/>
      <i/>
      <sz val="18"/>
      <name val="Verdana"/>
      <family val="2"/>
    </font>
    <font>
      <b/>
      <i/>
      <sz val="14"/>
      <color theme="1"/>
      <name val="Verdana"/>
      <family val="2"/>
    </font>
    <font>
      <vertAlign val="subscript"/>
      <sz val="11"/>
      <color rgb="FF000000"/>
      <name val="Verdana"/>
      <family val="2"/>
    </font>
    <font>
      <vertAlign val="subscript"/>
      <sz val="11"/>
      <color indexed="8"/>
      <name val="Verdana"/>
      <family val="2"/>
    </font>
    <font>
      <i/>
      <sz val="11"/>
      <color rgb="FF000000"/>
      <name val="Verdana"/>
      <family val="2"/>
    </font>
    <font>
      <sz val="14"/>
      <name val="Verdana"/>
      <family val="2"/>
    </font>
    <font>
      <b/>
      <sz val="14"/>
      <name val="Verdana"/>
      <family val="2"/>
    </font>
    <font>
      <sz val="9"/>
      <color indexed="81"/>
      <name val="Tahoma"/>
      <family val="2"/>
    </font>
    <font>
      <sz val="12"/>
      <color theme="1"/>
      <name val="Calibri"/>
      <family val="2"/>
      <scheme val="minor"/>
    </font>
    <font>
      <b/>
      <i/>
      <sz val="14"/>
      <color theme="0"/>
      <name val="Verdana"/>
      <family val="2"/>
    </font>
  </fonts>
  <fills count="10">
    <fill>
      <patternFill patternType="none"/>
    </fill>
    <fill>
      <patternFill patternType="gray125"/>
    </fill>
    <fill>
      <patternFill patternType="solid">
        <fgColor indexed="52"/>
        <bgColor indexed="64"/>
      </patternFill>
    </fill>
    <fill>
      <patternFill patternType="solid">
        <fgColor indexed="22"/>
        <bgColor indexed="64"/>
      </patternFill>
    </fill>
    <fill>
      <patternFill patternType="solid">
        <fgColor indexed="9"/>
        <bgColor indexed="64"/>
      </patternFill>
    </fill>
    <fill>
      <patternFill patternType="solid">
        <fgColor indexed="43"/>
        <bgColor indexed="64"/>
      </patternFill>
    </fill>
    <fill>
      <patternFill patternType="solid">
        <fgColor rgb="FFFFFFCC"/>
      </patternFill>
    </fill>
    <fill>
      <patternFill patternType="solid">
        <fgColor theme="3" tint="0.79998168889431442"/>
        <bgColor indexed="64"/>
      </patternFill>
    </fill>
    <fill>
      <patternFill patternType="solid">
        <fgColor theme="9" tint="0.79998168889431442"/>
        <bgColor indexed="64"/>
      </patternFill>
    </fill>
    <fill>
      <patternFill patternType="solid">
        <fgColor rgb="FF8FCAE7"/>
        <bgColor indexed="64"/>
      </patternFill>
    </fill>
  </fills>
  <borders count="46">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1">
    <xf numFmtId="0" fontId="0" fillId="0" borderId="0"/>
    <xf numFmtId="0" fontId="6" fillId="0" borderId="0"/>
    <xf numFmtId="165" fontId="4" fillId="0" borderId="0" applyFont="0" applyFill="0" applyBorder="0" applyAlignment="0" applyProtection="0"/>
    <xf numFmtId="9" fontId="4" fillId="0" borderId="0" applyFont="0" applyFill="0" applyBorder="0" applyAlignment="0" applyProtection="0"/>
    <xf numFmtId="164"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0" fontId="3" fillId="0" borderId="0"/>
    <xf numFmtId="0" fontId="3" fillId="0" borderId="0"/>
    <xf numFmtId="0" fontId="8" fillId="0" borderId="0"/>
    <xf numFmtId="170" fontId="7" fillId="0" borderId="0" applyFont="0" applyFill="0" applyBorder="0" applyAlignment="0" applyProtection="0"/>
    <xf numFmtId="44" fontId="3" fillId="0" borderId="0" applyFont="0" applyFill="0" applyBorder="0" applyAlignment="0" applyProtection="0"/>
    <xf numFmtId="0" fontId="4"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0" fontId="7" fillId="6" borderId="33" applyNumberFormat="0" applyFont="0" applyAlignment="0" applyProtection="0"/>
    <xf numFmtId="165"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 fillId="0" borderId="0"/>
    <xf numFmtId="0" fontId="4" fillId="0" borderId="0"/>
    <xf numFmtId="171" fontId="5" fillId="0" borderId="0" applyFill="0" applyBorder="0" applyAlignment="0" applyProtection="0"/>
    <xf numFmtId="0" fontId="39" fillId="0" borderId="0"/>
  </cellStyleXfs>
  <cellXfs count="262">
    <xf numFmtId="0" fontId="0" fillId="0" borderId="0" xfId="0"/>
    <xf numFmtId="0" fontId="9" fillId="0" borderId="0" xfId="7" applyFont="1" applyProtection="1">
      <protection hidden="1"/>
    </xf>
    <xf numFmtId="0" fontId="10" fillId="0" borderId="0" xfId="7" applyFont="1" applyProtection="1">
      <protection hidden="1"/>
    </xf>
    <xf numFmtId="0" fontId="10" fillId="0" borderId="0" xfId="7" quotePrefix="1" applyFont="1" applyProtection="1">
      <protection hidden="1"/>
    </xf>
    <xf numFmtId="0" fontId="11" fillId="0" borderId="0" xfId="0" applyFont="1"/>
    <xf numFmtId="0" fontId="11" fillId="0" borderId="0" xfId="0" applyFont="1" applyAlignment="1">
      <alignment horizontal="left" vertical="top" wrapText="1"/>
    </xf>
    <xf numFmtId="0" fontId="12" fillId="0" borderId="0" xfId="7" applyFont="1" applyProtection="1">
      <protection hidden="1"/>
    </xf>
    <xf numFmtId="0" fontId="13" fillId="0" borderId="0" xfId="1" quotePrefix="1" applyFont="1" applyBorder="1" applyProtection="1">
      <protection hidden="1"/>
    </xf>
    <xf numFmtId="0" fontId="13" fillId="0" borderId="0" xfId="1" applyFont="1" applyBorder="1" applyProtection="1">
      <protection hidden="1"/>
    </xf>
    <xf numFmtId="0" fontId="15" fillId="0" borderId="0" xfId="1" applyFont="1" applyBorder="1" applyProtection="1">
      <protection hidden="1"/>
    </xf>
    <xf numFmtId="0" fontId="10" fillId="0" borderId="18" xfId="1" applyFont="1" applyBorder="1" applyAlignment="1" applyProtection="1">
      <alignment horizontal="left" indent="1"/>
      <protection hidden="1"/>
    </xf>
    <xf numFmtId="0" fontId="10" fillId="0" borderId="2" xfId="1" applyFont="1" applyBorder="1" applyAlignment="1" applyProtection="1">
      <alignment horizontal="center"/>
      <protection hidden="1"/>
    </xf>
    <xf numFmtId="0" fontId="10" fillId="0" borderId="0" xfId="1" applyFont="1" applyProtection="1">
      <protection hidden="1"/>
    </xf>
    <xf numFmtId="0" fontId="11" fillId="0" borderId="0" xfId="1" applyFont="1" applyProtection="1">
      <protection hidden="1"/>
    </xf>
    <xf numFmtId="0" fontId="11" fillId="0" borderId="0" xfId="1" applyFont="1" applyAlignment="1" applyProtection="1">
      <alignment horizontal="center"/>
      <protection hidden="1"/>
    </xf>
    <xf numFmtId="0" fontId="19" fillId="0" borderId="0" xfId="1" applyFont="1" applyProtection="1">
      <protection hidden="1"/>
    </xf>
    <xf numFmtId="0" fontId="17" fillId="0" borderId="0" xfId="1" applyFont="1" applyProtection="1">
      <protection hidden="1"/>
    </xf>
    <xf numFmtId="0" fontId="17" fillId="0" borderId="0" xfId="1" applyFont="1" applyAlignment="1" applyProtection="1">
      <alignment horizontal="center" wrapText="1"/>
      <protection hidden="1"/>
    </xf>
    <xf numFmtId="0" fontId="22" fillId="7" borderId="0" xfId="1" applyFont="1" applyFill="1" applyBorder="1" applyProtection="1">
      <protection hidden="1"/>
    </xf>
    <xf numFmtId="5" fontId="18" fillId="5" borderId="3" xfId="4" applyNumberFormat="1" applyFont="1" applyFill="1" applyBorder="1" applyAlignment="1" applyProtection="1">
      <alignment horizontal="right"/>
      <protection locked="0"/>
    </xf>
    <xf numFmtId="0" fontId="24" fillId="5" borderId="3" xfId="1" applyFont="1" applyFill="1" applyBorder="1" applyAlignment="1" applyProtection="1">
      <alignment horizontal="right"/>
      <protection locked="0"/>
    </xf>
    <xf numFmtId="167" fontId="25" fillId="5" borderId="3" xfId="1" applyNumberFormat="1" applyFont="1" applyFill="1" applyBorder="1" applyAlignment="1" applyProtection="1">
      <alignment horizontal="right"/>
      <protection locked="0"/>
    </xf>
    <xf numFmtId="167" fontId="25" fillId="4" borderId="3" xfId="1" applyNumberFormat="1" applyFont="1" applyFill="1" applyBorder="1" applyAlignment="1" applyProtection="1">
      <alignment horizontal="right"/>
      <protection hidden="1"/>
    </xf>
    <xf numFmtId="0" fontId="21" fillId="7" borderId="41" xfId="1" applyFont="1" applyFill="1" applyBorder="1" applyProtection="1">
      <protection hidden="1"/>
    </xf>
    <xf numFmtId="0" fontId="11" fillId="0" borderId="14" xfId="1" applyFont="1" applyBorder="1" applyAlignment="1" applyProtection="1">
      <alignment horizontal="left"/>
      <protection hidden="1"/>
    </xf>
    <xf numFmtId="0" fontId="11" fillId="0" borderId="15" xfId="1" applyFont="1" applyBorder="1" applyProtection="1">
      <protection hidden="1"/>
    </xf>
    <xf numFmtId="0" fontId="11" fillId="0" borderId="0" xfId="1" applyFont="1" applyBorder="1" applyProtection="1">
      <protection hidden="1"/>
    </xf>
    <xf numFmtId="0" fontId="11" fillId="0" borderId="8" xfId="1" applyFont="1" applyBorder="1" applyProtection="1">
      <protection hidden="1"/>
    </xf>
    <xf numFmtId="0" fontId="18" fillId="0" borderId="16" xfId="1" applyFont="1" applyBorder="1" applyProtection="1">
      <protection hidden="1"/>
    </xf>
    <xf numFmtId="0" fontId="11" fillId="0" borderId="17" xfId="1" applyFont="1" applyBorder="1" applyProtection="1">
      <protection hidden="1"/>
    </xf>
    <xf numFmtId="0" fontId="11" fillId="0" borderId="18" xfId="1" applyFont="1" applyBorder="1" applyAlignment="1" applyProtection="1">
      <alignment horizontal="left" indent="1"/>
      <protection hidden="1"/>
    </xf>
    <xf numFmtId="0" fontId="11" fillId="0" borderId="19" xfId="1" applyFont="1" applyBorder="1" applyProtection="1">
      <protection hidden="1"/>
    </xf>
    <xf numFmtId="0" fontId="11" fillId="0" borderId="0" xfId="1" quotePrefix="1" applyFont="1" applyBorder="1" applyProtection="1">
      <protection hidden="1"/>
    </xf>
    <xf numFmtId="0" fontId="11" fillId="0" borderId="9" xfId="1" applyFont="1" applyBorder="1" applyAlignment="1" applyProtection="1">
      <alignment horizontal="left" indent="1"/>
      <protection hidden="1"/>
    </xf>
    <xf numFmtId="0" fontId="25" fillId="0" borderId="9" xfId="1" applyFont="1" applyBorder="1" applyAlignment="1" applyProtection="1">
      <alignment horizontal="right"/>
      <protection hidden="1"/>
    </xf>
    <xf numFmtId="0" fontId="25" fillId="0" borderId="0" xfId="1" applyFont="1" applyBorder="1" applyAlignment="1" applyProtection="1">
      <alignment horizontal="right"/>
      <protection hidden="1"/>
    </xf>
    <xf numFmtId="0" fontId="11" fillId="0" borderId="16" xfId="1" applyFont="1" applyBorder="1" applyProtection="1">
      <protection hidden="1"/>
    </xf>
    <xf numFmtId="0" fontId="25" fillId="0" borderId="17" xfId="1" applyFont="1" applyBorder="1" applyAlignment="1" applyProtection="1">
      <alignment horizontal="right"/>
      <protection hidden="1"/>
    </xf>
    <xf numFmtId="0" fontId="11" fillId="0" borderId="20" xfId="1" applyFont="1" applyBorder="1" applyProtection="1">
      <protection hidden="1"/>
    </xf>
    <xf numFmtId="0" fontId="25" fillId="0" borderId="23" xfId="1" applyFont="1" applyBorder="1" applyAlignment="1" applyProtection="1">
      <alignment horizontal="right"/>
      <protection hidden="1"/>
    </xf>
    <xf numFmtId="0" fontId="18" fillId="0" borderId="18" xfId="1" applyFont="1" applyBorder="1" applyProtection="1">
      <protection hidden="1"/>
    </xf>
    <xf numFmtId="0" fontId="11" fillId="0" borderId="21" xfId="1" applyFont="1" applyBorder="1" applyAlignment="1" applyProtection="1">
      <alignment horizontal="left" indent="1"/>
      <protection hidden="1"/>
    </xf>
    <xf numFmtId="0" fontId="11" fillId="0" borderId="22" xfId="1" applyFont="1" applyBorder="1" applyProtection="1">
      <protection hidden="1"/>
    </xf>
    <xf numFmtId="0" fontId="11" fillId="0" borderId="11" xfId="1" applyFont="1" applyBorder="1" applyProtection="1">
      <protection hidden="1"/>
    </xf>
    <xf numFmtId="0" fontId="11" fillId="0" borderId="12" xfId="1" applyFont="1" applyBorder="1" applyProtection="1">
      <protection hidden="1"/>
    </xf>
    <xf numFmtId="0" fontId="11" fillId="0" borderId="0" xfId="1" applyFont="1" applyBorder="1" applyAlignment="1" applyProtection="1">
      <alignment horizontal="left" indent="1"/>
      <protection hidden="1"/>
    </xf>
    <xf numFmtId="0" fontId="17" fillId="0" borderId="0" xfId="1" applyFont="1" applyFill="1" applyBorder="1" applyAlignment="1" applyProtection="1">
      <alignment horizontal="center" wrapText="1"/>
      <protection hidden="1"/>
    </xf>
    <xf numFmtId="0" fontId="11" fillId="0" borderId="6" xfId="1" applyFont="1" applyBorder="1" applyAlignment="1" applyProtection="1">
      <alignment horizontal="left"/>
      <protection hidden="1"/>
    </xf>
    <xf numFmtId="0" fontId="11" fillId="0" borderId="15" xfId="1" applyFont="1" applyBorder="1" applyAlignment="1" applyProtection="1">
      <alignment horizontal="center"/>
      <protection hidden="1"/>
    </xf>
    <xf numFmtId="4" fontId="11" fillId="0" borderId="15" xfId="1" applyNumberFormat="1" applyFont="1" applyFill="1" applyBorder="1" applyAlignment="1" applyProtection="1">
      <alignment horizontal="center"/>
      <protection hidden="1"/>
    </xf>
    <xf numFmtId="2" fontId="17" fillId="0" borderId="7" xfId="1" applyNumberFormat="1" applyFont="1" applyBorder="1" applyAlignment="1" applyProtection="1">
      <alignment horizontal="center"/>
      <protection hidden="1"/>
    </xf>
    <xf numFmtId="4" fontId="11" fillId="0" borderId="13" xfId="1" applyNumberFormat="1" applyFont="1" applyFill="1" applyBorder="1" applyAlignment="1" applyProtection="1">
      <alignment horizontal="center"/>
      <protection hidden="1"/>
    </xf>
    <xf numFmtId="0" fontId="11" fillId="0" borderId="9" xfId="1" applyFont="1" applyBorder="1" applyAlignment="1" applyProtection="1">
      <alignment horizontal="left"/>
      <protection hidden="1"/>
    </xf>
    <xf numFmtId="0" fontId="25" fillId="0" borderId="3" xfId="1" applyFont="1" applyBorder="1" applyAlignment="1" applyProtection="1">
      <alignment horizontal="center"/>
      <protection hidden="1"/>
    </xf>
    <xf numFmtId="0" fontId="11" fillId="0" borderId="19" xfId="1" applyFont="1" applyBorder="1" applyAlignment="1" applyProtection="1">
      <alignment horizontal="center"/>
      <protection hidden="1"/>
    </xf>
    <xf numFmtId="0" fontId="26" fillId="0" borderId="0" xfId="1" applyFont="1" applyProtection="1">
      <protection hidden="1"/>
    </xf>
    <xf numFmtId="0" fontId="26" fillId="0" borderId="0" xfId="1" applyFont="1" applyAlignment="1" applyProtection="1">
      <alignment horizontal="center"/>
      <protection hidden="1"/>
    </xf>
    <xf numFmtId="0" fontId="17" fillId="0" borderId="24" xfId="1" applyFont="1" applyBorder="1" applyAlignment="1" applyProtection="1">
      <alignment horizontal="left"/>
      <protection hidden="1"/>
    </xf>
    <xf numFmtId="166" fontId="11" fillId="2" borderId="31" xfId="1" applyNumberFormat="1" applyFont="1" applyFill="1" applyBorder="1" applyAlignment="1" applyProtection="1">
      <alignment horizontal="center"/>
      <protection hidden="1"/>
    </xf>
    <xf numFmtId="166" fontId="11" fillId="2" borderId="38" xfId="1" applyNumberFormat="1" applyFont="1" applyFill="1" applyBorder="1" applyAlignment="1" applyProtection="1">
      <alignment horizontal="center"/>
      <protection hidden="1"/>
    </xf>
    <xf numFmtId="0" fontId="27" fillId="0" borderId="0" xfId="1" applyFont="1" applyProtection="1">
      <protection hidden="1"/>
    </xf>
    <xf numFmtId="0" fontId="17" fillId="0" borderId="0" xfId="1" applyFont="1" applyFill="1" applyBorder="1" applyAlignment="1" applyProtection="1">
      <alignment horizontal="left"/>
      <protection hidden="1"/>
    </xf>
    <xf numFmtId="0" fontId="25" fillId="0" borderId="0" xfId="1" applyFont="1" applyFill="1" applyBorder="1" applyAlignment="1" applyProtection="1">
      <alignment horizontal="center"/>
      <protection hidden="1"/>
    </xf>
    <xf numFmtId="4" fontId="11" fillId="0" borderId="0" xfId="1" applyNumberFormat="1" applyFont="1" applyFill="1" applyBorder="1" applyAlignment="1" applyProtection="1">
      <alignment horizontal="center"/>
      <protection hidden="1"/>
    </xf>
    <xf numFmtId="2" fontId="17" fillId="0" borderId="0" xfId="1" applyNumberFormat="1" applyFont="1" applyFill="1" applyBorder="1" applyAlignment="1" applyProtection="1">
      <alignment horizontal="center"/>
      <protection hidden="1"/>
    </xf>
    <xf numFmtId="4" fontId="17" fillId="0" borderId="0" xfId="1" applyNumberFormat="1" applyFont="1" applyFill="1" applyBorder="1" applyAlignment="1" applyProtection="1">
      <alignment horizontal="center"/>
      <protection hidden="1"/>
    </xf>
    <xf numFmtId="166" fontId="17" fillId="0" borderId="32" xfId="1" applyNumberFormat="1" applyFont="1" applyBorder="1" applyAlignment="1" applyProtection="1">
      <alignment horizontal="center"/>
      <protection hidden="1"/>
    </xf>
    <xf numFmtId="0" fontId="11" fillId="0" borderId="0" xfId="1" applyFont="1" applyBorder="1" applyAlignment="1" applyProtection="1">
      <alignment horizontal="left"/>
      <protection hidden="1"/>
    </xf>
    <xf numFmtId="0" fontId="11" fillId="0" borderId="0" xfId="1" applyFont="1" applyBorder="1" applyAlignment="1" applyProtection="1">
      <alignment horizontal="center"/>
      <protection hidden="1"/>
    </xf>
    <xf numFmtId="0" fontId="17" fillId="0" borderId="0" xfId="1" applyFont="1" applyFill="1" applyBorder="1" applyAlignment="1" applyProtection="1">
      <alignment horizontal="center"/>
      <protection hidden="1"/>
    </xf>
    <xf numFmtId="0" fontId="11" fillId="0" borderId="6" xfId="1" applyFont="1" applyBorder="1" applyProtection="1">
      <protection hidden="1"/>
    </xf>
    <xf numFmtId="0" fontId="11" fillId="0" borderId="13" xfId="1" applyFont="1" applyBorder="1" applyProtection="1">
      <protection hidden="1"/>
    </xf>
    <xf numFmtId="0" fontId="11" fillId="0" borderId="9" xfId="1" applyFont="1" applyBorder="1" applyProtection="1">
      <protection hidden="1"/>
    </xf>
    <xf numFmtId="0" fontId="11" fillId="0" borderId="9" xfId="1" applyFont="1" applyFill="1" applyBorder="1" applyProtection="1">
      <protection hidden="1"/>
    </xf>
    <xf numFmtId="49" fontId="11" fillId="0" borderId="0" xfId="1" applyNumberFormat="1" applyFont="1" applyFill="1" applyBorder="1" applyProtection="1">
      <protection hidden="1"/>
    </xf>
    <xf numFmtId="0" fontId="11" fillId="0" borderId="0" xfId="1" applyFont="1" applyFill="1" applyBorder="1" applyProtection="1">
      <protection hidden="1"/>
    </xf>
    <xf numFmtId="169" fontId="11" fillId="0" borderId="0" xfId="2" applyNumberFormat="1" applyFont="1" applyFill="1" applyBorder="1" applyProtection="1">
      <protection hidden="1"/>
    </xf>
    <xf numFmtId="0" fontId="11" fillId="3" borderId="26" xfId="1" applyFont="1" applyFill="1" applyBorder="1" applyAlignment="1" applyProtection="1">
      <alignment horizontal="left"/>
      <protection hidden="1"/>
    </xf>
    <xf numFmtId="9" fontId="17" fillId="2" borderId="1" xfId="3" applyFont="1" applyFill="1" applyBorder="1" applyAlignment="1" applyProtection="1">
      <alignment horizontal="center"/>
      <protection hidden="1"/>
    </xf>
    <xf numFmtId="0" fontId="25" fillId="2" borderId="1" xfId="1" applyFont="1" applyFill="1" applyBorder="1" applyAlignment="1" applyProtection="1">
      <alignment horizontal="center"/>
      <protection hidden="1"/>
    </xf>
    <xf numFmtId="9" fontId="11" fillId="2" borderId="1" xfId="3" applyFont="1" applyFill="1" applyBorder="1" applyAlignment="1" applyProtection="1">
      <alignment horizontal="center"/>
      <protection hidden="1"/>
    </xf>
    <xf numFmtId="0" fontId="11" fillId="2" borderId="1" xfId="1" applyFont="1" applyFill="1" applyBorder="1" applyAlignment="1" applyProtection="1">
      <alignment horizontal="center"/>
      <protection hidden="1"/>
    </xf>
    <xf numFmtId="9" fontId="11" fillId="2" borderId="29" xfId="3" applyFont="1" applyFill="1" applyBorder="1" applyAlignment="1" applyProtection="1">
      <alignment horizontal="center"/>
      <protection hidden="1"/>
    </xf>
    <xf numFmtId="9" fontId="11" fillId="2" borderId="35" xfId="3" applyFont="1" applyFill="1" applyBorder="1" applyAlignment="1" applyProtection="1">
      <alignment horizontal="center"/>
      <protection hidden="1"/>
    </xf>
    <xf numFmtId="0" fontId="11" fillId="0" borderId="24" xfId="1" applyFont="1" applyBorder="1" applyAlignment="1" applyProtection="1">
      <alignment horizontal="left"/>
      <protection hidden="1"/>
    </xf>
    <xf numFmtId="0" fontId="17" fillId="0" borderId="3" xfId="1" applyFont="1" applyBorder="1" applyAlignment="1" applyProtection="1">
      <alignment horizontal="center"/>
      <protection hidden="1"/>
    </xf>
    <xf numFmtId="0" fontId="17" fillId="0" borderId="3" xfId="1" applyNumberFormat="1" applyFont="1" applyBorder="1" applyAlignment="1" applyProtection="1">
      <alignment horizontal="center"/>
      <protection hidden="1"/>
    </xf>
    <xf numFmtId="0" fontId="17" fillId="0" borderId="4" xfId="1" applyFont="1" applyBorder="1" applyAlignment="1" applyProtection="1">
      <alignment horizontal="center"/>
      <protection hidden="1"/>
    </xf>
    <xf numFmtId="0" fontId="17" fillId="0" borderId="27" xfId="1" applyFont="1" applyBorder="1" applyAlignment="1" applyProtection="1">
      <alignment horizontal="center"/>
      <protection hidden="1"/>
    </xf>
    <xf numFmtId="0" fontId="11" fillId="3" borderId="24" xfId="1" applyFont="1" applyFill="1" applyBorder="1" applyAlignment="1" applyProtection="1">
      <alignment horizontal="left"/>
      <protection hidden="1"/>
    </xf>
    <xf numFmtId="9" fontId="17" fillId="2" borderId="3" xfId="1" applyNumberFormat="1" applyFont="1" applyFill="1" applyBorder="1" applyAlignment="1" applyProtection="1">
      <alignment horizontal="center"/>
      <protection hidden="1"/>
    </xf>
    <xf numFmtId="0" fontId="25" fillId="2" borderId="3" xfId="1" applyFont="1" applyFill="1" applyBorder="1" applyAlignment="1" applyProtection="1">
      <alignment horizontal="center"/>
      <protection hidden="1"/>
    </xf>
    <xf numFmtId="9" fontId="11" fillId="2" borderId="3" xfId="1" applyNumberFormat="1" applyFont="1" applyFill="1" applyBorder="1" applyAlignment="1" applyProtection="1">
      <alignment horizontal="center"/>
      <protection hidden="1"/>
    </xf>
    <xf numFmtId="0" fontId="11" fillId="2" borderId="3" xfId="1" applyFont="1" applyFill="1" applyBorder="1" applyAlignment="1" applyProtection="1">
      <alignment horizontal="center"/>
      <protection hidden="1"/>
    </xf>
    <xf numFmtId="0" fontId="11" fillId="2" borderId="27" xfId="1" applyFont="1" applyFill="1" applyBorder="1" applyAlignment="1" applyProtection="1">
      <alignment horizontal="center"/>
      <protection hidden="1"/>
    </xf>
    <xf numFmtId="166" fontId="17" fillId="2" borderId="3" xfId="1" applyNumberFormat="1" applyFont="1" applyFill="1" applyBorder="1" applyAlignment="1" applyProtection="1">
      <alignment horizontal="center"/>
      <protection hidden="1"/>
    </xf>
    <xf numFmtId="166" fontId="11" fillId="2" borderId="3" xfId="1" applyNumberFormat="1" applyFont="1" applyFill="1" applyBorder="1" applyAlignment="1" applyProtection="1">
      <alignment horizontal="center"/>
      <protection hidden="1"/>
    </xf>
    <xf numFmtId="0" fontId="11" fillId="0" borderId="36" xfId="1" applyFont="1" applyBorder="1" applyAlignment="1" applyProtection="1">
      <alignment horizontal="left"/>
      <protection hidden="1"/>
    </xf>
    <xf numFmtId="0" fontId="25" fillId="0" borderId="2" xfId="1" applyFont="1" applyBorder="1" applyAlignment="1" applyProtection="1">
      <alignment horizontal="center"/>
      <protection hidden="1"/>
    </xf>
    <xf numFmtId="0" fontId="17" fillId="0" borderId="2" xfId="1" applyFont="1" applyBorder="1" applyAlignment="1" applyProtection="1">
      <alignment horizontal="center"/>
      <protection hidden="1"/>
    </xf>
    <xf numFmtId="0" fontId="17" fillId="0" borderId="2" xfId="1" applyNumberFormat="1" applyFont="1" applyBorder="1" applyAlignment="1" applyProtection="1">
      <alignment horizontal="center"/>
      <protection hidden="1"/>
    </xf>
    <xf numFmtId="0" fontId="11" fillId="0" borderId="37" xfId="1" applyFont="1" applyBorder="1" applyAlignment="1" applyProtection="1">
      <alignment horizontal="center"/>
      <protection hidden="1"/>
    </xf>
    <xf numFmtId="0" fontId="17" fillId="0" borderId="9" xfId="1" applyFont="1" applyBorder="1" applyProtection="1">
      <protection hidden="1"/>
    </xf>
    <xf numFmtId="0" fontId="17" fillId="0" borderId="0" xfId="1" applyFont="1" applyBorder="1" applyProtection="1">
      <protection hidden="1"/>
    </xf>
    <xf numFmtId="0" fontId="11" fillId="0" borderId="9" xfId="1" quotePrefix="1" applyFont="1" applyBorder="1" applyProtection="1">
      <protection hidden="1"/>
    </xf>
    <xf numFmtId="49" fontId="11" fillId="0" borderId="9" xfId="1" applyNumberFormat="1" applyFont="1" applyBorder="1" applyProtection="1">
      <protection hidden="1"/>
    </xf>
    <xf numFmtId="49" fontId="11" fillId="0" borderId="0" xfId="1" applyNumberFormat="1" applyFont="1" applyBorder="1" applyProtection="1">
      <protection hidden="1"/>
    </xf>
    <xf numFmtId="0" fontId="11" fillId="0" borderId="9" xfId="1" applyNumberFormat="1" applyFont="1" applyBorder="1" applyProtection="1">
      <protection hidden="1"/>
    </xf>
    <xf numFmtId="0" fontId="11" fillId="0" borderId="10" xfId="1" applyFont="1" applyBorder="1" applyProtection="1">
      <protection hidden="1"/>
    </xf>
    <xf numFmtId="9" fontId="11" fillId="0" borderId="0" xfId="3" applyFont="1" applyProtection="1">
      <protection hidden="1"/>
    </xf>
    <xf numFmtId="9" fontId="11" fillId="0" borderId="0" xfId="1" applyNumberFormat="1" applyFont="1" applyProtection="1">
      <protection hidden="1"/>
    </xf>
    <xf numFmtId="3" fontId="11" fillId="0" borderId="3" xfId="1" applyNumberFormat="1" applyFont="1" applyFill="1" applyBorder="1" applyAlignment="1" applyProtection="1">
      <alignment horizontal="right"/>
      <protection hidden="1"/>
    </xf>
    <xf numFmtId="2" fontId="17" fillId="0" borderId="0" xfId="1" applyNumberFormat="1" applyFont="1" applyBorder="1" applyAlignment="1" applyProtection="1">
      <alignment horizontal="right"/>
      <protection hidden="1"/>
    </xf>
    <xf numFmtId="4" fontId="11" fillId="0" borderId="8" xfId="1" applyNumberFormat="1" applyFont="1" applyFill="1" applyBorder="1" applyAlignment="1" applyProtection="1">
      <alignment horizontal="right"/>
      <protection hidden="1"/>
    </xf>
    <xf numFmtId="9" fontId="11" fillId="0" borderId="23" xfId="3" applyFont="1" applyFill="1" applyBorder="1" applyAlignment="1" applyProtection="1">
      <alignment horizontal="right"/>
      <protection hidden="1"/>
    </xf>
    <xf numFmtId="168" fontId="11" fillId="0" borderId="23" xfId="3" applyNumberFormat="1" applyFont="1" applyFill="1" applyBorder="1" applyAlignment="1" applyProtection="1">
      <alignment horizontal="right"/>
      <protection hidden="1"/>
    </xf>
    <xf numFmtId="168" fontId="17" fillId="0" borderId="0" xfId="1" applyNumberFormat="1" applyFont="1" applyBorder="1" applyAlignment="1" applyProtection="1">
      <alignment horizontal="right"/>
      <protection hidden="1"/>
    </xf>
    <xf numFmtId="10" fontId="11" fillId="0" borderId="8" xfId="3" applyNumberFormat="1" applyFont="1" applyFill="1" applyBorder="1" applyAlignment="1" applyProtection="1">
      <alignment horizontal="right"/>
      <protection hidden="1"/>
    </xf>
    <xf numFmtId="168" fontId="11" fillId="2" borderId="3" xfId="3" applyNumberFormat="1" applyFont="1" applyFill="1" applyBorder="1" applyAlignment="1" applyProtection="1">
      <alignment horizontal="right"/>
      <protection hidden="1"/>
    </xf>
    <xf numFmtId="9" fontId="17" fillId="0" borderId="3" xfId="3" applyFont="1" applyFill="1" applyBorder="1" applyAlignment="1" applyProtection="1">
      <alignment horizontal="right"/>
      <protection hidden="1"/>
    </xf>
    <xf numFmtId="168" fontId="11" fillId="2" borderId="27" xfId="3" applyNumberFormat="1" applyFont="1" applyFill="1" applyBorder="1" applyAlignment="1" applyProtection="1">
      <alignment horizontal="right"/>
      <protection hidden="1"/>
    </xf>
    <xf numFmtId="168" fontId="17" fillId="0" borderId="3" xfId="1" applyNumberFormat="1" applyFont="1" applyFill="1" applyBorder="1" applyAlignment="1" applyProtection="1">
      <alignment horizontal="right"/>
      <protection hidden="1"/>
    </xf>
    <xf numFmtId="166" fontId="11" fillId="2" borderId="3" xfId="3" applyNumberFormat="1" applyFont="1" applyFill="1" applyBorder="1" applyAlignment="1" applyProtection="1">
      <alignment horizontal="right"/>
      <protection hidden="1"/>
    </xf>
    <xf numFmtId="0" fontId="17" fillId="0" borderId="3" xfId="1" applyFont="1" applyFill="1" applyBorder="1" applyAlignment="1" applyProtection="1">
      <alignment horizontal="right"/>
      <protection hidden="1"/>
    </xf>
    <xf numFmtId="166" fontId="11" fillId="2" borderId="27" xfId="3" applyNumberFormat="1" applyFont="1" applyFill="1" applyBorder="1" applyAlignment="1" applyProtection="1">
      <alignment horizontal="right"/>
      <protection hidden="1"/>
    </xf>
    <xf numFmtId="3" fontId="11" fillId="5" borderId="3" xfId="1" applyNumberFormat="1" applyFont="1" applyFill="1" applyBorder="1" applyProtection="1">
      <protection locked="0"/>
    </xf>
    <xf numFmtId="3" fontId="11" fillId="0" borderId="3" xfId="1" applyNumberFormat="1" applyFont="1" applyFill="1" applyBorder="1" applyProtection="1">
      <protection hidden="1"/>
    </xf>
    <xf numFmtId="3" fontId="11" fillId="4" borderId="3" xfId="1" applyNumberFormat="1" applyFont="1" applyFill="1" applyBorder="1" applyProtection="1">
      <protection hidden="1"/>
    </xf>
    <xf numFmtId="3" fontId="11" fillId="0" borderId="3" xfId="1" applyNumberFormat="1" applyFont="1" applyBorder="1" applyProtection="1">
      <protection hidden="1"/>
    </xf>
    <xf numFmtId="3" fontId="11" fillId="5" borderId="2" xfId="1" applyNumberFormat="1" applyFont="1" applyFill="1" applyBorder="1" applyProtection="1">
      <protection locked="0"/>
    </xf>
    <xf numFmtId="166" fontId="11" fillId="2" borderId="28" xfId="1" applyNumberFormat="1" applyFont="1" applyFill="1" applyBorder="1" applyAlignment="1" applyProtection="1">
      <alignment horizontal="center"/>
      <protection hidden="1"/>
    </xf>
    <xf numFmtId="0" fontId="11" fillId="0" borderId="0" xfId="7" applyFont="1"/>
    <xf numFmtId="0" fontId="28" fillId="0" borderId="0" xfId="1" applyFont="1" applyProtection="1">
      <protection hidden="1"/>
    </xf>
    <xf numFmtId="0" fontId="21" fillId="7" borderId="39" xfId="1" applyFont="1" applyFill="1" applyBorder="1" applyProtection="1">
      <protection hidden="1"/>
    </xf>
    <xf numFmtId="0" fontId="21" fillId="7" borderId="23" xfId="1" applyFont="1" applyFill="1" applyBorder="1" applyProtection="1">
      <protection hidden="1"/>
    </xf>
    <xf numFmtId="0" fontId="21" fillId="7" borderId="40" xfId="1" applyFont="1" applyFill="1" applyBorder="1" applyProtection="1">
      <protection hidden="1"/>
    </xf>
    <xf numFmtId="0" fontId="11" fillId="0" borderId="0" xfId="7" applyFont="1" applyAlignment="1">
      <alignment vertical="top" wrapText="1"/>
    </xf>
    <xf numFmtId="0" fontId="21" fillId="7" borderId="17" xfId="1" applyFont="1" applyFill="1" applyBorder="1" applyProtection="1">
      <protection hidden="1"/>
    </xf>
    <xf numFmtId="0" fontId="21" fillId="7" borderId="42" xfId="1" applyFont="1" applyFill="1" applyBorder="1" applyProtection="1">
      <protection hidden="1"/>
    </xf>
    <xf numFmtId="0" fontId="11" fillId="0" borderId="3" xfId="1" applyFont="1" applyBorder="1" applyAlignment="1" applyProtection="1">
      <alignment horizontal="right"/>
      <protection hidden="1"/>
    </xf>
    <xf numFmtId="1" fontId="11" fillId="5" borderId="3" xfId="1" applyNumberFormat="1" applyFont="1" applyFill="1" applyBorder="1" applyProtection="1">
      <protection locked="0"/>
    </xf>
    <xf numFmtId="1" fontId="11" fillId="5" borderId="3" xfId="2" applyNumberFormat="1" applyFont="1" applyFill="1" applyBorder="1" applyProtection="1">
      <protection locked="0"/>
    </xf>
    <xf numFmtId="167" fontId="11" fillId="5" borderId="3" xfId="1" applyNumberFormat="1" applyFont="1" applyFill="1" applyBorder="1" applyAlignment="1" applyProtection="1">
      <alignment horizontal="right"/>
      <protection locked="0"/>
    </xf>
    <xf numFmtId="0" fontId="11" fillId="0" borderId="3" xfId="1" applyFont="1" applyBorder="1" applyAlignment="1" applyProtection="1">
      <alignment horizontal="center"/>
      <protection hidden="1"/>
    </xf>
    <xf numFmtId="0" fontId="27" fillId="0" borderId="3" xfId="1" applyFont="1" applyBorder="1" applyProtection="1">
      <protection hidden="1"/>
    </xf>
    <xf numFmtId="3" fontId="11" fillId="0" borderId="3" xfId="1" applyNumberFormat="1" applyFont="1" applyBorder="1" applyAlignment="1" applyProtection="1">
      <alignment horizontal="right"/>
      <protection hidden="1"/>
    </xf>
    <xf numFmtId="0" fontId="29" fillId="0" borderId="0" xfId="1" applyFont="1" applyProtection="1">
      <protection hidden="1"/>
    </xf>
    <xf numFmtId="169" fontId="23" fillId="7" borderId="3" xfId="2" applyNumberFormat="1" applyFont="1" applyFill="1" applyBorder="1" applyProtection="1">
      <protection hidden="1"/>
    </xf>
    <xf numFmtId="0" fontId="21" fillId="7" borderId="39" xfId="1" applyFont="1" applyFill="1" applyBorder="1" applyAlignment="1" applyProtection="1">
      <alignment horizontal="left" vertical="top"/>
      <protection hidden="1"/>
    </xf>
    <xf numFmtId="0" fontId="21" fillId="7" borderId="23" xfId="1" applyFont="1" applyFill="1" applyBorder="1" applyAlignment="1" applyProtection="1">
      <alignment horizontal="right"/>
      <protection hidden="1"/>
    </xf>
    <xf numFmtId="0" fontId="21" fillId="7" borderId="17" xfId="1" applyFont="1" applyFill="1" applyBorder="1" applyAlignment="1" applyProtection="1">
      <alignment horizontal="right"/>
      <protection hidden="1"/>
    </xf>
    <xf numFmtId="0" fontId="11" fillId="0" borderId="4" xfId="1" applyFont="1" applyBorder="1" applyProtection="1">
      <protection hidden="1"/>
    </xf>
    <xf numFmtId="0" fontId="11" fillId="0" borderId="5" xfId="1" applyFont="1" applyBorder="1" applyAlignment="1" applyProtection="1">
      <alignment horizontal="right"/>
      <protection hidden="1"/>
    </xf>
    <xf numFmtId="9" fontId="11" fillId="5" borderId="3" xfId="3" applyFont="1" applyFill="1" applyBorder="1" applyProtection="1">
      <protection locked="0"/>
    </xf>
    <xf numFmtId="9" fontId="27" fillId="0" borderId="3" xfId="3" applyFont="1" applyFill="1" applyBorder="1" applyProtection="1">
      <protection locked="0"/>
    </xf>
    <xf numFmtId="0" fontId="11" fillId="0" borderId="5" xfId="1" applyFont="1" applyBorder="1" applyProtection="1">
      <protection hidden="1"/>
    </xf>
    <xf numFmtId="9" fontId="11" fillId="0" borderId="3" xfId="3" applyFont="1" applyFill="1" applyBorder="1" applyProtection="1">
      <protection locked="0"/>
    </xf>
    <xf numFmtId="166" fontId="11" fillId="0" borderId="3" xfId="2" applyNumberFormat="1" applyFont="1" applyFill="1" applyBorder="1" applyProtection="1">
      <protection locked="0"/>
    </xf>
    <xf numFmtId="0" fontId="17" fillId="0" borderId="0" xfId="7" applyFont="1"/>
    <xf numFmtId="9" fontId="11" fillId="0" borderId="0" xfId="3" applyFont="1"/>
    <xf numFmtId="9" fontId="11" fillId="8" borderId="3" xfId="3" applyFont="1" applyFill="1" applyBorder="1"/>
    <xf numFmtId="166" fontId="11" fillId="0" borderId="0" xfId="3" applyNumberFormat="1" applyFont="1"/>
    <xf numFmtId="166" fontId="11" fillId="0" borderId="0" xfId="7" applyNumberFormat="1" applyFont="1"/>
    <xf numFmtId="0" fontId="30" fillId="0" borderId="0" xfId="1" applyFont="1" applyProtection="1">
      <protection hidden="1"/>
    </xf>
    <xf numFmtId="0" fontId="11" fillId="8" borderId="44" xfId="7" applyFont="1" applyFill="1" applyBorder="1" applyAlignment="1">
      <alignment horizontal="right"/>
    </xf>
    <xf numFmtId="0" fontId="11" fillId="8" borderId="45" xfId="7" applyFont="1" applyFill="1" applyBorder="1" applyAlignment="1">
      <alignment horizontal="right"/>
    </xf>
    <xf numFmtId="0" fontId="10" fillId="0" borderId="0" xfId="7" applyFont="1" applyAlignment="1" applyProtection="1">
      <alignment horizontal="left"/>
      <protection hidden="1"/>
    </xf>
    <xf numFmtId="0" fontId="35" fillId="0" borderId="0" xfId="7" applyFont="1" applyAlignment="1" applyProtection="1">
      <alignment horizontal="left"/>
      <protection hidden="1"/>
    </xf>
    <xf numFmtId="9" fontId="10" fillId="0" borderId="0" xfId="7" applyNumberFormat="1" applyFont="1" applyProtection="1">
      <protection hidden="1"/>
    </xf>
    <xf numFmtId="0" fontId="35" fillId="0" borderId="0" xfId="7" applyFont="1" applyProtection="1">
      <protection hidden="1"/>
    </xf>
    <xf numFmtId="0" fontId="11" fillId="0" borderId="0" xfId="7" applyFont="1" applyProtection="1">
      <protection hidden="1"/>
    </xf>
    <xf numFmtId="9" fontId="11" fillId="0" borderId="0" xfId="0" applyNumberFormat="1" applyFont="1"/>
    <xf numFmtId="166" fontId="11" fillId="0" borderId="0" xfId="0" applyNumberFormat="1" applyFont="1"/>
    <xf numFmtId="0" fontId="36" fillId="0" borderId="0" xfId="0" applyFont="1"/>
    <xf numFmtId="1" fontId="11" fillId="0" borderId="3" xfId="2" applyNumberFormat="1" applyFont="1" applyFill="1" applyBorder="1" applyProtection="1">
      <protection locked="0"/>
    </xf>
    <xf numFmtId="49" fontId="11" fillId="0" borderId="9" xfId="1" applyNumberFormat="1" applyFont="1" applyBorder="1" applyAlignment="1" applyProtection="1">
      <alignment horizontal="left" wrapText="1" indent="3"/>
      <protection hidden="1"/>
    </xf>
    <xf numFmtId="49" fontId="11" fillId="0" borderId="0" xfId="1" applyNumberFormat="1" applyFont="1" applyBorder="1" applyAlignment="1" applyProtection="1">
      <alignment horizontal="left" wrapText="1" indent="3"/>
      <protection hidden="1"/>
    </xf>
    <xf numFmtId="0" fontId="11" fillId="0" borderId="9" xfId="1" applyNumberFormat="1" applyFont="1" applyBorder="1" applyAlignment="1" applyProtection="1">
      <alignment horizontal="left" wrapText="1" indent="3"/>
      <protection hidden="1"/>
    </xf>
    <xf numFmtId="0" fontId="11" fillId="0" borderId="0" xfId="1" applyNumberFormat="1" applyFont="1" applyBorder="1" applyAlignment="1" applyProtection="1">
      <alignment horizontal="left" wrapText="1" indent="3"/>
      <protection hidden="1"/>
    </xf>
    <xf numFmtId="0" fontId="10" fillId="0" borderId="0" xfId="7" applyFont="1" applyAlignment="1" applyProtection="1">
      <alignment horizontal="left" vertical="top" wrapText="1"/>
      <protection hidden="1"/>
    </xf>
    <xf numFmtId="0" fontId="11" fillId="0" borderId="0" xfId="7" applyFont="1" applyAlignment="1">
      <alignment horizontal="left" vertical="top" wrapText="1"/>
    </xf>
    <xf numFmtId="0" fontId="11" fillId="9" borderId="6" xfId="1" applyFont="1" applyFill="1" applyBorder="1" applyProtection="1">
      <protection hidden="1"/>
    </xf>
    <xf numFmtId="0" fontId="11" fillId="9" borderId="7" xfId="1" applyFont="1" applyFill="1" applyBorder="1" applyProtection="1">
      <protection hidden="1"/>
    </xf>
    <xf numFmtId="0" fontId="17" fillId="9" borderId="13" xfId="1" applyFont="1" applyFill="1" applyBorder="1" applyAlignment="1" applyProtection="1">
      <alignment horizontal="right"/>
      <protection hidden="1"/>
    </xf>
    <xf numFmtId="0" fontId="31" fillId="9" borderId="9" xfId="1" applyFont="1" applyFill="1" applyBorder="1" applyAlignment="1" applyProtection="1">
      <protection hidden="1"/>
    </xf>
    <xf numFmtId="0" fontId="18" fillId="9" borderId="0" xfId="1" applyFont="1" applyFill="1" applyBorder="1" applyAlignment="1" applyProtection="1">
      <alignment wrapText="1"/>
      <protection hidden="1"/>
    </xf>
    <xf numFmtId="0" fontId="17" fillId="9" borderId="0" xfId="1" applyFont="1" applyFill="1" applyBorder="1" applyAlignment="1" applyProtection="1">
      <alignment horizontal="center" vertical="center"/>
      <protection hidden="1"/>
    </xf>
    <xf numFmtId="0" fontId="11" fillId="9" borderId="8" xfId="1" applyFont="1" applyFill="1" applyBorder="1" applyProtection="1">
      <protection hidden="1"/>
    </xf>
    <xf numFmtId="0" fontId="40" fillId="9" borderId="9" xfId="1" applyFont="1" applyFill="1" applyBorder="1" applyAlignment="1" applyProtection="1">
      <alignment horizontal="left"/>
      <protection hidden="1"/>
    </xf>
    <xf numFmtId="0" fontId="18" fillId="9" borderId="0" xfId="1" applyFont="1" applyFill="1" applyBorder="1" applyAlignment="1" applyProtection="1">
      <alignment horizontal="center" wrapText="1"/>
      <protection hidden="1"/>
    </xf>
    <xf numFmtId="0" fontId="32" fillId="9" borderId="9" xfId="1" applyFont="1" applyFill="1" applyBorder="1" applyAlignment="1" applyProtection="1">
      <alignment horizontal="left"/>
      <protection hidden="1"/>
    </xf>
    <xf numFmtId="0" fontId="18" fillId="9" borderId="9" xfId="1" applyFont="1" applyFill="1" applyBorder="1" applyAlignment="1" applyProtection="1">
      <alignment horizontal="center" wrapText="1"/>
      <protection hidden="1"/>
    </xf>
    <xf numFmtId="0" fontId="18" fillId="9" borderId="0" xfId="1" applyFont="1" applyFill="1" applyBorder="1" applyAlignment="1" applyProtection="1">
      <alignment horizontal="left" wrapText="1"/>
      <protection hidden="1"/>
    </xf>
    <xf numFmtId="0" fontId="11" fillId="9" borderId="0" xfId="1" applyFont="1" applyFill="1" applyBorder="1" applyProtection="1">
      <protection hidden="1"/>
    </xf>
    <xf numFmtId="0" fontId="18" fillId="9" borderId="9" xfId="1" applyFont="1" applyFill="1" applyBorder="1" applyAlignment="1" applyProtection="1">
      <protection hidden="1"/>
    </xf>
    <xf numFmtId="0" fontId="19" fillId="9" borderId="10" xfId="1" applyFont="1" applyFill="1" applyBorder="1" applyProtection="1">
      <protection hidden="1"/>
    </xf>
    <xf numFmtId="0" fontId="11" fillId="9" borderId="11" xfId="1" applyFont="1" applyFill="1" applyBorder="1" applyProtection="1">
      <protection hidden="1"/>
    </xf>
    <xf numFmtId="0" fontId="17" fillId="9" borderId="11" xfId="1" applyFont="1" applyFill="1" applyBorder="1" applyProtection="1">
      <protection hidden="1"/>
    </xf>
    <xf numFmtId="0" fontId="17" fillId="9" borderId="11" xfId="1" applyFont="1" applyFill="1" applyBorder="1" applyAlignment="1" applyProtection="1">
      <alignment horizontal="center" wrapText="1"/>
      <protection hidden="1"/>
    </xf>
    <xf numFmtId="0" fontId="11" fillId="9" borderId="12" xfId="1" applyFont="1" applyFill="1" applyBorder="1" applyProtection="1">
      <protection hidden="1"/>
    </xf>
    <xf numFmtId="0" fontId="20" fillId="9" borderId="6" xfId="1" applyFont="1" applyFill="1" applyBorder="1" applyProtection="1">
      <protection hidden="1"/>
    </xf>
    <xf numFmtId="0" fontId="21" fillId="9" borderId="7" xfId="1" applyFont="1" applyFill="1" applyBorder="1" applyProtection="1">
      <protection hidden="1"/>
    </xf>
    <xf numFmtId="0" fontId="20" fillId="9" borderId="9" xfId="1" applyFont="1" applyFill="1" applyBorder="1" applyAlignment="1" applyProtection="1">
      <alignment horizontal="left" vertical="top"/>
      <protection hidden="1"/>
    </xf>
    <xf numFmtId="0" fontId="21" fillId="9" borderId="0" xfId="1" applyFont="1" applyFill="1" applyBorder="1" applyAlignment="1" applyProtection="1">
      <alignment horizontal="right" wrapText="1"/>
      <protection hidden="1"/>
    </xf>
    <xf numFmtId="0" fontId="20" fillId="9" borderId="9" xfId="1" quotePrefix="1" applyFont="1" applyFill="1" applyBorder="1" applyProtection="1">
      <protection hidden="1"/>
    </xf>
    <xf numFmtId="0" fontId="21" fillId="9" borderId="0" xfId="1" applyFont="1" applyFill="1" applyBorder="1" applyProtection="1">
      <protection hidden="1"/>
    </xf>
    <xf numFmtId="0" fontId="20" fillId="9" borderId="9" xfId="1" applyFont="1" applyFill="1" applyBorder="1" applyProtection="1">
      <protection hidden="1"/>
    </xf>
    <xf numFmtId="0" fontId="21" fillId="9" borderId="0" xfId="1" applyFont="1" applyFill="1" applyBorder="1" applyAlignment="1" applyProtection="1">
      <alignment horizontal="right" vertical="center"/>
      <protection hidden="1"/>
    </xf>
    <xf numFmtId="0" fontId="20" fillId="9" borderId="0" xfId="1" applyFont="1" applyFill="1" applyBorder="1" applyProtection="1">
      <protection hidden="1"/>
    </xf>
    <xf numFmtId="0" fontId="20" fillId="9" borderId="10" xfId="1" applyFont="1" applyFill="1" applyBorder="1" applyProtection="1">
      <protection hidden="1"/>
    </xf>
    <xf numFmtId="0" fontId="21" fillId="9" borderId="11" xfId="1" applyFont="1" applyFill="1" applyBorder="1" applyAlignment="1" applyProtection="1">
      <alignment horizontal="right"/>
      <protection hidden="1"/>
    </xf>
    <xf numFmtId="0" fontId="22" fillId="9" borderId="7" xfId="1" applyFont="1" applyFill="1" applyBorder="1" applyProtection="1">
      <protection hidden="1"/>
    </xf>
    <xf numFmtId="0" fontId="22" fillId="9" borderId="7" xfId="1" applyFont="1" applyFill="1" applyBorder="1" applyAlignment="1" applyProtection="1">
      <alignment horizontal="center"/>
      <protection hidden="1"/>
    </xf>
    <xf numFmtId="0" fontId="23" fillId="9" borderId="7" xfId="1" applyFont="1" applyFill="1" applyBorder="1" applyProtection="1">
      <protection hidden="1"/>
    </xf>
    <xf numFmtId="0" fontId="22" fillId="9" borderId="7" xfId="1" applyFont="1" applyFill="1" applyBorder="1" applyAlignment="1" applyProtection="1">
      <alignment horizontal="center" wrapText="1"/>
      <protection hidden="1"/>
    </xf>
    <xf numFmtId="0" fontId="23" fillId="9" borderId="13" xfId="1" applyFont="1" applyFill="1" applyBorder="1" applyProtection="1">
      <protection hidden="1"/>
    </xf>
    <xf numFmtId="0" fontId="22" fillId="9" borderId="0" xfId="1" applyFont="1" applyFill="1" applyBorder="1" applyProtection="1">
      <protection hidden="1"/>
    </xf>
    <xf numFmtId="0" fontId="22" fillId="9" borderId="0" xfId="1" applyFont="1" applyFill="1" applyBorder="1" applyAlignment="1" applyProtection="1">
      <alignment horizontal="center"/>
      <protection hidden="1"/>
    </xf>
    <xf numFmtId="0" fontId="23" fillId="9" borderId="0" xfId="1" applyFont="1" applyFill="1" applyBorder="1" applyProtection="1">
      <protection hidden="1"/>
    </xf>
    <xf numFmtId="0" fontId="22" fillId="9" borderId="0" xfId="1" applyFont="1" applyFill="1" applyBorder="1" applyAlignment="1" applyProtection="1">
      <alignment horizontal="center" wrapText="1"/>
      <protection hidden="1"/>
    </xf>
    <xf numFmtId="0" fontId="23" fillId="9" borderId="8" xfId="1" applyFont="1" applyFill="1" applyBorder="1" applyProtection="1">
      <protection hidden="1"/>
    </xf>
    <xf numFmtId="0" fontId="23" fillId="9" borderId="17" xfId="1" applyFont="1" applyFill="1" applyBorder="1" applyProtection="1">
      <protection hidden="1"/>
    </xf>
    <xf numFmtId="0" fontId="23" fillId="9" borderId="43" xfId="1" applyFont="1" applyFill="1" applyBorder="1" applyProtection="1">
      <protection hidden="1"/>
    </xf>
    <xf numFmtId="0" fontId="22" fillId="9" borderId="0" xfId="1" applyFont="1" applyFill="1" applyBorder="1" applyAlignment="1" applyProtection="1">
      <alignment horizontal="right"/>
      <protection hidden="1"/>
    </xf>
    <xf numFmtId="0" fontId="20" fillId="9" borderId="0" xfId="1" applyFont="1" applyFill="1" applyBorder="1" applyAlignment="1" applyProtection="1">
      <alignment horizontal="right"/>
      <protection hidden="1"/>
    </xf>
    <xf numFmtId="0" fontId="20" fillId="9" borderId="41" xfId="1" applyFont="1" applyFill="1" applyBorder="1" applyProtection="1">
      <protection hidden="1"/>
    </xf>
    <xf numFmtId="0" fontId="22" fillId="9" borderId="17" xfId="1" applyFont="1" applyFill="1" applyBorder="1" applyProtection="1">
      <protection hidden="1"/>
    </xf>
    <xf numFmtId="0" fontId="20" fillId="9" borderId="25" xfId="1" applyFont="1" applyFill="1" applyBorder="1" applyAlignment="1" applyProtection="1">
      <alignment horizontal="left" wrapText="1"/>
      <protection hidden="1"/>
    </xf>
    <xf numFmtId="0" fontId="20" fillId="9" borderId="30" xfId="1" applyFont="1" applyFill="1" applyBorder="1" applyAlignment="1" applyProtection="1">
      <alignment horizontal="left" wrapText="1"/>
      <protection hidden="1"/>
    </xf>
    <xf numFmtId="0" fontId="20" fillId="9" borderId="30" xfId="1" applyFont="1" applyFill="1" applyBorder="1" applyAlignment="1" applyProtection="1">
      <alignment horizontal="right" wrapText="1"/>
      <protection hidden="1"/>
    </xf>
    <xf numFmtId="0" fontId="20" fillId="9" borderId="34" xfId="1" applyFont="1" applyFill="1" applyBorder="1" applyAlignment="1" applyProtection="1">
      <alignment horizontal="right" wrapText="1"/>
      <protection hidden="1"/>
    </xf>
    <xf numFmtId="0" fontId="20" fillId="9" borderId="32" xfId="1" applyFont="1" applyFill="1" applyBorder="1" applyAlignment="1" applyProtection="1">
      <alignment horizontal="center" wrapText="1"/>
      <protection hidden="1"/>
    </xf>
    <xf numFmtId="0" fontId="20" fillId="9" borderId="6" xfId="1" applyFont="1" applyFill="1" applyBorder="1" applyAlignment="1" applyProtection="1">
      <alignment horizontal="left"/>
      <protection hidden="1"/>
    </xf>
    <xf numFmtId="0" fontId="21" fillId="9" borderId="13" xfId="1" applyFont="1" applyFill="1" applyBorder="1" applyProtection="1">
      <protection hidden="1"/>
    </xf>
    <xf numFmtId="0" fontId="21" fillId="9" borderId="9" xfId="1" applyFont="1" applyFill="1" applyBorder="1" applyProtection="1">
      <protection hidden="1"/>
    </xf>
    <xf numFmtId="0" fontId="20" fillId="9" borderId="0" xfId="1" applyFont="1" applyFill="1" applyBorder="1" applyAlignment="1" applyProtection="1">
      <alignment horizontal="center" wrapText="1"/>
      <protection hidden="1"/>
    </xf>
    <xf numFmtId="0" fontId="21" fillId="9" borderId="8" xfId="1" applyFont="1" applyFill="1" applyBorder="1" applyProtection="1">
      <protection hidden="1"/>
    </xf>
    <xf numFmtId="0" fontId="20" fillId="9" borderId="10" xfId="1" applyFont="1" applyFill="1" applyBorder="1" applyAlignment="1" applyProtection="1">
      <alignment horizontal="left" wrapText="1"/>
      <protection hidden="1"/>
    </xf>
    <xf numFmtId="0" fontId="20" fillId="9" borderId="11" xfId="1" applyFont="1" applyFill="1" applyBorder="1" applyAlignment="1" applyProtection="1">
      <alignment horizontal="center" wrapText="1"/>
      <protection hidden="1"/>
    </xf>
    <xf numFmtId="0" fontId="20" fillId="9" borderId="11" xfId="1" applyFont="1" applyFill="1" applyBorder="1" applyAlignment="1" applyProtection="1">
      <alignment horizontal="center" wrapText="1"/>
      <protection hidden="1"/>
    </xf>
    <xf numFmtId="0" fontId="20" fillId="9" borderId="12" xfId="1" applyFont="1" applyFill="1" applyBorder="1" applyAlignment="1" applyProtection="1">
      <alignment horizontal="center" wrapText="1"/>
      <protection hidden="1"/>
    </xf>
    <xf numFmtId="0" fontId="17" fillId="5" borderId="4" xfId="1" applyFont="1" applyFill="1" applyBorder="1" applyAlignment="1" applyProtection="1">
      <alignment horizontal="left" vertical="center"/>
      <protection locked="0"/>
    </xf>
    <xf numFmtId="0" fontId="17" fillId="5" borderId="19" xfId="1" applyFont="1" applyFill="1" applyBorder="1" applyAlignment="1" applyProtection="1">
      <alignment horizontal="left" vertical="center"/>
      <protection locked="0"/>
    </xf>
    <xf numFmtId="0" fontId="17" fillId="5" borderId="5" xfId="1" applyFont="1" applyFill="1" applyBorder="1" applyAlignment="1" applyProtection="1">
      <alignment horizontal="left" vertical="center"/>
      <protection locked="0"/>
    </xf>
    <xf numFmtId="0" fontId="11" fillId="9" borderId="6" xfId="5" applyFont="1" applyFill="1" applyBorder="1" applyProtection="1">
      <protection hidden="1"/>
    </xf>
    <xf numFmtId="0" fontId="11" fillId="9" borderId="7" xfId="5" applyFont="1" applyFill="1" applyBorder="1" applyProtection="1">
      <protection hidden="1"/>
    </xf>
    <xf numFmtId="0" fontId="17" fillId="9" borderId="13" xfId="5" applyFont="1" applyFill="1" applyBorder="1" applyAlignment="1" applyProtection="1">
      <alignment horizontal="right"/>
      <protection hidden="1"/>
    </xf>
    <xf numFmtId="0" fontId="14" fillId="9" borderId="0" xfId="5" applyFont="1" applyFill="1" applyBorder="1" applyAlignment="1" applyProtection="1">
      <alignment wrapText="1"/>
      <protection hidden="1"/>
    </xf>
    <xf numFmtId="0" fontId="36" fillId="9" borderId="8" xfId="5" applyFont="1" applyFill="1" applyBorder="1" applyProtection="1">
      <protection hidden="1"/>
    </xf>
    <xf numFmtId="0" fontId="18" fillId="9" borderId="0" xfId="5" applyFont="1" applyFill="1" applyBorder="1" applyAlignment="1" applyProtection="1">
      <alignment horizontal="center" wrapText="1"/>
      <protection hidden="1"/>
    </xf>
    <xf numFmtId="0" fontId="17" fillId="9" borderId="0" xfId="5" applyFont="1" applyFill="1" applyBorder="1" applyAlignment="1" applyProtection="1">
      <alignment horizontal="center" vertical="center"/>
      <protection hidden="1"/>
    </xf>
    <xf numFmtId="0" fontId="11" fillId="9" borderId="8" xfId="5" applyFont="1" applyFill="1" applyBorder="1" applyProtection="1">
      <protection hidden="1"/>
    </xf>
    <xf numFmtId="0" fontId="40" fillId="9" borderId="9" xfId="5" applyFont="1" applyFill="1" applyBorder="1" applyProtection="1">
      <protection hidden="1"/>
    </xf>
    <xf numFmtId="0" fontId="36" fillId="9" borderId="0" xfId="5" applyFont="1" applyFill="1" applyBorder="1" applyProtection="1">
      <protection hidden="1"/>
    </xf>
    <xf numFmtId="0" fontId="37" fillId="9" borderId="0" xfId="5" applyFont="1" applyFill="1" applyBorder="1" applyProtection="1">
      <protection hidden="1"/>
    </xf>
    <xf numFmtId="0" fontId="37" fillId="9" borderId="0" xfId="5" applyFont="1" applyFill="1" applyBorder="1" applyAlignment="1" applyProtection="1">
      <alignment horizontal="center" wrapText="1"/>
      <protection hidden="1"/>
    </xf>
    <xf numFmtId="0" fontId="19" fillId="9" borderId="10" xfId="5" applyFont="1" applyFill="1" applyBorder="1" applyProtection="1">
      <protection hidden="1"/>
    </xf>
    <xf numFmtId="0" fontId="11" fillId="9" borderId="11" xfId="5" applyFont="1" applyFill="1" applyBorder="1" applyProtection="1">
      <protection hidden="1"/>
    </xf>
    <xf numFmtId="0" fontId="17" fillId="9" borderId="11" xfId="5" applyFont="1" applyFill="1" applyBorder="1" applyProtection="1">
      <protection hidden="1"/>
    </xf>
    <xf numFmtId="0" fontId="17" fillId="9" borderId="11" xfId="5" applyFont="1" applyFill="1" applyBorder="1" applyAlignment="1" applyProtection="1">
      <alignment horizontal="center" wrapText="1"/>
      <protection hidden="1"/>
    </xf>
    <xf numFmtId="0" fontId="11" fillId="9" borderId="12" xfId="5" applyFont="1" applyFill="1" applyBorder="1" applyProtection="1">
      <protection hidden="1"/>
    </xf>
    <xf numFmtId="0" fontId="32" fillId="9" borderId="9" xfId="5" applyFont="1" applyFill="1" applyBorder="1" applyProtection="1">
      <protection hidden="1"/>
    </xf>
  </cellXfs>
  <cellStyles count="41">
    <cellStyle name="_x000d__x000a_JournalTemplate=C:\COMFO\CTALK\JOURSTD.TPL_x000d__x000a_LbStateAddress=3 3 0 251 1 89 2 311_x000d__x000a_LbStateJou" xfId="1"/>
    <cellStyle name="_x000d__x000a_JournalTemplate=C:\COMFO\CTALK\JOURSTD.TPL_x000d__x000a_LbStateAddress=3 3 0 251 1 89 2 311_x000d__x000a_LbStateJou 2" xfId="5"/>
    <cellStyle name="Comma_NP PVM 2012 1 jaar in AIX 20110922 corr" xfId="39"/>
    <cellStyle name="Komma" xfId="2" builtinId="3"/>
    <cellStyle name="Komma 2" xfId="6"/>
    <cellStyle name="Komma 2 2" xfId="20"/>
    <cellStyle name="Komma 3" xfId="18"/>
    <cellStyle name="Komma 3 2" xfId="21"/>
    <cellStyle name="Komma 3 2 2" xfId="22"/>
    <cellStyle name="Komma 3 3" xfId="23"/>
    <cellStyle name="Komma 4" xfId="24"/>
    <cellStyle name="Komma 4 2" xfId="25"/>
    <cellStyle name="Notitie 2" xfId="19"/>
    <cellStyle name="Procent" xfId="3" builtinId="5"/>
    <cellStyle name="Procent 2" xfId="8"/>
    <cellStyle name="Procent 2 2" xfId="26"/>
    <cellStyle name="Procent 3" xfId="17"/>
    <cellStyle name="Procent 3 2" xfId="27"/>
    <cellStyle name="Procent 4" xfId="28"/>
    <cellStyle name="Procent 4 2" xfId="29"/>
    <cellStyle name="Standaard" xfId="0" builtinId="0"/>
    <cellStyle name="Standaard 2" xfId="7"/>
    <cellStyle name="Standaard 2 2" xfId="16"/>
    <cellStyle name="Standaard 3" xfId="9"/>
    <cellStyle name="Standaard 3 2" xfId="15"/>
    <cellStyle name="Standaard 3 2 2" xfId="30"/>
    <cellStyle name="Standaard 3 3" xfId="31"/>
    <cellStyle name="Standaard 4" xfId="10"/>
    <cellStyle name="Standaard 4 2" xfId="32"/>
    <cellStyle name="Standaard 5" xfId="11"/>
    <cellStyle name="Standaard 6" xfId="37"/>
    <cellStyle name="Standaard 7" xfId="40"/>
    <cellStyle name="Stijl 1" xfId="12"/>
    <cellStyle name="Style 1" xfId="38"/>
    <cellStyle name="Valuta" xfId="4" builtinId="4"/>
    <cellStyle name="Valuta 2" xfId="13"/>
    <cellStyle name="Valuta 2 2" xfId="33"/>
    <cellStyle name="Valuta 2 2 2" xfId="34"/>
    <cellStyle name="Valuta 2 3" xfId="35"/>
    <cellStyle name="Valuta 3" xfId="14"/>
    <cellStyle name="Valuta 3 2" xfId="36"/>
  </cellStyles>
  <dxfs count="2">
    <dxf>
      <fill>
        <patternFill>
          <bgColor indexed="10"/>
        </patternFill>
      </fill>
    </dxf>
    <dxf>
      <fill>
        <patternFill>
          <bgColor indexed="11"/>
        </patternFill>
      </fill>
    </dxf>
  </dxfs>
  <tableStyles count="0" defaultTableStyle="TableStyleMedium9" defaultPivotStyle="PivotStyleLight16"/>
  <colors>
    <mruColors>
      <color rgb="FF8FCA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spPr>
            <a:solidFill>
              <a:srgbClr val="8FCAE7"/>
            </a:solidFill>
            <a:ln>
              <a:solidFill>
                <a:schemeClr val="accent5">
                  <a:lumMod val="75000"/>
                </a:schemeClr>
              </a:solidFill>
            </a:ln>
          </c:spPr>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ser>
        <c:dLbls>
          <c:showLegendKey val="0"/>
          <c:showVal val="0"/>
          <c:showCatName val="0"/>
          <c:showSerName val="0"/>
          <c:showPercent val="0"/>
          <c:showBubbleSize val="0"/>
        </c:dLbls>
        <c:axId val="612217088"/>
        <c:axId val="612217480"/>
      </c:areaChart>
      <c:catAx>
        <c:axId val="612217088"/>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612217480"/>
        <c:crosses val="autoZero"/>
        <c:auto val="1"/>
        <c:lblAlgn val="ctr"/>
        <c:lblOffset val="100"/>
        <c:tickLblSkip val="1"/>
        <c:tickMarkSkip val="1"/>
        <c:noMultiLvlLbl val="0"/>
      </c:catAx>
      <c:valAx>
        <c:axId val="61221748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612217088"/>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spPr>
            <a:solidFill>
              <a:srgbClr val="8FCAE7"/>
            </a:solidFill>
          </c:spPr>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ser>
        <c:dLbls>
          <c:showLegendKey val="0"/>
          <c:showVal val="0"/>
          <c:showCatName val="0"/>
          <c:showSerName val="0"/>
          <c:showPercent val="0"/>
          <c:showBubbleSize val="0"/>
        </c:dLbls>
        <c:axId val="613188744"/>
        <c:axId val="613186392"/>
      </c:areaChart>
      <c:catAx>
        <c:axId val="613188744"/>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613186392"/>
        <c:crosses val="autoZero"/>
        <c:auto val="1"/>
        <c:lblAlgn val="ctr"/>
        <c:lblOffset val="100"/>
        <c:tickLblSkip val="1"/>
        <c:tickMarkSkip val="1"/>
        <c:noMultiLvlLbl val="0"/>
      </c:catAx>
      <c:valAx>
        <c:axId val="613186392"/>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613188744"/>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spPr>
            <a:solidFill>
              <a:srgbClr val="8FCAE7"/>
            </a:solidFill>
          </c:spPr>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ser>
        <c:dLbls>
          <c:showLegendKey val="0"/>
          <c:showVal val="0"/>
          <c:showCatName val="0"/>
          <c:showSerName val="0"/>
          <c:showPercent val="0"/>
          <c:showBubbleSize val="0"/>
        </c:dLbls>
        <c:axId val="610349016"/>
        <c:axId val="610349408"/>
      </c:areaChart>
      <c:catAx>
        <c:axId val="610349016"/>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610349408"/>
        <c:crosses val="autoZero"/>
        <c:auto val="1"/>
        <c:lblAlgn val="ctr"/>
        <c:lblOffset val="100"/>
        <c:tickLblSkip val="1"/>
        <c:tickMarkSkip val="1"/>
        <c:noMultiLvlLbl val="0"/>
      </c:catAx>
      <c:valAx>
        <c:axId val="610349408"/>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61034901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ser>
        <c:dLbls>
          <c:showLegendKey val="0"/>
          <c:showVal val="0"/>
          <c:showCatName val="0"/>
          <c:showSerName val="0"/>
          <c:showPercent val="0"/>
          <c:showBubbleSize val="0"/>
        </c:dLbls>
        <c:axId val="610348624"/>
        <c:axId val="610350192"/>
      </c:areaChart>
      <c:catAx>
        <c:axId val="610348624"/>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610350192"/>
        <c:crosses val="autoZero"/>
        <c:auto val="1"/>
        <c:lblAlgn val="ctr"/>
        <c:lblOffset val="100"/>
        <c:tickLblSkip val="1"/>
        <c:tickMarkSkip val="1"/>
        <c:noMultiLvlLbl val="0"/>
      </c:catAx>
      <c:valAx>
        <c:axId val="610350192"/>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610348624"/>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ser>
        <c:dLbls>
          <c:showLegendKey val="0"/>
          <c:showVal val="0"/>
          <c:showCatName val="0"/>
          <c:showSerName val="0"/>
          <c:showPercent val="0"/>
          <c:showBubbleSize val="0"/>
        </c:dLbls>
        <c:axId val="610350584"/>
        <c:axId val="610350976"/>
      </c:areaChart>
      <c:catAx>
        <c:axId val="610350584"/>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610350976"/>
        <c:crosses val="autoZero"/>
        <c:auto val="1"/>
        <c:lblAlgn val="ctr"/>
        <c:lblOffset val="100"/>
        <c:tickLblSkip val="1"/>
        <c:tickMarkSkip val="1"/>
        <c:noMultiLvlLbl val="0"/>
      </c:catAx>
      <c:valAx>
        <c:axId val="610350976"/>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610350584"/>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ser>
        <c:dLbls>
          <c:showLegendKey val="0"/>
          <c:showVal val="0"/>
          <c:showCatName val="0"/>
          <c:showSerName val="0"/>
          <c:showPercent val="0"/>
          <c:showBubbleSize val="0"/>
        </c:dLbls>
        <c:axId val="259350272"/>
        <c:axId val="259349880"/>
      </c:areaChart>
      <c:catAx>
        <c:axId val="259350272"/>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259349880"/>
        <c:crosses val="autoZero"/>
        <c:auto val="1"/>
        <c:lblAlgn val="ctr"/>
        <c:lblOffset val="100"/>
        <c:tickLblSkip val="1"/>
        <c:tickMarkSkip val="1"/>
        <c:noMultiLvlLbl val="0"/>
      </c:catAx>
      <c:valAx>
        <c:axId val="25934988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59350272"/>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png"/><Relationship Id="rId4"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vmlDrawing2.vml.rels><?xml version="1.0" encoding="UTF-8" standalone="yes"?>
<Relationships xmlns="http://schemas.openxmlformats.org/package/2006/relationships"><Relationship Id="rId3" Type="http://schemas.openxmlformats.org/officeDocument/2006/relationships/image" Target="../media/image5.wmf"/><Relationship Id="rId2" Type="http://schemas.openxmlformats.org/officeDocument/2006/relationships/image" Target="../media/image4.emf"/><Relationship Id="rId1" Type="http://schemas.openxmlformats.org/officeDocument/2006/relationships/image" Target="../media/image3.wmf"/></Relationships>
</file>

<file path=xl/drawings/drawing1.xml><?xml version="1.0" encoding="utf-8"?>
<xdr:wsDr xmlns:xdr="http://schemas.openxmlformats.org/drawingml/2006/spreadsheetDrawing" xmlns:a="http://schemas.openxmlformats.org/drawingml/2006/main">
  <xdr:twoCellAnchor editAs="oneCell">
    <xdr:from>
      <xdr:col>8</xdr:col>
      <xdr:colOff>18316</xdr:colOff>
      <xdr:row>1</xdr:row>
      <xdr:rowOff>222006</xdr:rowOff>
    </xdr:from>
    <xdr:to>
      <xdr:col>9</xdr:col>
      <xdr:colOff>662281</xdr:colOff>
      <xdr:row>5</xdr:row>
      <xdr:rowOff>51932</xdr:rowOff>
    </xdr:to>
    <xdr:pic>
      <xdr:nvPicPr>
        <xdr:cNvPr id="5" name="Afbeelding 4"/>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0572016" y="450606"/>
          <a:ext cx="1063065" cy="792511"/>
        </a:xfrm>
        <a:prstGeom prst="rect">
          <a:avLst/>
        </a:prstGeom>
      </xdr:spPr>
    </xdr:pic>
    <xdr:clientData/>
  </xdr:twoCellAnchor>
  <xdr:twoCellAnchor editAs="oneCell">
    <xdr:from>
      <xdr:col>7</xdr:col>
      <xdr:colOff>1219200</xdr:colOff>
      <xdr:row>5</xdr:row>
      <xdr:rowOff>155090</xdr:rowOff>
    </xdr:from>
    <xdr:to>
      <xdr:col>9</xdr:col>
      <xdr:colOff>842683</xdr:colOff>
      <xdr:row>7</xdr:row>
      <xdr:rowOff>65490</xdr:rowOff>
    </xdr:to>
    <xdr:pic>
      <xdr:nvPicPr>
        <xdr:cNvPr id="2" name="Afbeelding 1"/>
        <xdr:cNvPicPr>
          <a:picLocks noChangeAspect="1"/>
        </xdr:cNvPicPr>
      </xdr:nvPicPr>
      <xdr:blipFill>
        <a:blip xmlns:r="http://schemas.openxmlformats.org/officeDocument/2006/relationships" r:embed="rId2"/>
        <a:stretch>
          <a:fillRect/>
        </a:stretch>
      </xdr:blipFill>
      <xdr:spPr>
        <a:xfrm>
          <a:off x="11259671" y="1347396"/>
          <a:ext cx="1335741" cy="3765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15</xdr:col>
      <xdr:colOff>118110</xdr:colOff>
      <xdr:row>1</xdr:row>
      <xdr:rowOff>119868</xdr:rowOff>
    </xdr:from>
    <xdr:ext cx="1060770" cy="788847"/>
    <xdr:pic>
      <xdr:nvPicPr>
        <xdr:cNvPr id="2" name="Afbeelding 1"/>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9033510" y="310368"/>
          <a:ext cx="1060770" cy="788847"/>
        </a:xfrm>
        <a:prstGeom prst="rect">
          <a:avLst/>
        </a:prstGeom>
      </xdr:spPr>
    </xdr:pic>
    <xdr:clientData/>
  </xdr:oneCellAnchor>
  <mc:AlternateContent xmlns:mc="http://schemas.openxmlformats.org/markup-compatibility/2006">
    <mc:Choice xmlns:a14="http://schemas.microsoft.com/office/drawing/2010/main" Requires="a14">
      <xdr:twoCellAnchor>
        <xdr:from>
          <xdr:col>1</xdr:col>
          <xdr:colOff>60960</xdr:colOff>
          <xdr:row>25</xdr:row>
          <xdr:rowOff>60960</xdr:rowOff>
        </xdr:from>
        <xdr:to>
          <xdr:col>8</xdr:col>
          <xdr:colOff>190500</xdr:colOff>
          <xdr:row>27</xdr:row>
          <xdr:rowOff>182880</xdr:rowOff>
        </xdr:to>
        <xdr:sp macro="" textlink="">
          <xdr:nvSpPr>
            <xdr:cNvPr id="5121" name="Object 1" hidden="1">
              <a:extLst>
                <a:ext uri="{63B3BB69-23CF-44E3-9099-C40C66FF867C}">
                  <a14:compatExt spid="_x0000_s5121"/>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47625</xdr:colOff>
      <xdr:row>29</xdr:row>
      <xdr:rowOff>0</xdr:rowOff>
    </xdr:from>
    <xdr:to>
      <xdr:col>11</xdr:col>
      <xdr:colOff>142875</xdr:colOff>
      <xdr:row>49</xdr:row>
      <xdr:rowOff>47625</xdr:rowOff>
    </xdr:to>
    <xdr:graphicFrame macro="">
      <xdr:nvGraphicFramePr>
        <xdr:cNvPr id="4"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xdr:from>
          <xdr:col>1</xdr:col>
          <xdr:colOff>99060</xdr:colOff>
          <xdr:row>65</xdr:row>
          <xdr:rowOff>60960</xdr:rowOff>
        </xdr:from>
        <xdr:to>
          <xdr:col>8</xdr:col>
          <xdr:colOff>236220</xdr:colOff>
          <xdr:row>67</xdr:row>
          <xdr:rowOff>160020</xdr:rowOff>
        </xdr:to>
        <xdr:sp macro="" textlink="">
          <xdr:nvSpPr>
            <xdr:cNvPr id="5123" name="Object 3" hidden="1">
              <a:extLst>
                <a:ext uri="{63B3BB69-23CF-44E3-9099-C40C66FF867C}">
                  <a14:compatExt spid="_x0000_s5123"/>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69</xdr:row>
      <xdr:rowOff>0</xdr:rowOff>
    </xdr:from>
    <xdr:to>
      <xdr:col>11</xdr:col>
      <xdr:colOff>66675</xdr:colOff>
      <xdr:row>89</xdr:row>
      <xdr:rowOff>0</xdr:rowOff>
    </xdr:to>
    <xdr:graphicFrame macro="">
      <xdr:nvGraphicFramePr>
        <xdr:cNvPr id="7" name="Grafiek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xdr:from>
          <xdr:col>1</xdr:col>
          <xdr:colOff>68580</xdr:colOff>
          <xdr:row>102</xdr:row>
          <xdr:rowOff>76200</xdr:rowOff>
        </xdr:from>
        <xdr:to>
          <xdr:col>7</xdr:col>
          <xdr:colOff>563880</xdr:colOff>
          <xdr:row>104</xdr:row>
          <xdr:rowOff>175260</xdr:rowOff>
        </xdr:to>
        <xdr:sp macro="" textlink="">
          <xdr:nvSpPr>
            <xdr:cNvPr id="5124" name="Object 4" hidden="1">
              <a:extLst>
                <a:ext uri="{63B3BB69-23CF-44E3-9099-C40C66FF867C}">
                  <a14:compatExt spid="_x0000_s5124"/>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106</xdr:row>
      <xdr:rowOff>0</xdr:rowOff>
    </xdr:from>
    <xdr:to>
      <xdr:col>11</xdr:col>
      <xdr:colOff>66675</xdr:colOff>
      <xdr:row>126</xdr:row>
      <xdr:rowOff>47625</xdr:rowOff>
    </xdr:to>
    <xdr:graphicFrame macro="">
      <xdr:nvGraphicFramePr>
        <xdr:cNvPr id="9" name="Grafiek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161925</xdr:colOff>
      <xdr:row>31</xdr:row>
      <xdr:rowOff>76200</xdr:rowOff>
    </xdr:from>
    <xdr:to>
      <xdr:col>11</xdr:col>
      <xdr:colOff>542925</xdr:colOff>
      <xdr:row>55</xdr:row>
      <xdr:rowOff>47625</xdr:rowOff>
    </xdr:to>
    <xdr:graphicFrame macro="">
      <xdr:nvGraphicFramePr>
        <xdr:cNvPr id="2" name="Grafiek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152400</xdr:colOff>
      <xdr:row>63</xdr:row>
      <xdr:rowOff>142875</xdr:rowOff>
    </xdr:from>
    <xdr:to>
      <xdr:col>11</xdr:col>
      <xdr:colOff>533400</xdr:colOff>
      <xdr:row>87</xdr:row>
      <xdr:rowOff>114300</xdr:rowOff>
    </xdr:to>
    <xdr:graphicFrame macro="">
      <xdr:nvGraphicFramePr>
        <xdr:cNvPr id="3" name="Grafiek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171450</xdr:colOff>
      <xdr:row>97</xdr:row>
      <xdr:rowOff>114300</xdr:rowOff>
    </xdr:from>
    <xdr:to>
      <xdr:col>11</xdr:col>
      <xdr:colOff>552450</xdr:colOff>
      <xdr:row>121</xdr:row>
      <xdr:rowOff>85725</xdr:rowOff>
    </xdr:to>
    <xdr:graphicFrame macro="">
      <xdr:nvGraphicFramePr>
        <xdr:cNvPr id="4"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VSPROW55\CFD_UG_HKT\Inkoop-UNIT\60-ONDERSTEUNING\604-FINANCE\STANDAARD%20MODELLEN\FED\Selectiemodel%20FED%20RTV%201.2%20(mei%202014)%20Relatieve%20omz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Kengetallen"/>
      <sheetName val="Kengetallen"/>
      <sheetName val="Parameters"/>
    </sheetNames>
    <sheetDataSet>
      <sheetData sheetId="0"/>
      <sheetData sheetId="1" refreshError="1"/>
      <sheetData sheetId="2">
        <row r="10">
          <cell r="C10">
            <v>1</v>
          </cell>
        </row>
        <row r="15">
          <cell r="E15">
            <v>1</v>
          </cell>
          <cell r="F15">
            <v>0</v>
          </cell>
        </row>
        <row r="16">
          <cell r="E16">
            <v>1</v>
          </cell>
          <cell r="F16">
            <v>0</v>
          </cell>
        </row>
        <row r="17">
          <cell r="E17">
            <v>1</v>
          </cell>
          <cell r="F17">
            <v>0</v>
          </cell>
        </row>
        <row r="18">
          <cell r="E18">
            <v>0</v>
          </cell>
          <cell r="F18">
            <v>0</v>
          </cell>
        </row>
        <row r="19">
          <cell r="E19">
            <v>3</v>
          </cell>
          <cell r="F19">
            <v>0</v>
          </cell>
        </row>
      </sheetData>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oleObject" Target="../embeddings/oleObject2.bin"/><Relationship Id="rId5" Type="http://schemas.openxmlformats.org/officeDocument/2006/relationships/image" Target="../media/image3.wmf"/><Relationship Id="rId4" Type="http://schemas.openxmlformats.org/officeDocument/2006/relationships/oleObject" Target="../embeddings/oleObject1.bin"/><Relationship Id="rId9" Type="http://schemas.openxmlformats.org/officeDocument/2006/relationships/image" Target="../media/image5.wmf"/></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2">
    <pageSetUpPr fitToPage="1"/>
  </sheetPr>
  <dimension ref="A1:M106"/>
  <sheetViews>
    <sheetView showGridLines="0" tabSelected="1" showOutlineSymbols="0" zoomScale="85" zoomScaleNormal="85" zoomScaleSheetLayoutView="100" workbookViewId="0">
      <selection activeCell="E14" sqref="E14"/>
    </sheetView>
  </sheetViews>
  <sheetFormatPr defaultColWidth="9.109375" defaultRowHeight="0" customHeight="1" zeroHeight="1" x14ac:dyDescent="0.25"/>
  <cols>
    <col min="1" max="1" width="2.5546875" style="13" customWidth="1"/>
    <col min="2" max="2" width="39.88671875" style="13" customWidth="1"/>
    <col min="3" max="3" width="34.5546875" style="13" customWidth="1"/>
    <col min="4" max="6" width="18.6640625" style="13" customWidth="1"/>
    <col min="7" max="7" width="13.33203125" style="13" customWidth="1"/>
    <col min="8" max="8" width="18.6640625" style="13" customWidth="1"/>
    <col min="9" max="9" width="6.33203125" style="13" customWidth="1"/>
    <col min="10" max="10" width="13.88671875" style="13" customWidth="1"/>
    <col min="11" max="11" width="3.109375" style="13" customWidth="1"/>
    <col min="12" max="12" width="8" style="13" customWidth="1"/>
    <col min="13" max="13" width="6.88671875" style="14" customWidth="1"/>
    <col min="14" max="14" width="9.109375" style="13" customWidth="1"/>
    <col min="15" max="19" width="11.109375" style="13" customWidth="1"/>
    <col min="20" max="21" width="9.109375" style="13" customWidth="1"/>
    <col min="22" max="16384" width="9.109375" style="13"/>
  </cols>
  <sheetData>
    <row r="1" spans="2:13" ht="18" customHeight="1" thickBot="1" x14ac:dyDescent="0.3"/>
    <row r="2" spans="2:13" ht="18" customHeight="1" x14ac:dyDescent="0.25">
      <c r="B2" s="181"/>
      <c r="C2" s="182"/>
      <c r="D2" s="182"/>
      <c r="E2" s="182"/>
      <c r="F2" s="182"/>
      <c r="G2" s="182"/>
      <c r="H2" s="182"/>
      <c r="I2" s="182"/>
      <c r="J2" s="183"/>
    </row>
    <row r="3" spans="2:13" ht="22.2" x14ac:dyDescent="0.35">
      <c r="B3" s="184" t="s">
        <v>127</v>
      </c>
      <c r="C3" s="185"/>
      <c r="D3" s="185"/>
      <c r="E3" s="186"/>
      <c r="F3" s="186"/>
      <c r="G3" s="186"/>
      <c r="H3" s="186"/>
      <c r="I3" s="186"/>
      <c r="J3" s="187"/>
    </row>
    <row r="4" spans="2:13" ht="17.399999999999999" x14ac:dyDescent="0.3">
      <c r="B4" s="188" t="s">
        <v>115</v>
      </c>
      <c r="C4" s="189"/>
      <c r="D4" s="189"/>
      <c r="E4" s="186"/>
      <c r="F4" s="186"/>
      <c r="G4" s="186"/>
      <c r="H4" s="186"/>
      <c r="I4" s="186"/>
      <c r="J4" s="187"/>
    </row>
    <row r="5" spans="2:13" ht="17.399999999999999" x14ac:dyDescent="0.3">
      <c r="B5" s="190" t="s">
        <v>126</v>
      </c>
      <c r="C5" s="189"/>
      <c r="D5" s="189"/>
      <c r="E5" s="186"/>
      <c r="F5" s="186"/>
      <c r="G5" s="186"/>
      <c r="H5" s="186"/>
      <c r="I5" s="186"/>
      <c r="J5" s="187"/>
      <c r="M5" s="13"/>
    </row>
    <row r="6" spans="2:13" ht="18" customHeight="1" x14ac:dyDescent="0.25">
      <c r="B6" s="191"/>
      <c r="C6" s="192" t="s">
        <v>125</v>
      </c>
      <c r="D6" s="189"/>
      <c r="E6" s="193"/>
      <c r="F6" s="186"/>
      <c r="G6" s="193"/>
      <c r="H6" s="193"/>
      <c r="I6" s="193"/>
      <c r="J6" s="187"/>
      <c r="M6" s="13"/>
    </row>
    <row r="7" spans="2:13" ht="18" customHeight="1" x14ac:dyDescent="0.25">
      <c r="B7" s="194" t="s">
        <v>0</v>
      </c>
      <c r="C7" s="241"/>
      <c r="D7" s="242"/>
      <c r="E7" s="243"/>
      <c r="F7" s="186"/>
      <c r="G7" s="193"/>
      <c r="H7" s="193"/>
      <c r="I7" s="193"/>
      <c r="J7" s="187"/>
      <c r="M7" s="13"/>
    </row>
    <row r="8" spans="2:13" ht="18" customHeight="1" thickBot="1" x14ac:dyDescent="0.3">
      <c r="B8" s="195"/>
      <c r="C8" s="196"/>
      <c r="D8" s="196"/>
      <c r="E8" s="197"/>
      <c r="F8" s="196"/>
      <c r="G8" s="196"/>
      <c r="H8" s="196"/>
      <c r="I8" s="198"/>
      <c r="J8" s="199"/>
      <c r="M8" s="13"/>
    </row>
    <row r="9" spans="2:13" ht="18" customHeight="1" thickBot="1" x14ac:dyDescent="0.3">
      <c r="B9" s="15"/>
      <c r="E9" s="16"/>
      <c r="I9" s="17"/>
      <c r="M9" s="13"/>
    </row>
    <row r="10" spans="2:13" ht="18" customHeight="1" x14ac:dyDescent="0.25">
      <c r="B10" s="200" t="s">
        <v>78</v>
      </c>
      <c r="C10" s="201"/>
      <c r="D10" s="211"/>
      <c r="E10" s="212"/>
      <c r="F10" s="213"/>
      <c r="G10" s="213"/>
      <c r="H10" s="213"/>
      <c r="I10" s="214"/>
      <c r="J10" s="215"/>
      <c r="M10" s="13"/>
    </row>
    <row r="11" spans="2:13" ht="27.6" x14ac:dyDescent="0.25">
      <c r="B11" s="202" t="s">
        <v>79</v>
      </c>
      <c r="C11" s="203" t="s">
        <v>80</v>
      </c>
      <c r="D11" s="241"/>
      <c r="E11" s="242"/>
      <c r="F11" s="242"/>
      <c r="G11" s="242"/>
      <c r="H11" s="243"/>
      <c r="I11" s="219"/>
      <c r="J11" s="220"/>
      <c r="M11" s="13"/>
    </row>
    <row r="12" spans="2:13" ht="18" customHeight="1" x14ac:dyDescent="0.25">
      <c r="B12" s="204"/>
      <c r="C12" s="205"/>
      <c r="D12" s="216"/>
      <c r="E12" s="217"/>
      <c r="F12" s="218"/>
      <c r="G12" s="218"/>
      <c r="H12" s="218"/>
      <c r="I12" s="219"/>
      <c r="J12" s="220"/>
      <c r="M12" s="13"/>
    </row>
    <row r="13" spans="2:13" ht="18" customHeight="1" x14ac:dyDescent="0.25">
      <c r="B13" s="206"/>
      <c r="C13" s="207" t="s">
        <v>50</v>
      </c>
      <c r="D13" s="19">
        <v>1</v>
      </c>
      <c r="E13" s="205" t="s">
        <v>39</v>
      </c>
      <c r="F13" s="218"/>
      <c r="G13" s="218"/>
      <c r="H13" s="218"/>
      <c r="I13" s="219"/>
      <c r="J13" s="220"/>
      <c r="M13" s="13"/>
    </row>
    <row r="14" spans="2:13" ht="18" customHeight="1" x14ac:dyDescent="0.25">
      <c r="B14" s="206"/>
      <c r="C14" s="208"/>
      <c r="D14" s="18"/>
      <c r="E14" s="217"/>
      <c r="F14" s="223"/>
      <c r="G14" s="218"/>
      <c r="H14" s="218"/>
      <c r="I14" s="219"/>
      <c r="J14" s="220"/>
      <c r="M14" s="13"/>
    </row>
    <row r="15" spans="2:13" ht="18" customHeight="1" x14ac:dyDescent="0.25">
      <c r="B15" s="206"/>
      <c r="C15" s="208"/>
      <c r="D15" s="20">
        <v>2020</v>
      </c>
      <c r="E15" s="224">
        <f>D15-1</f>
        <v>2019</v>
      </c>
      <c r="F15" s="224">
        <f>E15-1</f>
        <v>2018</v>
      </c>
      <c r="G15" s="208"/>
      <c r="H15" s="218"/>
      <c r="I15" s="218"/>
      <c r="J15" s="220"/>
      <c r="M15" s="13"/>
    </row>
    <row r="16" spans="2:13" ht="18" customHeight="1" thickBot="1" x14ac:dyDescent="0.3">
      <c r="B16" s="209"/>
      <c r="C16" s="210" t="s">
        <v>49</v>
      </c>
      <c r="D16" s="21" t="s">
        <v>27</v>
      </c>
      <c r="E16" s="22" t="str">
        <f>+D16</f>
        <v>EUR</v>
      </c>
      <c r="F16" s="22" t="str">
        <f>+E16</f>
        <v>EUR</v>
      </c>
      <c r="G16" s="225" t="s">
        <v>1</v>
      </c>
      <c r="H16" s="226"/>
      <c r="I16" s="221"/>
      <c r="J16" s="222"/>
      <c r="M16" s="13"/>
    </row>
    <row r="17" spans="2:13" ht="18" customHeight="1" x14ac:dyDescent="0.25">
      <c r="B17" s="24" t="s">
        <v>2</v>
      </c>
      <c r="C17" s="25"/>
      <c r="D17" s="125"/>
      <c r="E17" s="125"/>
      <c r="F17" s="125"/>
      <c r="G17" s="26"/>
      <c r="H17" s="26"/>
      <c r="I17" s="26"/>
      <c r="J17" s="27"/>
      <c r="M17" s="13"/>
    </row>
    <row r="18" spans="2:13" ht="18" customHeight="1" x14ac:dyDescent="0.25">
      <c r="B18" s="28" t="s">
        <v>81</v>
      </c>
      <c r="C18" s="29"/>
      <c r="D18" s="126"/>
      <c r="E18" s="126"/>
      <c r="F18" s="126"/>
      <c r="G18" s="26"/>
      <c r="H18" s="26"/>
      <c r="I18" s="26"/>
      <c r="J18" s="27"/>
      <c r="M18" s="13"/>
    </row>
    <row r="19" spans="2:13" ht="18" customHeight="1" x14ac:dyDescent="0.25">
      <c r="B19" s="30" t="s">
        <v>82</v>
      </c>
      <c r="C19" s="31"/>
      <c r="D19" s="125"/>
      <c r="E19" s="125"/>
      <c r="F19" s="125"/>
      <c r="G19" s="7" t="s">
        <v>111</v>
      </c>
      <c r="H19" s="26"/>
      <c r="I19" s="26"/>
      <c r="J19" s="27"/>
    </row>
    <row r="20" spans="2:13" ht="18" customHeight="1" x14ac:dyDescent="0.25">
      <c r="B20" s="33" t="s">
        <v>33</v>
      </c>
      <c r="C20" s="26"/>
      <c r="D20" s="127">
        <f>+TotaalVermogenN-VasteActivaN-LiquideMiddelenN</f>
        <v>0</v>
      </c>
      <c r="E20" s="127">
        <f>+TotaalVermogenNmin1-VasteActivaNmin1-LiquideMiddelenNmin1</f>
        <v>0</v>
      </c>
      <c r="F20" s="127">
        <f>+TotaalVermogenNmin2-VasteActivaNmin2-LiquideMiddelenNmin2</f>
        <v>0</v>
      </c>
      <c r="G20" s="7"/>
      <c r="H20" s="26"/>
      <c r="I20" s="26"/>
      <c r="J20" s="27"/>
    </row>
    <row r="21" spans="2:13" ht="18" customHeight="1" x14ac:dyDescent="0.25">
      <c r="B21" s="30" t="s">
        <v>3</v>
      </c>
      <c r="C21" s="31"/>
      <c r="D21" s="125"/>
      <c r="E21" s="125"/>
      <c r="F21" s="125"/>
      <c r="G21" s="8"/>
      <c r="H21" s="26"/>
      <c r="I21" s="26"/>
      <c r="J21" s="27"/>
    </row>
    <row r="22" spans="2:13" ht="18" customHeight="1" x14ac:dyDescent="0.25">
      <c r="B22" s="34"/>
      <c r="C22" s="35" t="s">
        <v>35</v>
      </c>
      <c r="D22" s="128">
        <f>+LiquideMiddelenN+D20</f>
        <v>0</v>
      </c>
      <c r="E22" s="128">
        <f>+LiquideMiddelenNmin1+E20</f>
        <v>0</v>
      </c>
      <c r="F22" s="128">
        <f>TotaalVermogenNmin2-VasteActivaNmin2</f>
        <v>0</v>
      </c>
      <c r="G22" s="8"/>
      <c r="H22" s="26"/>
      <c r="I22" s="26"/>
      <c r="J22" s="27"/>
    </row>
    <row r="23" spans="2:13" ht="18" customHeight="1" x14ac:dyDescent="0.25">
      <c r="B23" s="36"/>
      <c r="C23" s="37" t="s">
        <v>4</v>
      </c>
      <c r="D23" s="126">
        <f>+VlottendeActivaN+VasteActivaN</f>
        <v>0</v>
      </c>
      <c r="E23" s="126">
        <f>+VlottendeActivaNmin1+VasteActivaNmin1</f>
        <v>0</v>
      </c>
      <c r="F23" s="126">
        <f>+VlottendeActivaNmin2+VasteActivaNmin2</f>
        <v>0</v>
      </c>
      <c r="G23" s="9"/>
      <c r="H23" s="26"/>
      <c r="I23" s="26"/>
      <c r="J23" s="27"/>
    </row>
    <row r="24" spans="2:13" ht="18" customHeight="1" x14ac:dyDescent="0.25">
      <c r="B24" s="28" t="s">
        <v>5</v>
      </c>
      <c r="C24" s="29"/>
      <c r="D24" s="126"/>
      <c r="E24" s="126"/>
      <c r="F24" s="126"/>
      <c r="G24" s="8"/>
      <c r="H24" s="26"/>
      <c r="I24" s="26"/>
      <c r="J24" s="27"/>
    </row>
    <row r="25" spans="2:13" ht="18" customHeight="1" x14ac:dyDescent="0.25">
      <c r="B25" s="30" t="s">
        <v>124</v>
      </c>
      <c r="C25" s="31"/>
      <c r="D25" s="125"/>
      <c r="E25" s="125"/>
      <c r="F25" s="125"/>
      <c r="G25" s="7" t="s">
        <v>112</v>
      </c>
      <c r="H25" s="26"/>
      <c r="I25" s="26"/>
      <c r="J25" s="27"/>
    </row>
    <row r="26" spans="2:13" ht="18" customHeight="1" x14ac:dyDescent="0.25">
      <c r="B26" s="10" t="s">
        <v>83</v>
      </c>
      <c r="C26" s="31"/>
      <c r="D26" s="125"/>
      <c r="E26" s="125"/>
      <c r="F26" s="125"/>
      <c r="G26" s="7" t="s">
        <v>113</v>
      </c>
      <c r="H26" s="26"/>
      <c r="I26" s="26"/>
      <c r="J26" s="27"/>
    </row>
    <row r="27" spans="2:13" ht="18" customHeight="1" x14ac:dyDescent="0.25">
      <c r="B27" s="33" t="s">
        <v>84</v>
      </c>
      <c r="C27" s="26"/>
      <c r="D27" s="128">
        <f>TotaalVermogenN-EigenVermogenN-VreemdVermogenLangN</f>
        <v>0</v>
      </c>
      <c r="E27" s="128">
        <f>TotaalVermogenNmin1-EigenVermogenNmin1-VreemdVermogenLangNmin1</f>
        <v>0</v>
      </c>
      <c r="F27" s="128">
        <f>TotaalVermogenNmin2-EigenVermogenNmin2-VreemdVermogenLangNmin2</f>
        <v>0</v>
      </c>
      <c r="G27" s="8"/>
      <c r="H27" s="26"/>
      <c r="I27" s="26"/>
      <c r="J27" s="27"/>
    </row>
    <row r="28" spans="2:13" ht="18" customHeight="1" x14ac:dyDescent="0.25">
      <c r="B28" s="38"/>
      <c r="C28" s="39" t="s">
        <v>6</v>
      </c>
      <c r="D28" s="126">
        <f>TotaalVermogenN-EigenVermogenN</f>
        <v>0</v>
      </c>
      <c r="E28" s="126">
        <f>TotaalVermogenNmin1-EigenVermogenNmin1</f>
        <v>0</v>
      </c>
      <c r="F28" s="126">
        <f>TotaalVermogenNmin2-EigenVermogenNmin2</f>
        <v>0</v>
      </c>
      <c r="G28" s="32"/>
      <c r="H28" s="26"/>
      <c r="I28" s="26"/>
      <c r="J28" s="27"/>
    </row>
    <row r="29" spans="2:13" ht="18" customHeight="1" x14ac:dyDescent="0.25">
      <c r="B29" s="36"/>
      <c r="C29" s="37" t="s">
        <v>7</v>
      </c>
      <c r="D29" s="126">
        <f>SUM(D25:D27)</f>
        <v>0</v>
      </c>
      <c r="E29" s="126">
        <f>SUM(E25:E27)</f>
        <v>0</v>
      </c>
      <c r="F29" s="126">
        <f>SUM(F25:F27)</f>
        <v>0</v>
      </c>
      <c r="G29" s="32"/>
      <c r="H29" s="26"/>
      <c r="I29" s="26"/>
      <c r="J29" s="27"/>
    </row>
    <row r="30" spans="2:13" ht="18" customHeight="1" x14ac:dyDescent="0.25">
      <c r="B30" s="40" t="s">
        <v>8</v>
      </c>
      <c r="C30" s="31"/>
      <c r="D30" s="126"/>
      <c r="E30" s="126"/>
      <c r="F30" s="126"/>
      <c r="G30" s="26"/>
      <c r="H30" s="26"/>
      <c r="I30" s="26"/>
      <c r="J30" s="27"/>
    </row>
    <row r="31" spans="2:13" ht="18" customHeight="1" thickBot="1" x14ac:dyDescent="0.3">
      <c r="B31" s="41" t="s">
        <v>37</v>
      </c>
      <c r="C31" s="42"/>
      <c r="D31" s="129"/>
      <c r="E31" s="129"/>
      <c r="F31" s="129"/>
      <c r="G31" s="43"/>
      <c r="H31" s="43"/>
      <c r="I31" s="43"/>
      <c r="J31" s="44"/>
    </row>
    <row r="32" spans="2:13" ht="18" customHeight="1" thickBot="1" x14ac:dyDescent="0.3">
      <c r="B32" s="45"/>
      <c r="C32" s="26"/>
      <c r="D32" s="26"/>
      <c r="E32" s="26"/>
      <c r="F32" s="26"/>
      <c r="G32" s="26"/>
      <c r="H32" s="26"/>
      <c r="I32" s="26"/>
      <c r="J32" s="26"/>
    </row>
    <row r="33" spans="1:13" ht="28.2" thickBot="1" x14ac:dyDescent="0.3">
      <c r="B33" s="227" t="s">
        <v>9</v>
      </c>
      <c r="C33" s="228"/>
      <c r="D33" s="229">
        <f>D15</f>
        <v>2020</v>
      </c>
      <c r="E33" s="229">
        <f>E15</f>
        <v>2019</v>
      </c>
      <c r="F33" s="229">
        <f>F15</f>
        <v>2018</v>
      </c>
      <c r="G33" s="229" t="s">
        <v>34</v>
      </c>
      <c r="H33" s="230" t="s">
        <v>30</v>
      </c>
      <c r="I33" s="46"/>
      <c r="J33" s="231" t="s">
        <v>26</v>
      </c>
    </row>
    <row r="34" spans="1:13" ht="18" customHeight="1" x14ac:dyDescent="0.25">
      <c r="B34" s="47"/>
      <c r="C34" s="48"/>
      <c r="D34" s="49"/>
      <c r="E34" s="49"/>
      <c r="F34" s="49"/>
      <c r="G34" s="50"/>
      <c r="H34" s="51"/>
      <c r="I34" s="46"/>
      <c r="J34" s="14"/>
    </row>
    <row r="35" spans="1:13" ht="18" customHeight="1" x14ac:dyDescent="0.25">
      <c r="B35" s="52"/>
      <c r="C35" s="53" t="s">
        <v>10</v>
      </c>
      <c r="D35" s="111">
        <f>WeegfactorjaarN</f>
        <v>4</v>
      </c>
      <c r="E35" s="111">
        <f>WeegfactorjaarNmin1</f>
        <v>2</v>
      </c>
      <c r="F35" s="111">
        <f>WeegfactorjaarNmin2</f>
        <v>1</v>
      </c>
      <c r="G35" s="112"/>
      <c r="H35" s="113"/>
      <c r="I35" s="46"/>
      <c r="J35" s="14"/>
    </row>
    <row r="36" spans="1:13" s="55" customFormat="1" ht="18" customHeight="1" thickBot="1" x14ac:dyDescent="0.3">
      <c r="A36" s="13"/>
      <c r="B36" s="52"/>
      <c r="C36" s="54"/>
      <c r="D36" s="114"/>
      <c r="E36" s="115"/>
      <c r="F36" s="115"/>
      <c r="G36" s="116"/>
      <c r="H36" s="117"/>
      <c r="I36" s="46"/>
      <c r="J36" s="14"/>
      <c r="M36" s="56"/>
    </row>
    <row r="37" spans="1:13" s="55" customFormat="1" ht="18" customHeight="1" x14ac:dyDescent="0.25">
      <c r="A37" s="13"/>
      <c r="B37" s="57" t="s">
        <v>11</v>
      </c>
      <c r="C37" s="53" t="s">
        <v>12</v>
      </c>
      <c r="D37" s="118">
        <f>IF(TotaalVermogenN=0,0,EigenVermogenN/TotaalVermogenN)</f>
        <v>0</v>
      </c>
      <c r="E37" s="118">
        <f>IF(TotaalVermogenNmin1=0,0,EigenVermogenNmin1/TotaalVermogenNmin1)</f>
        <v>0</v>
      </c>
      <c r="F37" s="118">
        <f>IF(TotaalVermogenNmin2=0,0,EigenVermogenNmin2/TotaalVermogenNmin2)</f>
        <v>0</v>
      </c>
      <c r="G37" s="119">
        <f>C47</f>
        <v>0.2</v>
      </c>
      <c r="H37" s="120">
        <f>(((SolvabiliteitN*D35)+(SolvabiliteitNmin1*E35)+(SolvabiliteitNmin2*F35))/7)</f>
        <v>0</v>
      </c>
      <c r="I37" s="26"/>
      <c r="J37" s="58" t="str">
        <f>IF(TotaalVermogenN=0,"",IF(SolvabiliteitGemiddeld&gt;=G47,G48,IF(AND(E47&lt;SolvabiliteitGemiddeld,SolvabiliteitGemiddeld&lt;G47),ROUND(1+((SolvabiliteitGemiddeld-E47)*((G48-E48)/(G47-E47))),2),IF(SolvabiliteitGemiddeld=E47,1,0))))</f>
        <v/>
      </c>
      <c r="M37" s="56"/>
    </row>
    <row r="38" spans="1:13" s="55" customFormat="1" ht="18" customHeight="1" x14ac:dyDescent="0.25">
      <c r="A38" s="13"/>
      <c r="B38" s="57" t="s">
        <v>13</v>
      </c>
      <c r="C38" s="53" t="s">
        <v>36</v>
      </c>
      <c r="D38" s="118">
        <f>IF(TotaalVermogenN=0,0,NettoResultaatN/TotaalVermogenN)</f>
        <v>0</v>
      </c>
      <c r="E38" s="118">
        <f>IF(TotaalVermogenNmin1=0,0,NettoResultaatNmin1/TotaalVermogenNmin1)</f>
        <v>0</v>
      </c>
      <c r="F38" s="118">
        <f>IF(TotaalVermogenNmin2=0,0,NettoResultaatNmin2/TotaalVermogenNmin2)</f>
        <v>0</v>
      </c>
      <c r="G38" s="121">
        <f>E49</f>
        <v>0</v>
      </c>
      <c r="H38" s="120">
        <f>(((RentabiliteitNmin2*F35)+(RentabiliteitNmin1*E35)+(RentabiliteitN*D35))/7)</f>
        <v>0</v>
      </c>
      <c r="I38" s="26"/>
      <c r="J38" s="130" t="str">
        <f>IF(NettoResultaatN="","",IF(SUM(D17:E31)=0,0,IF(RentabiliteitGemiddeld&gt;=G49,G50,IF(AND(E49&lt;RentabiliteitGemiddeld,RentabiliteitGemiddeld&lt;G49),ROUND(1+(((RentabiliteitGemiddeld-E49)/(G49-E49))*(G50-E50)),2),IF(RentabiliteitGemiddeld=E49,1,0)))))</f>
        <v/>
      </c>
      <c r="M38" s="56"/>
    </row>
    <row r="39" spans="1:13" s="55" customFormat="1" ht="18" customHeight="1" thickBot="1" x14ac:dyDescent="0.3">
      <c r="A39" s="13"/>
      <c r="B39" s="57" t="s">
        <v>14</v>
      </c>
      <c r="C39" s="53" t="s">
        <v>15</v>
      </c>
      <c r="D39" s="122">
        <f>IF(TotaalVermogenN=0,0,IF(VreemdVermogenKortN=0,1.5,VlottendeActivaN/VreemdVermogenKortN))</f>
        <v>0</v>
      </c>
      <c r="E39" s="122">
        <f>IF(TotaalVermogenNmin1=0,0,IF(VreemdVermogenKortNmin1=0,1.5,VlottendeActivaNmin1/VreemdVermogenKortNmin1))</f>
        <v>0</v>
      </c>
      <c r="F39" s="122">
        <f>IF(TotaalVermogenNmin2=0,0,IF(VreemdVermogenKortNmin2=0,1.5,VlottendeActivaNmin2/VreemdVermogenKortNmin2))</f>
        <v>0</v>
      </c>
      <c r="G39" s="123">
        <f>E51</f>
        <v>1</v>
      </c>
      <c r="H39" s="124">
        <f>(((CurrentRatioNmin2*F35)+(CurrentRatioNmin1*E35)+(CurrentRatioN*D35))/7)</f>
        <v>0</v>
      </c>
      <c r="I39" s="26"/>
      <c r="J39" s="59">
        <f>IF(CurrentRatioGemiddeld&gt;=G51,G52,IF(AND(E51&lt;CurrentRatioGemiddeld,CurrentRatioGemiddeld&lt;G51),ROUND(1+(((CurrentRatioGemiddeld-E51)/(G51-E51))*(G52-E52)),2),IF(CurrentRatioGemiddeld=E51,1,0)))</f>
        <v>0</v>
      </c>
      <c r="K39" s="60"/>
      <c r="M39" s="56"/>
    </row>
    <row r="40" spans="1:13" s="55" customFormat="1" ht="18" customHeight="1" thickBot="1" x14ac:dyDescent="0.3">
      <c r="A40" s="13"/>
      <c r="B40" s="61"/>
      <c r="C40" s="62"/>
      <c r="D40" s="63"/>
      <c r="E40" s="63"/>
      <c r="F40" s="63"/>
      <c r="G40" s="64"/>
      <c r="H40" s="63"/>
      <c r="I40" s="26"/>
      <c r="J40" s="14"/>
      <c r="K40" s="60"/>
      <c r="M40" s="56"/>
    </row>
    <row r="41" spans="1:13" s="55" customFormat="1" ht="18" customHeight="1" thickBot="1" x14ac:dyDescent="0.3">
      <c r="A41" s="13"/>
      <c r="B41" s="61"/>
      <c r="C41" s="62"/>
      <c r="D41" s="63" t="s">
        <v>67</v>
      </c>
      <c r="E41" s="63" t="s">
        <v>67</v>
      </c>
      <c r="F41" s="60" t="s">
        <v>67</v>
      </c>
      <c r="G41" s="64"/>
      <c r="H41" s="65" t="s">
        <v>25</v>
      </c>
      <c r="I41" s="26"/>
      <c r="J41" s="66">
        <f>SUM(J37:J39)</f>
        <v>0</v>
      </c>
      <c r="M41" s="56"/>
    </row>
    <row r="42" spans="1:13" s="55" customFormat="1" ht="18" customHeight="1" thickBot="1" x14ac:dyDescent="0.3">
      <c r="A42" s="13"/>
      <c r="B42" s="67"/>
      <c r="C42" s="68"/>
      <c r="D42" s="13"/>
      <c r="E42" s="63"/>
      <c r="F42" s="63"/>
      <c r="G42" s="63"/>
      <c r="H42" s="63"/>
      <c r="I42" s="69"/>
      <c r="J42" s="26"/>
      <c r="M42" s="56"/>
    </row>
    <row r="43" spans="1:13" ht="18" customHeight="1" x14ac:dyDescent="0.25">
      <c r="B43" s="232" t="s">
        <v>16</v>
      </c>
      <c r="C43" s="201"/>
      <c r="D43" s="201"/>
      <c r="E43" s="201"/>
      <c r="F43" s="201"/>
      <c r="G43" s="201"/>
      <c r="H43" s="233"/>
      <c r="I43" s="70"/>
      <c r="J43" s="71"/>
    </row>
    <row r="44" spans="1:13" ht="18" customHeight="1" x14ac:dyDescent="0.25">
      <c r="B44" s="234"/>
      <c r="C44" s="205"/>
      <c r="D44" s="205"/>
      <c r="E44" s="205"/>
      <c r="F44" s="235" t="s">
        <v>69</v>
      </c>
      <c r="G44" s="235" t="s">
        <v>68</v>
      </c>
      <c r="H44" s="236"/>
      <c r="I44" s="72"/>
      <c r="J44" s="27"/>
    </row>
    <row r="45" spans="1:13" ht="18" customHeight="1" thickBot="1" x14ac:dyDescent="0.3">
      <c r="B45" s="237" t="s">
        <v>17</v>
      </c>
      <c r="C45" s="238" t="s">
        <v>18</v>
      </c>
      <c r="D45" s="238" t="s">
        <v>17</v>
      </c>
      <c r="E45" s="238" t="s">
        <v>34</v>
      </c>
      <c r="F45" s="239"/>
      <c r="G45" s="239"/>
      <c r="H45" s="240"/>
      <c r="I45" s="73"/>
      <c r="J45" s="27"/>
    </row>
    <row r="46" spans="1:13" ht="18" customHeight="1" thickBot="1" x14ac:dyDescent="0.3">
      <c r="B46" s="72" t="s">
        <v>74</v>
      </c>
      <c r="C46" s="26"/>
      <c r="D46" s="74"/>
      <c r="E46" s="75"/>
      <c r="F46" s="76"/>
      <c r="G46" s="76"/>
      <c r="H46" s="76"/>
      <c r="I46" s="75"/>
      <c r="J46" s="27"/>
    </row>
    <row r="47" spans="1:13" ht="18" customHeight="1" x14ac:dyDescent="0.25">
      <c r="B47" s="77" t="s">
        <v>11</v>
      </c>
      <c r="C47" s="78">
        <f>+HULP!D15</f>
        <v>0.2</v>
      </c>
      <c r="D47" s="79" t="s">
        <v>19</v>
      </c>
      <c r="E47" s="80">
        <f>C47</f>
        <v>0.2</v>
      </c>
      <c r="F47" s="81" t="str">
        <f>E47*100&amp;"% - "&amp;G47*100&amp;"%"</f>
        <v>20% - 50%</v>
      </c>
      <c r="G47" s="82">
        <f>+HULP!E15</f>
        <v>0.5</v>
      </c>
      <c r="H47" s="83"/>
      <c r="I47" s="72"/>
      <c r="J47" s="27"/>
    </row>
    <row r="48" spans="1:13" ht="18" customHeight="1" x14ac:dyDescent="0.25">
      <c r="B48" s="84" t="s">
        <v>12</v>
      </c>
      <c r="C48" s="85"/>
      <c r="D48" s="53" t="s">
        <v>20</v>
      </c>
      <c r="E48" s="85">
        <v>1</v>
      </c>
      <c r="F48" s="86" t="str">
        <f>E48&amp;" tot "&amp;G48</f>
        <v>1 tot 4</v>
      </c>
      <c r="G48" s="87">
        <v>4</v>
      </c>
      <c r="H48" s="88"/>
      <c r="I48" s="72"/>
      <c r="J48" s="27"/>
    </row>
    <row r="49" spans="2:10" ht="18" customHeight="1" x14ac:dyDescent="0.25">
      <c r="B49" s="89" t="s">
        <v>13</v>
      </c>
      <c r="C49" s="90">
        <f>+HULP!D16</f>
        <v>0</v>
      </c>
      <c r="D49" s="91" t="s">
        <v>19</v>
      </c>
      <c r="E49" s="92">
        <f>C49</f>
        <v>0</v>
      </c>
      <c r="F49" s="93" t="str">
        <f>E49*100&amp;"% - "&amp;G49*100&amp;"%"</f>
        <v>0% - 10%</v>
      </c>
      <c r="G49" s="92">
        <f>+HULP!E16</f>
        <v>0.1</v>
      </c>
      <c r="H49" s="94"/>
      <c r="I49" s="72"/>
      <c r="J49" s="27"/>
    </row>
    <row r="50" spans="2:10" ht="18" customHeight="1" x14ac:dyDescent="0.25">
      <c r="B50" s="84" t="s">
        <v>38</v>
      </c>
      <c r="C50" s="85"/>
      <c r="D50" s="53" t="s">
        <v>20</v>
      </c>
      <c r="E50" s="85">
        <v>1</v>
      </c>
      <c r="F50" s="86" t="str">
        <f>E50&amp;" tot "&amp;G50</f>
        <v>1 tot 2</v>
      </c>
      <c r="G50" s="85">
        <v>2</v>
      </c>
      <c r="H50" s="88"/>
      <c r="I50" s="72"/>
      <c r="J50" s="27"/>
    </row>
    <row r="51" spans="2:10" ht="18" customHeight="1" x14ac:dyDescent="0.25">
      <c r="B51" s="89" t="s">
        <v>14</v>
      </c>
      <c r="C51" s="95">
        <f>+HULP!D17</f>
        <v>1</v>
      </c>
      <c r="D51" s="91" t="str">
        <f>D47</f>
        <v>Norm: &gt;=</v>
      </c>
      <c r="E51" s="93">
        <f>C51</f>
        <v>1</v>
      </c>
      <c r="F51" s="93" t="str">
        <f>E51&amp;" - "&amp;G51</f>
        <v>1 - 1,5</v>
      </c>
      <c r="G51" s="96">
        <f>+HULP!E17</f>
        <v>1.5</v>
      </c>
      <c r="H51" s="94"/>
      <c r="I51" s="72"/>
      <c r="J51" s="27"/>
    </row>
    <row r="52" spans="2:10" ht="18" customHeight="1" thickBot="1" x14ac:dyDescent="0.3">
      <c r="B52" s="97" t="s">
        <v>21</v>
      </c>
      <c r="C52" s="11"/>
      <c r="D52" s="98" t="s">
        <v>20</v>
      </c>
      <c r="E52" s="99">
        <v>1</v>
      </c>
      <c r="F52" s="100" t="str">
        <f>E52&amp;" tot "&amp;G52</f>
        <v>1 tot 3</v>
      </c>
      <c r="G52" s="99">
        <v>3</v>
      </c>
      <c r="H52" s="101"/>
      <c r="I52" s="72"/>
      <c r="J52" s="27"/>
    </row>
    <row r="53" spans="2:10" ht="18" customHeight="1" x14ac:dyDescent="0.25">
      <c r="B53" s="72"/>
      <c r="C53" s="26"/>
      <c r="D53" s="74"/>
      <c r="E53" s="75"/>
      <c r="F53" s="76"/>
      <c r="G53" s="76"/>
      <c r="H53" s="76"/>
      <c r="I53" s="75"/>
      <c r="J53" s="27"/>
    </row>
    <row r="54" spans="2:10" ht="18" customHeight="1" x14ac:dyDescent="0.25">
      <c r="B54" s="102" t="s">
        <v>22</v>
      </c>
      <c r="C54" s="103"/>
      <c r="D54" s="26"/>
      <c r="E54" s="26"/>
      <c r="F54" s="26"/>
      <c r="G54" s="26"/>
      <c r="H54" s="26"/>
      <c r="I54" s="26"/>
      <c r="J54" s="27"/>
    </row>
    <row r="55" spans="2:10" ht="18" customHeight="1" x14ac:dyDescent="0.25">
      <c r="B55" s="104" t="str">
        <f>"1) De inschrijver dient gemiddeld een waardering te verkrijgen van minimaal 4 punten, onder de volgende voorwaarden:"</f>
        <v>1) De inschrijver dient gemiddeld een waardering te verkrijgen van minimaal 4 punten, onder de volgende voorwaarden:</v>
      </c>
      <c r="C55" s="26"/>
      <c r="D55" s="26"/>
      <c r="E55" s="26"/>
      <c r="F55" s="26"/>
      <c r="G55" s="26"/>
      <c r="H55" s="26"/>
      <c r="I55" s="26"/>
      <c r="J55" s="27"/>
    </row>
    <row r="56" spans="2:10" ht="22.5" customHeight="1" x14ac:dyDescent="0.25">
      <c r="B56" s="175" t="s">
        <v>114</v>
      </c>
      <c r="C56" s="176"/>
      <c r="D56" s="176"/>
      <c r="E56" s="176"/>
      <c r="F56" s="176"/>
      <c r="G56" s="176"/>
      <c r="H56" s="176"/>
      <c r="I56" s="26"/>
      <c r="J56" s="27"/>
    </row>
    <row r="57" spans="2:10" ht="34.5" customHeight="1" x14ac:dyDescent="0.25">
      <c r="B57" s="177" t="str">
        <f>"● er dient een minimale score van 1 punt op rentabiliteit behaald te worden. Indien dit niet behaald wordt dan dient er ter compensatie
  minimaal een gemiddelde solvabiliteit van "&amp;G47*100-10&amp;"% gehaald te worden."</f>
        <v>● er dient een minimale score van 1 punt op rentabiliteit behaald te worden. Indien dit niet behaald wordt dan dient er ter compensatie
  minimaal een gemiddelde solvabiliteit van 40% gehaald te worden.</v>
      </c>
      <c r="C57" s="178"/>
      <c r="D57" s="178"/>
      <c r="E57" s="178"/>
      <c r="F57" s="178"/>
      <c r="G57" s="178"/>
      <c r="H57" s="178"/>
      <c r="I57" s="26"/>
      <c r="J57" s="27"/>
    </row>
    <row r="58" spans="2:10" ht="18" customHeight="1" x14ac:dyDescent="0.25">
      <c r="B58" s="105"/>
      <c r="D58" s="106"/>
      <c r="E58" s="75"/>
      <c r="F58" s="75"/>
      <c r="G58" s="75"/>
      <c r="H58" s="75"/>
      <c r="I58" s="75"/>
      <c r="J58" s="27"/>
    </row>
    <row r="59" spans="2:10" ht="18" customHeight="1" x14ac:dyDescent="0.25">
      <c r="B59" s="102" t="s">
        <v>23</v>
      </c>
      <c r="D59" s="106"/>
      <c r="E59" s="75"/>
      <c r="F59" s="75"/>
      <c r="G59" s="75"/>
      <c r="H59" s="75"/>
      <c r="I59" s="75"/>
      <c r="J59" s="27"/>
    </row>
    <row r="60" spans="2:10" ht="18" customHeight="1" x14ac:dyDescent="0.25">
      <c r="B60" s="104" t="s">
        <v>24</v>
      </c>
      <c r="C60" s="26"/>
      <c r="D60" s="74"/>
      <c r="E60" s="75"/>
      <c r="F60" s="75"/>
      <c r="G60" s="75"/>
      <c r="H60" s="75"/>
      <c r="I60" s="75"/>
      <c r="J60" s="27"/>
    </row>
    <row r="61" spans="2:10" ht="18" customHeight="1" x14ac:dyDescent="0.25">
      <c r="B61" s="72" t="s">
        <v>32</v>
      </c>
      <c r="C61" s="26"/>
      <c r="D61" s="74"/>
      <c r="E61" s="75"/>
      <c r="F61" s="75"/>
      <c r="G61" s="75"/>
      <c r="H61" s="75"/>
      <c r="I61" s="75"/>
      <c r="J61" s="27"/>
    </row>
    <row r="62" spans="2:10" ht="18" customHeight="1" x14ac:dyDescent="0.25">
      <c r="B62" s="107" t="str">
        <f>"           ●  jaar "&amp;F15&amp;" "&amp;F35&amp; "/"&amp;SUM(D35:F35)</f>
        <v xml:space="preserve">           ●  jaar 2018 1/7</v>
      </c>
      <c r="C62" s="26"/>
      <c r="D62" s="74"/>
      <c r="E62" s="75"/>
      <c r="F62" s="75"/>
      <c r="G62" s="75"/>
      <c r="H62" s="75"/>
      <c r="I62" s="75"/>
      <c r="J62" s="27"/>
    </row>
    <row r="63" spans="2:10" ht="18" customHeight="1" x14ac:dyDescent="0.25">
      <c r="B63" s="107" t="str">
        <f>"           ●  jaar "&amp;E15&amp;" "&amp;E35&amp;"/"&amp;SUM(D35:F35)</f>
        <v xml:space="preserve">           ●  jaar 2019 2/7</v>
      </c>
      <c r="C63" s="26"/>
      <c r="D63" s="74"/>
      <c r="E63" s="75"/>
      <c r="F63" s="75"/>
      <c r="G63" s="75"/>
      <c r="H63" s="75"/>
      <c r="I63" s="75"/>
      <c r="J63" s="27"/>
    </row>
    <row r="64" spans="2:10" ht="18" customHeight="1" x14ac:dyDescent="0.25">
      <c r="B64" s="107" t="str">
        <f>"           ●  jaar "&amp;D15&amp;" "&amp;D35&amp; "/"&amp;SUM(D35:F35)</f>
        <v xml:space="preserve">           ●  jaar 2020 4/7</v>
      </c>
      <c r="C64" s="26"/>
      <c r="D64" s="75"/>
      <c r="E64" s="75"/>
      <c r="F64" s="75"/>
      <c r="G64" s="75"/>
      <c r="H64" s="75"/>
      <c r="I64" s="75"/>
      <c r="J64" s="27"/>
    </row>
    <row r="65" spans="2:10" ht="18" customHeight="1" x14ac:dyDescent="0.25">
      <c r="B65" s="107"/>
      <c r="C65" s="26"/>
      <c r="D65" s="75"/>
      <c r="E65" s="75"/>
      <c r="F65" s="75"/>
      <c r="G65" s="75"/>
      <c r="H65" s="75"/>
      <c r="I65" s="75"/>
      <c r="J65" s="27"/>
    </row>
    <row r="66" spans="2:10" ht="18" customHeight="1" x14ac:dyDescent="0.25">
      <c r="B66" s="105" t="s">
        <v>40</v>
      </c>
      <c r="C66" s="26"/>
      <c r="D66" s="75"/>
      <c r="E66" s="75"/>
      <c r="F66" s="75"/>
      <c r="G66" s="75"/>
      <c r="H66" s="75"/>
      <c r="I66" s="75"/>
      <c r="J66" s="27"/>
    </row>
    <row r="67" spans="2:10" ht="18" customHeight="1" thickBot="1" x14ac:dyDescent="0.3">
      <c r="B67" s="108"/>
      <c r="C67" s="43"/>
      <c r="D67" s="43"/>
      <c r="E67" s="43"/>
      <c r="F67" s="43"/>
      <c r="G67" s="43"/>
      <c r="H67" s="43"/>
      <c r="I67" s="43"/>
      <c r="J67" s="44"/>
    </row>
    <row r="68" spans="2:10" ht="18" customHeight="1" x14ac:dyDescent="0.25"/>
    <row r="69" spans="2:10" ht="18" customHeight="1" x14ac:dyDescent="0.25"/>
    <row r="70" spans="2:10" ht="18" hidden="1" customHeight="1" x14ac:dyDescent="0.25"/>
    <row r="71" spans="2:10" ht="18" hidden="1" customHeight="1" x14ac:dyDescent="0.25"/>
    <row r="72" spans="2:10" ht="18" hidden="1" customHeight="1" x14ac:dyDescent="0.25"/>
    <row r="73" spans="2:10" ht="18" hidden="1" customHeight="1" x14ac:dyDescent="0.25"/>
    <row r="74" spans="2:10" ht="18" hidden="1" customHeight="1" x14ac:dyDescent="0.25">
      <c r="D74" s="109"/>
      <c r="E74" s="109"/>
      <c r="F74" s="109"/>
    </row>
    <row r="75" spans="2:10" ht="18" hidden="1" customHeight="1" x14ac:dyDescent="0.25">
      <c r="F75" s="110"/>
    </row>
    <row r="76" spans="2:10" ht="18" hidden="1" customHeight="1" x14ac:dyDescent="0.25"/>
    <row r="77" spans="2:10" ht="18" hidden="1" customHeight="1" x14ac:dyDescent="0.25"/>
    <row r="78" spans="2:10" ht="18" hidden="1" customHeight="1" x14ac:dyDescent="0.25">
      <c r="B78" s="12"/>
    </row>
    <row r="79" spans="2:10" ht="18" hidden="1" customHeight="1" x14ac:dyDescent="0.25"/>
    <row r="80" spans="2:10" ht="18" hidden="1" customHeight="1" x14ac:dyDescent="0.25"/>
    <row r="81" ht="18" hidden="1" customHeight="1" x14ac:dyDescent="0.25"/>
    <row r="82" ht="18" hidden="1" customHeight="1" x14ac:dyDescent="0.25"/>
    <row r="83" ht="18" hidden="1" customHeight="1" x14ac:dyDescent="0.25"/>
    <row r="84" ht="18" hidden="1" customHeight="1" x14ac:dyDescent="0.25"/>
    <row r="85" ht="18" hidden="1" customHeight="1" x14ac:dyDescent="0.25"/>
    <row r="86" ht="18" hidden="1" customHeight="1" x14ac:dyDescent="0.25"/>
    <row r="87" ht="18" hidden="1" customHeight="1" x14ac:dyDescent="0.25"/>
    <row r="88" ht="18" hidden="1" customHeight="1" x14ac:dyDescent="0.25"/>
    <row r="89" ht="18" hidden="1" customHeight="1" x14ac:dyDescent="0.25"/>
    <row r="90" ht="18" hidden="1" customHeight="1" x14ac:dyDescent="0.25"/>
    <row r="91" ht="18" hidden="1" customHeight="1" x14ac:dyDescent="0.25"/>
    <row r="92" ht="18" hidden="1" customHeight="1" x14ac:dyDescent="0.25"/>
    <row r="93" ht="18" hidden="1" customHeight="1" x14ac:dyDescent="0.25"/>
    <row r="94" ht="18" hidden="1" customHeight="1" x14ac:dyDescent="0.25"/>
    <row r="95" ht="18" hidden="1" customHeight="1" x14ac:dyDescent="0.25"/>
    <row r="96" ht="18" hidden="1" customHeight="1" x14ac:dyDescent="0.25"/>
    <row r="97" spans="2:2" ht="18" hidden="1" customHeight="1" x14ac:dyDescent="0.25"/>
    <row r="98" spans="2:2" ht="18" hidden="1" customHeight="1" x14ac:dyDescent="0.25"/>
    <row r="99" spans="2:2" ht="18" hidden="1" customHeight="1" x14ac:dyDescent="0.25"/>
    <row r="100" spans="2:2" ht="18" hidden="1" customHeight="1" x14ac:dyDescent="0.25"/>
    <row r="101" spans="2:2" ht="18" hidden="1" customHeight="1" x14ac:dyDescent="0.25"/>
    <row r="102" spans="2:2" ht="18" hidden="1" customHeight="1" x14ac:dyDescent="0.25"/>
    <row r="103" spans="2:2" ht="18" hidden="1" customHeight="1" x14ac:dyDescent="0.25"/>
    <row r="104" spans="2:2" ht="18" hidden="1" customHeight="1" x14ac:dyDescent="0.25"/>
    <row r="105" spans="2:2" ht="18" hidden="1" customHeight="1" x14ac:dyDescent="0.25"/>
    <row r="106" spans="2:2" ht="18" hidden="1" customHeight="1" x14ac:dyDescent="0.25">
      <c r="B106" s="13" t="s">
        <v>76</v>
      </c>
    </row>
  </sheetData>
  <sheetProtection algorithmName="SHA-512" hashValue="Dq5QU4bdUEwjp1kF1x3DO5AUp0G9DZTGi/445gHetzgRCzUUXsEClt9UZP5UJQt2PDb4/aZBhmvxOhpyBO454g==" saltValue="U+VaIqXRzzFaPynykE4asw==" spinCount="100000" sheet="1" objects="1" scenarios="1"/>
  <mergeCells count="6">
    <mergeCell ref="B56:H56"/>
    <mergeCell ref="B57:H57"/>
    <mergeCell ref="G44:G45"/>
    <mergeCell ref="F44:F45"/>
    <mergeCell ref="C7:E7"/>
    <mergeCell ref="D11:H11"/>
  </mergeCells>
  <pageMargins left="0.25" right="0.25" top="0.75" bottom="0.75" header="0.3" footer="0.3"/>
  <pageSetup paperSize="9" scale="65" fitToHeight="0"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7" stopIfTrue="1" id="{423EE364-5434-4472-973F-B3ABD2A076B2}">
            <xm:f>AND(HULP!$G$9&gt;=2,$J$41&gt;=4)</xm:f>
            <x14:dxf>
              <fill>
                <patternFill>
                  <bgColor indexed="11"/>
                </patternFill>
              </fill>
            </x14:dxf>
          </x14:cfRule>
          <x14:cfRule type="expression" priority="8" stopIfTrue="1" id="{94760823-8261-4205-9D46-9AFF4B1198E6}">
            <xm:f>OR(HULP!$G$9&lt;2,$J$41&lt;4)</xm:f>
            <x14:dxf>
              <fill>
                <patternFill>
                  <bgColor indexed="10"/>
                </patternFill>
              </fill>
            </x14:dxf>
          </x14:cfRule>
          <xm:sqref>J41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HULP!$D$7:$D$9</xm:f>
          </x14:formula1>
          <xm:sqref>D15</xm:sqref>
        </x14:dataValidation>
        <x14:dataValidation type="list" allowBlank="1" showInputMessage="1" showErrorMessage="1">
          <x14:formula1>
            <xm:f>HULP!$H$7:$H$9</xm:f>
          </x14:formula1>
          <xm:sqref>D13</xm:sqref>
        </x14:dataValidation>
        <x14:dataValidation type="list" allowBlank="1" showInputMessage="1" showErrorMessage="1">
          <x14:formula1>
            <xm:f>HULP!$E$7:$E$9</xm:f>
          </x14:formula1>
          <xm:sqref>D16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29"/>
  <sheetViews>
    <sheetView showGridLines="0" zoomScaleNormal="100" workbookViewId="0"/>
  </sheetViews>
  <sheetFormatPr defaultColWidth="0" defaultRowHeight="15" customHeight="1" zeroHeight="1" x14ac:dyDescent="0.25"/>
  <cols>
    <col min="1" max="1" width="3.6640625" style="4" customWidth="1"/>
    <col min="2" max="2" width="16.6640625" style="4" customWidth="1"/>
    <col min="3" max="3" width="6.5546875" style="4" bestFit="1" customWidth="1"/>
    <col min="4" max="4" width="5.5546875" style="4" customWidth="1"/>
    <col min="5" max="5" width="6.44140625" style="4" bestFit="1" customWidth="1"/>
    <col min="6" max="17" width="9.109375" style="4" customWidth="1"/>
    <col min="18" max="18" width="3.6640625" style="4" customWidth="1"/>
    <col min="19" max="16384" width="9.109375" style="4" hidden="1"/>
  </cols>
  <sheetData>
    <row r="1" spans="2:17" ht="15" customHeight="1" thickBot="1" x14ac:dyDescent="0.3"/>
    <row r="2" spans="2:17" ht="15" customHeight="1" x14ac:dyDescent="0.25">
      <c r="B2" s="244"/>
      <c r="C2" s="245"/>
      <c r="D2" s="245"/>
      <c r="E2" s="245"/>
      <c r="F2" s="245"/>
      <c r="G2" s="245"/>
      <c r="H2" s="245"/>
      <c r="I2" s="245"/>
      <c r="J2" s="245"/>
      <c r="K2" s="245"/>
      <c r="L2" s="245"/>
      <c r="M2" s="245"/>
      <c r="N2" s="245"/>
      <c r="O2" s="245"/>
      <c r="P2" s="245"/>
      <c r="Q2" s="246"/>
    </row>
    <row r="3" spans="2:17" s="173" customFormat="1" ht="22.2" x14ac:dyDescent="0.35">
      <c r="B3" s="184" t="str">
        <f>+Kengetallen!B3</f>
        <v>Europese aanbesteding Uitwijk Print &amp; Mail</v>
      </c>
      <c r="C3" s="247"/>
      <c r="D3" s="247"/>
      <c r="E3" s="247"/>
      <c r="F3" s="247"/>
      <c r="G3" s="247"/>
      <c r="H3" s="247"/>
      <c r="I3" s="247"/>
      <c r="J3" s="247"/>
      <c r="K3" s="247"/>
      <c r="L3" s="247"/>
      <c r="M3" s="247"/>
      <c r="N3" s="247"/>
      <c r="O3" s="247"/>
      <c r="P3" s="247"/>
      <c r="Q3" s="248"/>
    </row>
    <row r="4" spans="2:17" ht="15" customHeight="1" x14ac:dyDescent="0.3">
      <c r="B4" s="252" t="s">
        <v>77</v>
      </c>
      <c r="C4" s="249"/>
      <c r="D4" s="249"/>
      <c r="E4" s="250"/>
      <c r="F4" s="250"/>
      <c r="G4" s="250"/>
      <c r="H4" s="250"/>
      <c r="I4" s="250"/>
      <c r="J4" s="250"/>
      <c r="K4" s="250"/>
      <c r="L4" s="250"/>
      <c r="M4" s="250"/>
      <c r="N4" s="250"/>
      <c r="O4" s="250"/>
      <c r="P4" s="250"/>
      <c r="Q4" s="251"/>
    </row>
    <row r="5" spans="2:17" s="173" customFormat="1" ht="17.399999999999999" x14ac:dyDescent="0.3">
      <c r="B5" s="261" t="str">
        <f>+Kengetallen!B5</f>
        <v>Kenmerk: IUC21-008</v>
      </c>
      <c r="C5" s="253"/>
      <c r="D5" s="253"/>
      <c r="E5" s="254"/>
      <c r="F5" s="253"/>
      <c r="G5" s="253"/>
      <c r="H5" s="253"/>
      <c r="I5" s="253"/>
      <c r="J5" s="253"/>
      <c r="K5" s="253"/>
      <c r="L5" s="253"/>
      <c r="M5" s="253"/>
      <c r="N5" s="253"/>
      <c r="O5" s="253"/>
      <c r="P5" s="255"/>
      <c r="Q5" s="248"/>
    </row>
    <row r="6" spans="2:17" ht="15" customHeight="1" thickBot="1" x14ac:dyDescent="0.3">
      <c r="B6" s="256"/>
      <c r="C6" s="257"/>
      <c r="D6" s="257"/>
      <c r="E6" s="258"/>
      <c r="F6" s="257"/>
      <c r="G6" s="257"/>
      <c r="H6" s="257"/>
      <c r="I6" s="257"/>
      <c r="J6" s="257"/>
      <c r="K6" s="257"/>
      <c r="L6" s="257"/>
      <c r="M6" s="257"/>
      <c r="N6" s="257"/>
      <c r="O6" s="257"/>
      <c r="P6" s="259"/>
      <c r="Q6" s="260"/>
    </row>
    <row r="7" spans="2:17" ht="15" customHeight="1" x14ac:dyDescent="0.25"/>
    <row r="8" spans="2:17" ht="15" customHeight="1" x14ac:dyDescent="0.25">
      <c r="B8" s="1" t="s">
        <v>52</v>
      </c>
      <c r="C8" s="170"/>
      <c r="D8" s="170"/>
      <c r="E8" s="170"/>
      <c r="F8" s="170"/>
      <c r="G8" s="170"/>
      <c r="H8" s="170"/>
      <c r="I8" s="170"/>
      <c r="J8" s="170"/>
      <c r="K8" s="170"/>
      <c r="L8" s="170"/>
      <c r="M8" s="170"/>
      <c r="N8" s="170"/>
      <c r="O8" s="170"/>
      <c r="P8" s="170"/>
      <c r="Q8" s="170"/>
    </row>
    <row r="9" spans="2:17" ht="31.5" customHeight="1" x14ac:dyDescent="0.25">
      <c r="B9" s="179" t="s">
        <v>53</v>
      </c>
      <c r="C9" s="179"/>
      <c r="D9" s="179"/>
      <c r="E9" s="179"/>
      <c r="F9" s="179"/>
      <c r="G9" s="179"/>
      <c r="H9" s="179"/>
      <c r="I9" s="179"/>
      <c r="J9" s="179"/>
      <c r="K9" s="179"/>
      <c r="L9" s="179"/>
      <c r="M9" s="179"/>
      <c r="N9" s="179"/>
      <c r="O9" s="179"/>
      <c r="P9" s="179"/>
      <c r="Q9" s="179"/>
    </row>
    <row r="10" spans="2:17" ht="15" customHeight="1" x14ac:dyDescent="0.25">
      <c r="B10" s="2" t="s">
        <v>72</v>
      </c>
      <c r="C10" s="170"/>
      <c r="D10" s="170"/>
      <c r="E10" s="170"/>
      <c r="F10" s="170"/>
      <c r="G10" s="170"/>
      <c r="H10" s="170"/>
      <c r="I10" s="170"/>
      <c r="J10" s="170"/>
      <c r="K10" s="170"/>
      <c r="L10" s="170"/>
      <c r="M10" s="170"/>
      <c r="N10" s="170"/>
      <c r="O10" s="170"/>
      <c r="P10" s="170"/>
      <c r="Q10" s="170"/>
    </row>
    <row r="11" spans="2:17" ht="15" customHeight="1" x14ac:dyDescent="0.25">
      <c r="B11" s="2" t="s">
        <v>71</v>
      </c>
      <c r="C11" s="170"/>
      <c r="D11" s="170"/>
      <c r="E11" s="170"/>
      <c r="F11" s="170"/>
      <c r="G11" s="170"/>
      <c r="H11" s="170"/>
      <c r="I11" s="170"/>
      <c r="J11" s="170"/>
      <c r="K11" s="170"/>
      <c r="L11" s="170"/>
      <c r="M11" s="170"/>
      <c r="N11" s="170"/>
      <c r="O11" s="170"/>
      <c r="P11" s="170"/>
      <c r="Q11" s="170"/>
    </row>
    <row r="12" spans="2:17" ht="15" customHeight="1" x14ac:dyDescent="0.25">
      <c r="B12" s="3" t="s">
        <v>70</v>
      </c>
      <c r="C12" s="170"/>
      <c r="D12" s="170"/>
      <c r="E12" s="170"/>
      <c r="F12" s="170"/>
      <c r="G12" s="170"/>
      <c r="H12" s="170"/>
      <c r="I12" s="170"/>
      <c r="J12" s="170"/>
      <c r="K12" s="170"/>
      <c r="L12" s="170"/>
      <c r="M12" s="170"/>
      <c r="N12" s="170"/>
      <c r="O12" s="170"/>
      <c r="P12" s="170"/>
      <c r="Q12" s="170"/>
    </row>
    <row r="13" spans="2:17" ht="15" customHeight="1" x14ac:dyDescent="0.25"/>
    <row r="14" spans="2:17" ht="72" customHeight="1" x14ac:dyDescent="0.25">
      <c r="B14" s="180" t="str">
        <f>"De kengetallen worden berekend aan de hand van het gemiddelde van de kengetallen over de laatste drie beschikbare boekjaren. De verschillende boekjaren hebben in die berekening de volgende gewichten: X = "&amp;WeegfactorjaarN&amp;"; X - 1 = "&amp;WeegfactorjaarNmin1&amp;" ; X - 2 = "&amp;WeegfactorjaarNmin2&amp;" (X = laatst beschikbare boekjaar). Indien het "&amp;HULP!D7&amp;" nog niet beschikbaar is, nog niet gepubliceerd en/of gedeponeerd bij Kamer van Koophandel, kan volstaan worden met minimaal het boekjaar "&amp;HULP!D8&amp;" als meest recent. Ondernemingen die in hun jaarrekening een gebroken boekjaar hanteren moeten in deze situatie het boekjaar "&amp;HULP!D8&amp;"/"&amp;HULP!D7&amp;" als het meest recent afgesloten boekjaar beschouwen."</f>
        <v>De kengetallen worden berekend aan de hand van het gemiddelde van de kengetallen over de laatste drie beschikbare boekjaren. De verschillende boekjaren hebben in die berekening de volgende gewichten: X = 4; X - 1 = 2 ; X - 2 = 1 (X = laatst beschikbare boekjaar). Indien het 2020 nog niet beschikbaar is, nog niet gepubliceerd en/of gedeponeerd bij Kamer van Koophandel, kan volstaan worden met minimaal het boekjaar 2019 als meest recent. Ondernemingen die in hun jaarrekening een gebroken boekjaar hanteren moeten in deze situatie het boekjaar 2019/2020 als het meest recent afgesloten boekjaar beschouwen.</v>
      </c>
      <c r="C14" s="180"/>
      <c r="D14" s="180"/>
      <c r="E14" s="180"/>
      <c r="F14" s="180"/>
      <c r="G14" s="180"/>
      <c r="H14" s="180"/>
      <c r="I14" s="180"/>
      <c r="J14" s="180"/>
      <c r="K14" s="180"/>
      <c r="L14" s="180"/>
      <c r="M14" s="180"/>
      <c r="N14" s="180"/>
      <c r="O14" s="180"/>
      <c r="P14" s="180"/>
      <c r="Q14" s="180"/>
    </row>
    <row r="15" spans="2:17" ht="15" customHeight="1" x14ac:dyDescent="0.25">
      <c r="B15" s="5"/>
      <c r="C15" s="5"/>
      <c r="D15" s="5"/>
      <c r="E15" s="5"/>
      <c r="F15" s="5"/>
      <c r="G15" s="5"/>
      <c r="H15" s="5"/>
      <c r="I15" s="5"/>
      <c r="J15" s="5"/>
      <c r="K15" s="5"/>
      <c r="L15" s="5"/>
      <c r="M15" s="5"/>
      <c r="N15" s="5"/>
      <c r="O15" s="5"/>
      <c r="P15" s="5"/>
      <c r="Q15" s="5"/>
    </row>
    <row r="16" spans="2:17" ht="15" customHeight="1" x14ac:dyDescent="0.3">
      <c r="B16" s="6" t="s">
        <v>104</v>
      </c>
      <c r="C16" s="5"/>
      <c r="D16" s="5"/>
      <c r="E16" s="5"/>
      <c r="F16" s="5"/>
      <c r="G16" s="5"/>
      <c r="H16" s="5"/>
      <c r="I16" s="5"/>
      <c r="J16" s="5"/>
      <c r="K16" s="5"/>
      <c r="L16" s="5"/>
      <c r="M16" s="5"/>
      <c r="N16" s="5"/>
      <c r="O16" s="5"/>
      <c r="P16" s="5"/>
      <c r="Q16" s="5"/>
    </row>
    <row r="17" spans="2:17" ht="15" customHeight="1" x14ac:dyDescent="0.25">
      <c r="B17" s="2" t="s">
        <v>105</v>
      </c>
      <c r="C17" s="5"/>
      <c r="D17" s="5"/>
      <c r="E17" s="5"/>
      <c r="F17" s="5"/>
      <c r="G17" s="5"/>
      <c r="H17" s="5"/>
      <c r="I17" s="5"/>
      <c r="J17" s="5"/>
      <c r="K17" s="5"/>
      <c r="L17" s="5"/>
      <c r="M17" s="5"/>
      <c r="N17" s="5"/>
      <c r="O17" s="5"/>
      <c r="P17" s="5"/>
      <c r="Q17" s="5"/>
    </row>
    <row r="18" spans="2:17" ht="15" customHeight="1" x14ac:dyDescent="0.25">
      <c r="B18" s="5"/>
      <c r="C18" s="5"/>
      <c r="D18" s="5"/>
      <c r="E18" s="5"/>
      <c r="F18" s="5"/>
      <c r="G18" s="5"/>
      <c r="H18" s="5"/>
      <c r="I18" s="5"/>
      <c r="J18" s="5"/>
      <c r="K18" s="5"/>
      <c r="L18" s="5"/>
      <c r="M18" s="5"/>
      <c r="N18" s="5"/>
      <c r="O18" s="5"/>
      <c r="P18" s="5"/>
      <c r="Q18" s="5"/>
    </row>
    <row r="19" spans="2:17" ht="15" customHeight="1" x14ac:dyDescent="0.3">
      <c r="B19" s="2" t="s">
        <v>54</v>
      </c>
      <c r="C19" s="171">
        <f>+HULP!D15</f>
        <v>0.2</v>
      </c>
      <c r="D19" s="3" t="s">
        <v>116</v>
      </c>
    </row>
    <row r="20" spans="2:17" ht="15" customHeight="1" x14ac:dyDescent="0.3">
      <c r="B20" s="2" t="s">
        <v>55</v>
      </c>
      <c r="C20" s="171">
        <f>+HULP!E15</f>
        <v>0.5</v>
      </c>
      <c r="D20" s="3" t="s">
        <v>116</v>
      </c>
    </row>
    <row r="21" spans="2:17" ht="15" customHeight="1" x14ac:dyDescent="0.3">
      <c r="B21" s="166" t="s">
        <v>117</v>
      </c>
      <c r="D21" s="2" t="s">
        <v>118</v>
      </c>
    </row>
    <row r="22" spans="2:17" ht="15" customHeight="1" x14ac:dyDescent="0.25">
      <c r="B22" s="2"/>
    </row>
    <row r="23" spans="2:17" ht="15" customHeight="1" x14ac:dyDescent="0.25">
      <c r="B23" s="2" t="s">
        <v>73</v>
      </c>
    </row>
    <row r="24" spans="2:17" ht="15" customHeight="1" x14ac:dyDescent="0.25">
      <c r="B24" s="2" t="s">
        <v>100</v>
      </c>
      <c r="C24" s="171">
        <f>+HULP!D15</f>
        <v>0.2</v>
      </c>
      <c r="D24" s="3" t="s">
        <v>101</v>
      </c>
    </row>
    <row r="25" spans="2:17" ht="15" customHeight="1" x14ac:dyDescent="0.25">
      <c r="B25" s="2" t="str">
        <f>"● Solvabiliteit &gt; = "</f>
        <v xml:space="preserve">● Solvabiliteit &gt; = </v>
      </c>
      <c r="C25" s="171">
        <f>+HULP!D15</f>
        <v>0.2</v>
      </c>
      <c r="D25" s="2" t="str">
        <f>" en &lt; "</f>
        <v xml:space="preserve"> en &lt; </v>
      </c>
      <c r="E25" s="171">
        <f>+HULP!E15</f>
        <v>0.5</v>
      </c>
      <c r="F25" s="2"/>
    </row>
    <row r="26" spans="2:17" ht="15" customHeight="1" x14ac:dyDescent="0.25"/>
    <row r="27" spans="2:17" ht="15" customHeight="1" x14ac:dyDescent="0.25"/>
    <row r="28" spans="2:17" ht="15" customHeight="1" x14ac:dyDescent="0.25"/>
    <row r="29" spans="2:17" ht="15" customHeight="1" x14ac:dyDescent="0.25">
      <c r="B29" s="2" t="s">
        <v>102</v>
      </c>
      <c r="C29" s="171">
        <f>+HULP!E15</f>
        <v>0.5</v>
      </c>
      <c r="D29" s="2" t="s">
        <v>103</v>
      </c>
    </row>
    <row r="30" spans="2:17" ht="15" customHeight="1" x14ac:dyDescent="0.25"/>
    <row r="31" spans="2:17" ht="15" customHeight="1" x14ac:dyDescent="0.25"/>
    <row r="32" spans="2: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spans="2:17" ht="15" customHeight="1" x14ac:dyDescent="0.25"/>
    <row r="50" spans="2:17" ht="15" customHeight="1" x14ac:dyDescent="0.25">
      <c r="B50" s="167" t="s">
        <v>56</v>
      </c>
    </row>
    <row r="51" spans="2:17" ht="15" customHeight="1" x14ac:dyDescent="0.25"/>
    <row r="52" spans="2:17" ht="17.399999999999999" x14ac:dyDescent="0.3">
      <c r="B52" s="6" t="s">
        <v>74</v>
      </c>
      <c r="C52" s="170"/>
      <c r="D52" s="170"/>
      <c r="E52" s="170"/>
      <c r="F52" s="170"/>
      <c r="G52" s="170"/>
      <c r="H52" s="170"/>
      <c r="I52" s="170"/>
      <c r="J52" s="170"/>
    </row>
    <row r="53" spans="2:17" ht="15" customHeight="1" x14ac:dyDescent="0.25">
      <c r="B53" s="2" t="s">
        <v>57</v>
      </c>
      <c r="C53" s="170"/>
      <c r="D53" s="170"/>
      <c r="E53" s="170"/>
      <c r="F53" s="170"/>
      <c r="G53" s="170"/>
      <c r="H53" s="170"/>
      <c r="I53" s="170"/>
      <c r="J53" s="170"/>
    </row>
    <row r="54" spans="2:17" ht="15" customHeight="1" x14ac:dyDescent="0.25">
      <c r="B54" s="2" t="s">
        <v>58</v>
      </c>
      <c r="C54" s="170"/>
      <c r="D54" s="170"/>
      <c r="E54" s="170"/>
      <c r="F54" s="170"/>
      <c r="G54" s="170"/>
      <c r="H54" s="170"/>
      <c r="I54" s="170"/>
      <c r="J54" s="170"/>
    </row>
    <row r="55" spans="2:17" ht="15" customHeight="1" x14ac:dyDescent="0.25">
      <c r="B55" s="2"/>
      <c r="C55" s="170"/>
      <c r="D55" s="170"/>
      <c r="E55" s="170"/>
      <c r="F55" s="170"/>
      <c r="G55" s="170"/>
      <c r="H55" s="170"/>
      <c r="I55" s="170"/>
      <c r="J55" s="170"/>
    </row>
    <row r="56" spans="2:17" ht="15" customHeight="1" x14ac:dyDescent="0.3">
      <c r="B56" s="2" t="s">
        <v>54</v>
      </c>
      <c r="C56" s="168">
        <f>HULP!$D$16</f>
        <v>0</v>
      </c>
      <c r="D56" s="3" t="s">
        <v>119</v>
      </c>
      <c r="E56" s="170"/>
      <c r="F56" s="170"/>
      <c r="G56" s="170"/>
      <c r="H56" s="170"/>
      <c r="I56" s="170"/>
      <c r="J56" s="170"/>
    </row>
    <row r="57" spans="2:17" ht="15" customHeight="1" x14ac:dyDescent="0.3">
      <c r="B57" s="2" t="s">
        <v>59</v>
      </c>
      <c r="C57" s="168">
        <f>+HULP!$E$16</f>
        <v>0.1</v>
      </c>
      <c r="D57" s="3" t="s">
        <v>119</v>
      </c>
      <c r="E57" s="170"/>
      <c r="F57" s="170"/>
      <c r="G57" s="170"/>
      <c r="H57" s="170"/>
      <c r="I57" s="170"/>
      <c r="J57" s="170"/>
    </row>
    <row r="58" spans="2:17" ht="15" customHeight="1" x14ac:dyDescent="0.3">
      <c r="B58" s="2" t="s">
        <v>117</v>
      </c>
      <c r="C58" s="2" t="s">
        <v>120</v>
      </c>
      <c r="D58" s="170"/>
      <c r="E58" s="170"/>
      <c r="F58" s="170"/>
      <c r="G58" s="170"/>
      <c r="H58" s="170"/>
      <c r="I58" s="170"/>
      <c r="J58" s="170"/>
    </row>
    <row r="59" spans="2:17" ht="15" customHeight="1" x14ac:dyDescent="0.25">
      <c r="B59" s="2"/>
      <c r="C59" s="170"/>
      <c r="D59" s="170"/>
      <c r="E59" s="170"/>
      <c r="F59" s="170"/>
      <c r="G59" s="170"/>
      <c r="H59" s="170"/>
      <c r="I59" s="170"/>
      <c r="J59" s="170"/>
    </row>
    <row r="60" spans="2:17" ht="33" customHeight="1" x14ac:dyDescent="0.25">
      <c r="B60" s="179" t="str">
        <f>"Minimumeis: 0% (indien de minimumeis voor RTV niet gehaald wordt kan dit worden gecompenseerd door een hogere solvabiliteit. Ter compensatie dienen voor solvabiliteit minimaal 3 punten te worden behaald (Solvabiliteit &gt;= "&amp;HULP!$E$28*100&amp;"% )."</f>
        <v>Minimumeis: 0% (indien de minimumeis voor RTV niet gehaald wordt kan dit worden gecompenseerd door een hogere solvabiliteit. Ter compensatie dienen voor solvabiliteit minimaal 3 punten te worden behaald (Solvabiliteit &gt;= 40% ).</v>
      </c>
      <c r="C60" s="179"/>
      <c r="D60" s="179"/>
      <c r="E60" s="179"/>
      <c r="F60" s="179"/>
      <c r="G60" s="179"/>
      <c r="H60" s="179"/>
      <c r="I60" s="179"/>
      <c r="J60" s="179"/>
      <c r="K60" s="179"/>
      <c r="L60" s="179"/>
      <c r="M60" s="179"/>
      <c r="N60" s="179"/>
      <c r="O60" s="179"/>
      <c r="P60" s="179"/>
      <c r="Q60" s="179"/>
    </row>
    <row r="61" spans="2:17" ht="15" customHeight="1" x14ac:dyDescent="0.25">
      <c r="B61" s="2"/>
      <c r="C61" s="170"/>
      <c r="D61" s="170"/>
      <c r="E61" s="170"/>
      <c r="F61" s="170"/>
      <c r="G61" s="170"/>
      <c r="H61" s="170"/>
      <c r="I61" s="170"/>
      <c r="J61" s="170"/>
    </row>
    <row r="62" spans="2:17" ht="15" customHeight="1" x14ac:dyDescent="0.25">
      <c r="B62" s="2" t="s">
        <v>60</v>
      </c>
      <c r="C62" s="170"/>
      <c r="D62" s="170"/>
      <c r="E62" s="170"/>
      <c r="F62" s="170"/>
      <c r="G62" s="170"/>
      <c r="H62" s="170"/>
      <c r="I62" s="170"/>
      <c r="J62" s="170"/>
    </row>
    <row r="63" spans="2:17" ht="15" customHeight="1" x14ac:dyDescent="0.25">
      <c r="B63" s="2" t="str">
        <f>"● RTV &lt; "&amp;HULP!D16*100&amp;"% en solvabiliteit &lt; "&amp;HULP!E16*100&amp;"%: knockout"</f>
        <v>● RTV &lt; 0% en solvabiliteit &lt; 10%: knockout</v>
      </c>
      <c r="C63" s="170"/>
      <c r="D63" s="2"/>
      <c r="E63" s="170"/>
      <c r="F63" s="170"/>
      <c r="G63" s="170"/>
      <c r="H63" s="170"/>
      <c r="I63" s="2"/>
      <c r="J63" s="170"/>
    </row>
    <row r="64" spans="2:17" ht="15" customHeight="1" x14ac:dyDescent="0.25">
      <c r="B64" s="2" t="str">
        <f>"● RTV &lt; "&amp;HULP!D16*100&amp;"% en solvabiliteit &gt;= "&amp;HULP!E28*100&amp;"%: aantal punten is 0, alleen knockout voor RTV vervalt!"</f>
        <v>● RTV &lt; 0% en solvabiliteit &gt;= 40%: aantal punten is 0, alleen knockout voor RTV vervalt!</v>
      </c>
      <c r="C64" s="170"/>
      <c r="D64" s="170"/>
      <c r="E64" s="170"/>
      <c r="F64" s="170"/>
      <c r="G64" s="170"/>
      <c r="H64" s="170"/>
      <c r="I64" s="170"/>
      <c r="J64" s="170"/>
    </row>
    <row r="65" spans="2:10" ht="15" customHeight="1" x14ac:dyDescent="0.25">
      <c r="B65" s="2" t="str">
        <f>"● RTV &gt;= "&amp;HULP!D16*100&amp;"% en &lt; "&amp;HULP!E16*100&amp;"%."</f>
        <v>● RTV &gt;= 0% en &lt; 10%.</v>
      </c>
      <c r="C65" s="170"/>
      <c r="D65" s="170"/>
      <c r="E65" s="170"/>
      <c r="F65" s="170"/>
      <c r="G65" s="170"/>
      <c r="H65" s="170"/>
      <c r="I65" s="170"/>
      <c r="J65" s="170"/>
    </row>
    <row r="66" spans="2:10" ht="15" customHeight="1" x14ac:dyDescent="0.25">
      <c r="B66" s="2"/>
      <c r="C66" s="170"/>
      <c r="D66" s="170"/>
      <c r="E66" s="170"/>
      <c r="F66" s="170"/>
      <c r="G66" s="170"/>
      <c r="H66" s="170"/>
      <c r="I66" s="170"/>
      <c r="J66" s="170"/>
    </row>
    <row r="67" spans="2:10" ht="15" customHeight="1" x14ac:dyDescent="0.25">
      <c r="B67" s="2"/>
      <c r="C67" s="170"/>
      <c r="D67" s="170"/>
      <c r="E67" s="170"/>
      <c r="F67" s="170"/>
      <c r="G67" s="170"/>
      <c r="H67" s="170"/>
      <c r="I67" s="170"/>
      <c r="J67" s="170"/>
    </row>
    <row r="68" spans="2:10" ht="15" customHeight="1" x14ac:dyDescent="0.25">
      <c r="B68" s="2"/>
      <c r="C68" s="170"/>
      <c r="D68" s="170"/>
      <c r="E68" s="170"/>
      <c r="F68" s="170"/>
      <c r="G68" s="170"/>
      <c r="H68" s="170"/>
      <c r="I68" s="170"/>
      <c r="J68" s="170"/>
    </row>
    <row r="69" spans="2:10" ht="15" customHeight="1" x14ac:dyDescent="0.25">
      <c r="B69" s="2" t="str">
        <f>"● RTV &gt;= "&amp;HULP!E16*100&amp;"%: aantal punten is 2."</f>
        <v>● RTV &gt;= 10%: aantal punten is 2.</v>
      </c>
      <c r="C69" s="170"/>
      <c r="D69" s="170"/>
      <c r="E69" s="170"/>
      <c r="F69" s="170"/>
      <c r="G69" s="170"/>
      <c r="H69" s="170"/>
      <c r="I69" s="170"/>
      <c r="J69" s="170"/>
    </row>
    <row r="70" spans="2:10" ht="15" customHeight="1" x14ac:dyDescent="0.25"/>
    <row r="71" spans="2:10" ht="15" customHeight="1" x14ac:dyDescent="0.25"/>
    <row r="72" spans="2:10" ht="15" customHeight="1" x14ac:dyDescent="0.25"/>
    <row r="73" spans="2:10" ht="15" customHeight="1" x14ac:dyDescent="0.25"/>
    <row r="74" spans="2:10" ht="15" customHeight="1" x14ac:dyDescent="0.25"/>
    <row r="75" spans="2:10" ht="15" customHeight="1" x14ac:dyDescent="0.25"/>
    <row r="76" spans="2:10" ht="15" customHeight="1" x14ac:dyDescent="0.25"/>
    <row r="77" spans="2:10" ht="15" customHeight="1" x14ac:dyDescent="0.25"/>
    <row r="78" spans="2:10" ht="15" customHeight="1" x14ac:dyDescent="0.25"/>
    <row r="79" spans="2:10" ht="15" customHeight="1" x14ac:dyDescent="0.25"/>
    <row r="80" spans="2:10" ht="15" customHeight="1" x14ac:dyDescent="0.25"/>
    <row r="81" spans="2:4" ht="15" customHeight="1" x14ac:dyDescent="0.25"/>
    <row r="82" spans="2:4" ht="15" customHeight="1" x14ac:dyDescent="0.25"/>
    <row r="83" spans="2:4" ht="15" customHeight="1" x14ac:dyDescent="0.25"/>
    <row r="84" spans="2:4" ht="15" customHeight="1" x14ac:dyDescent="0.25"/>
    <row r="85" spans="2:4" ht="15" customHeight="1" x14ac:dyDescent="0.25"/>
    <row r="86" spans="2:4" ht="15" customHeight="1" x14ac:dyDescent="0.25"/>
    <row r="87" spans="2:4" ht="15" customHeight="1" x14ac:dyDescent="0.25"/>
    <row r="88" spans="2:4" ht="15" customHeight="1" x14ac:dyDescent="0.25"/>
    <row r="89" spans="2:4" ht="15" customHeight="1" x14ac:dyDescent="0.25"/>
    <row r="90" spans="2:4" ht="15" customHeight="1" x14ac:dyDescent="0.25">
      <c r="B90" s="2" t="s">
        <v>110</v>
      </c>
    </row>
    <row r="91" spans="2:4" ht="15" customHeight="1" x14ac:dyDescent="0.25"/>
    <row r="92" spans="2:4" ht="17.399999999999999" x14ac:dyDescent="0.3">
      <c r="B92" s="6" t="s">
        <v>61</v>
      </c>
    </row>
    <row r="93" spans="2:4" ht="15" customHeight="1" x14ac:dyDescent="0.25">
      <c r="B93" s="2" t="s">
        <v>75</v>
      </c>
    </row>
    <row r="94" spans="2:4" ht="15" customHeight="1" x14ac:dyDescent="0.25">
      <c r="B94" s="2" t="s">
        <v>62</v>
      </c>
    </row>
    <row r="95" spans="2:4" ht="15" customHeight="1" x14ac:dyDescent="0.25">
      <c r="B95" s="2"/>
    </row>
    <row r="96" spans="2:4" ht="15" customHeight="1" x14ac:dyDescent="0.3">
      <c r="B96" s="2" t="s">
        <v>106</v>
      </c>
      <c r="C96" s="172">
        <f>+HULP!$D$17</f>
        <v>1</v>
      </c>
      <c r="D96" s="3" t="s">
        <v>121</v>
      </c>
    </row>
    <row r="97" spans="2:4" ht="15" customHeight="1" x14ac:dyDescent="0.3">
      <c r="B97" s="2" t="s">
        <v>59</v>
      </c>
      <c r="C97" s="4">
        <f>+HULP!$E$17</f>
        <v>1.5</v>
      </c>
      <c r="D97" s="3" t="s">
        <v>121</v>
      </c>
    </row>
    <row r="98" spans="2:4" ht="15" customHeight="1" x14ac:dyDescent="0.3">
      <c r="B98" s="2" t="s">
        <v>117</v>
      </c>
      <c r="C98" s="2" t="s">
        <v>122</v>
      </c>
    </row>
    <row r="99" spans="2:4" ht="15" customHeight="1" x14ac:dyDescent="0.25">
      <c r="B99" s="2"/>
    </row>
    <row r="100" spans="2:4" ht="15" customHeight="1" x14ac:dyDescent="0.25">
      <c r="B100" s="2" t="s">
        <v>63</v>
      </c>
    </row>
    <row r="101" spans="2:4" ht="15" customHeight="1" x14ac:dyDescent="0.25">
      <c r="B101" s="2" t="s">
        <v>64</v>
      </c>
    </row>
    <row r="102" spans="2:4" ht="15" customHeight="1" x14ac:dyDescent="0.25">
      <c r="B102" s="2" t="s">
        <v>65</v>
      </c>
    </row>
    <row r="103" spans="2:4" ht="15" customHeight="1" x14ac:dyDescent="0.25">
      <c r="B103" s="170"/>
    </row>
    <row r="104" spans="2:4" ht="15" customHeight="1" x14ac:dyDescent="0.25">
      <c r="B104" s="2"/>
    </row>
    <row r="105" spans="2:4" ht="15" customHeight="1" x14ac:dyDescent="0.25">
      <c r="B105" s="2"/>
    </row>
    <row r="106" spans="2:4" ht="15" customHeight="1" x14ac:dyDescent="0.25">
      <c r="B106" s="2" t="s">
        <v>66</v>
      </c>
    </row>
    <row r="107" spans="2:4" ht="15" customHeight="1" x14ac:dyDescent="0.25"/>
    <row r="108" spans="2:4" ht="15" customHeight="1" x14ac:dyDescent="0.25"/>
    <row r="109" spans="2:4" ht="15" customHeight="1" x14ac:dyDescent="0.25"/>
    <row r="110" spans="2:4" ht="15" customHeight="1" x14ac:dyDescent="0.25"/>
    <row r="111" spans="2:4" ht="15" customHeight="1" x14ac:dyDescent="0.25"/>
    <row r="112" spans="2:4" ht="15" customHeight="1" x14ac:dyDescent="0.25"/>
    <row r="113" spans="2:2" ht="15" customHeight="1" x14ac:dyDescent="0.25"/>
    <row r="114" spans="2:2" ht="15" customHeight="1" x14ac:dyDescent="0.25"/>
    <row r="115" spans="2:2" ht="15" customHeight="1" x14ac:dyDescent="0.25"/>
    <row r="116" spans="2:2" ht="15" customHeight="1" x14ac:dyDescent="0.25"/>
    <row r="117" spans="2:2" ht="15" customHeight="1" x14ac:dyDescent="0.25"/>
    <row r="118" spans="2:2" ht="15" customHeight="1" x14ac:dyDescent="0.25"/>
    <row r="119" spans="2:2" ht="15" customHeight="1" x14ac:dyDescent="0.25"/>
    <row r="120" spans="2:2" ht="15" customHeight="1" x14ac:dyDescent="0.25"/>
    <row r="121" spans="2:2" ht="15" customHeight="1" x14ac:dyDescent="0.25"/>
    <row r="122" spans="2:2" ht="15" customHeight="1" x14ac:dyDescent="0.25"/>
    <row r="123" spans="2:2" ht="15" customHeight="1" x14ac:dyDescent="0.25"/>
    <row r="124" spans="2:2" ht="15" customHeight="1" x14ac:dyDescent="0.25"/>
    <row r="125" spans="2:2" ht="15" customHeight="1" x14ac:dyDescent="0.25"/>
    <row r="126" spans="2:2" ht="15" customHeight="1" x14ac:dyDescent="0.25"/>
    <row r="127" spans="2:2" ht="15" customHeight="1" x14ac:dyDescent="0.25">
      <c r="B127" s="169" t="s">
        <v>76</v>
      </c>
    </row>
    <row r="128" spans="2:2" ht="15" customHeight="1" x14ac:dyDescent="0.25"/>
    <row r="129" ht="15" customHeight="1" x14ac:dyDescent="0.25"/>
  </sheetData>
  <sheetProtection algorithmName="SHA-512" hashValue="ioP9qFxP6XtmaAI7WtuyxMjTDYYUdu6u18Okrr7OVheD9/h/EbHJTqt/Blst9djspqzyrLUnpznamXmP69Y5cw==" saltValue="+7il4tZ95pfyjg17OJGQbA==" spinCount="100000" sheet="1" objects="1" scenarios="1"/>
  <mergeCells count="3">
    <mergeCell ref="B9:Q9"/>
    <mergeCell ref="B14:Q14"/>
    <mergeCell ref="B60:Q60"/>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3" shapeId="5121" r:id="rId4">
          <objectPr defaultSize="0" autoPict="0" r:id="rId5">
            <anchor moveWithCells="1" sizeWithCells="1">
              <from>
                <xdr:col>1</xdr:col>
                <xdr:colOff>60960</xdr:colOff>
                <xdr:row>25</xdr:row>
                <xdr:rowOff>60960</xdr:rowOff>
              </from>
              <to>
                <xdr:col>8</xdr:col>
                <xdr:colOff>190500</xdr:colOff>
                <xdr:row>27</xdr:row>
                <xdr:rowOff>182880</xdr:rowOff>
              </to>
            </anchor>
          </objectPr>
        </oleObject>
      </mc:Choice>
      <mc:Fallback>
        <oleObject progId="Equation.3" shapeId="5121" r:id="rId4"/>
      </mc:Fallback>
    </mc:AlternateContent>
    <mc:AlternateContent xmlns:mc="http://schemas.openxmlformats.org/markup-compatibility/2006">
      <mc:Choice Requires="x14">
        <oleObject progId="Equation.3" shapeId="5123" r:id="rId6">
          <objectPr defaultSize="0" autoPict="0" r:id="rId7">
            <anchor moveWithCells="1" sizeWithCells="1">
              <from>
                <xdr:col>1</xdr:col>
                <xdr:colOff>99060</xdr:colOff>
                <xdr:row>65</xdr:row>
                <xdr:rowOff>60960</xdr:rowOff>
              </from>
              <to>
                <xdr:col>8</xdr:col>
                <xdr:colOff>236220</xdr:colOff>
                <xdr:row>67</xdr:row>
                <xdr:rowOff>160020</xdr:rowOff>
              </to>
            </anchor>
          </objectPr>
        </oleObject>
      </mc:Choice>
      <mc:Fallback>
        <oleObject progId="Equation.3" shapeId="5123" r:id="rId6"/>
      </mc:Fallback>
    </mc:AlternateContent>
    <mc:AlternateContent xmlns:mc="http://schemas.openxmlformats.org/markup-compatibility/2006">
      <mc:Choice Requires="x14">
        <oleObject progId="Equation.3" shapeId="5124" r:id="rId8">
          <objectPr defaultSize="0" autoPict="0" r:id="rId9">
            <anchor moveWithCells="1" sizeWithCells="1">
              <from>
                <xdr:col>1</xdr:col>
                <xdr:colOff>68580</xdr:colOff>
                <xdr:row>102</xdr:row>
                <xdr:rowOff>76200</xdr:rowOff>
              </from>
              <to>
                <xdr:col>7</xdr:col>
                <xdr:colOff>563880</xdr:colOff>
                <xdr:row>104</xdr:row>
                <xdr:rowOff>175260</xdr:rowOff>
              </to>
            </anchor>
          </objectPr>
        </oleObject>
      </mc:Choice>
      <mc:Fallback>
        <oleObject progId="Equation.3" shapeId="5124" r:id="rId8"/>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2"/>
  <sheetViews>
    <sheetView showGridLines="0" workbookViewId="0">
      <selection activeCell="C9" sqref="C9"/>
    </sheetView>
  </sheetViews>
  <sheetFormatPr defaultColWidth="0" defaultRowHeight="13.8" zeroHeight="1" x14ac:dyDescent="0.25"/>
  <cols>
    <col min="1" max="1" width="3.33203125" style="131" customWidth="1"/>
    <col min="2" max="2" width="17.5546875" style="131" customWidth="1"/>
    <col min="3" max="11" width="14.6640625" style="131" customWidth="1"/>
    <col min="12" max="13" width="9.109375" style="131" customWidth="1"/>
    <col min="14" max="22" width="0" style="131" hidden="1" customWidth="1"/>
    <col min="23" max="16384" width="9.109375" style="131" hidden="1"/>
  </cols>
  <sheetData>
    <row r="1" spans="2:22" x14ac:dyDescent="0.25"/>
    <row r="2" spans="2:22" ht="22.2" x14ac:dyDescent="0.35">
      <c r="B2" s="163" t="s">
        <v>107</v>
      </c>
      <c r="C2" s="14"/>
      <c r="D2" s="13"/>
      <c r="E2" s="13"/>
      <c r="F2" s="13"/>
      <c r="G2" s="13"/>
      <c r="H2" s="13"/>
      <c r="I2" s="13"/>
    </row>
    <row r="3" spans="2:22" x14ac:dyDescent="0.25">
      <c r="B3" s="132"/>
      <c r="C3" s="14"/>
      <c r="D3" s="13"/>
      <c r="E3" s="13"/>
      <c r="F3" s="13"/>
      <c r="G3" s="13"/>
      <c r="H3" s="13"/>
      <c r="I3" s="13"/>
    </row>
    <row r="4" spans="2:22" x14ac:dyDescent="0.25">
      <c r="B4" s="132"/>
      <c r="C4" s="14"/>
      <c r="D4" s="13"/>
      <c r="E4" s="13"/>
      <c r="F4" s="13"/>
      <c r="G4" s="13"/>
      <c r="H4" s="13"/>
      <c r="I4" s="13"/>
    </row>
    <row r="5" spans="2:22" ht="12.75" customHeight="1" x14ac:dyDescent="0.25">
      <c r="B5" s="133"/>
      <c r="C5" s="134" t="s">
        <v>46</v>
      </c>
      <c r="D5" s="134"/>
      <c r="E5" s="134"/>
      <c r="F5" s="134"/>
      <c r="G5" s="134"/>
      <c r="H5" s="134"/>
      <c r="I5" s="135"/>
      <c r="N5" s="136"/>
      <c r="O5" s="136"/>
      <c r="P5" s="136"/>
      <c r="Q5" s="136"/>
      <c r="R5" s="136"/>
      <c r="S5" s="136"/>
      <c r="T5" s="136"/>
      <c r="U5" s="136"/>
      <c r="V5" s="136"/>
    </row>
    <row r="6" spans="2:22" x14ac:dyDescent="0.25">
      <c r="B6" s="23" t="s">
        <v>45</v>
      </c>
      <c r="C6" s="137" t="s">
        <v>44</v>
      </c>
      <c r="D6" s="137" t="s">
        <v>45</v>
      </c>
      <c r="E6" s="137" t="s">
        <v>31</v>
      </c>
      <c r="F6" s="137"/>
      <c r="G6" s="137" t="s">
        <v>51</v>
      </c>
      <c r="H6" s="137" t="s">
        <v>47</v>
      </c>
      <c r="I6" s="138" t="s">
        <v>48</v>
      </c>
      <c r="M6" s="136"/>
      <c r="N6" s="136"/>
      <c r="O6" s="136"/>
      <c r="P6" s="136"/>
      <c r="Q6" s="136"/>
      <c r="R6" s="136"/>
      <c r="S6" s="136"/>
      <c r="T6" s="136"/>
      <c r="U6" s="136"/>
      <c r="V6" s="136"/>
    </row>
    <row r="7" spans="2:22" x14ac:dyDescent="0.25">
      <c r="B7" s="139" t="s">
        <v>41</v>
      </c>
      <c r="C7" s="140">
        <v>4</v>
      </c>
      <c r="D7" s="141">
        <v>2020</v>
      </c>
      <c r="E7" s="142" t="s">
        <v>27</v>
      </c>
      <c r="F7" s="143"/>
      <c r="G7" s="144">
        <f>IF(Kengetallen!J37&gt;=1,1,0)</f>
        <v>1</v>
      </c>
      <c r="H7" s="145">
        <v>1</v>
      </c>
      <c r="I7" s="128">
        <v>1000000</v>
      </c>
      <c r="M7" s="136"/>
      <c r="N7" s="136"/>
      <c r="O7" s="136"/>
      <c r="P7" s="136"/>
      <c r="Q7" s="136"/>
      <c r="R7" s="136"/>
      <c r="S7" s="136"/>
      <c r="T7" s="136"/>
      <c r="U7" s="136"/>
      <c r="V7" s="136"/>
    </row>
    <row r="8" spans="2:22" x14ac:dyDescent="0.25">
      <c r="B8" s="139" t="s">
        <v>42</v>
      </c>
      <c r="C8" s="140">
        <v>2</v>
      </c>
      <c r="D8" s="174">
        <f>D7-1</f>
        <v>2019</v>
      </c>
      <c r="E8" s="142" t="s">
        <v>28</v>
      </c>
      <c r="F8" s="143"/>
      <c r="G8" s="144">
        <f>IF(Kengetallen!J38&gt;=1,1,IF(Kengetallen!H37&gt;=(Kengetallen!G47-0.1),1,0))</f>
        <v>1</v>
      </c>
      <c r="H8" s="145">
        <v>1000</v>
      </c>
      <c r="I8" s="128">
        <v>1000</v>
      </c>
      <c r="M8" s="136"/>
      <c r="N8" s="136"/>
      <c r="O8" s="136"/>
      <c r="P8" s="136"/>
      <c r="Q8" s="136"/>
      <c r="R8" s="136"/>
      <c r="S8" s="136"/>
      <c r="T8" s="136"/>
      <c r="U8" s="136"/>
      <c r="V8" s="136"/>
    </row>
    <row r="9" spans="2:22" x14ac:dyDescent="0.25">
      <c r="B9" s="139" t="s">
        <v>43</v>
      </c>
      <c r="C9" s="140">
        <v>1</v>
      </c>
      <c r="D9" s="174">
        <f>D8-1</f>
        <v>2018</v>
      </c>
      <c r="E9" s="142" t="s">
        <v>29</v>
      </c>
      <c r="F9" s="143"/>
      <c r="G9" s="144">
        <f>SUM(G7:G8)</f>
        <v>2</v>
      </c>
      <c r="H9" s="145">
        <v>1000000</v>
      </c>
      <c r="I9" s="128">
        <v>1</v>
      </c>
      <c r="M9" s="136"/>
      <c r="N9" s="136"/>
      <c r="O9" s="136"/>
      <c r="P9" s="136"/>
      <c r="Q9" s="136"/>
      <c r="R9" s="136"/>
      <c r="S9" s="136"/>
      <c r="T9" s="136"/>
      <c r="U9" s="136"/>
      <c r="V9" s="136"/>
    </row>
    <row r="10" spans="2:22" x14ac:dyDescent="0.25">
      <c r="B10" s="13"/>
      <c r="C10" s="14"/>
      <c r="D10" s="146"/>
      <c r="E10" s="14"/>
      <c r="F10" s="14"/>
      <c r="G10" s="14"/>
      <c r="H10" s="13"/>
      <c r="I10" s="147">
        <f>VLOOKUP(Kengetallen!D13,H7:$I$9,2,FALSE)</f>
        <v>1000000</v>
      </c>
      <c r="J10" s="131" t="s">
        <v>123</v>
      </c>
      <c r="M10" s="136"/>
      <c r="N10" s="136"/>
      <c r="O10" s="136"/>
      <c r="P10" s="136"/>
      <c r="Q10" s="136"/>
      <c r="R10" s="136"/>
      <c r="S10" s="136"/>
      <c r="T10" s="136"/>
      <c r="U10" s="136"/>
      <c r="V10" s="136"/>
    </row>
    <row r="11" spans="2:22" x14ac:dyDescent="0.25">
      <c r="B11" s="13"/>
      <c r="C11" s="14"/>
      <c r="D11" s="13"/>
      <c r="E11" s="13"/>
      <c r="F11" s="13"/>
      <c r="G11" s="13"/>
      <c r="H11" s="13"/>
      <c r="I11" s="13"/>
    </row>
    <row r="12" spans="2:22" x14ac:dyDescent="0.25">
      <c r="B12" s="13"/>
      <c r="C12" s="14"/>
      <c r="D12" s="13"/>
      <c r="E12" s="13"/>
      <c r="F12" s="13"/>
      <c r="G12" s="13"/>
      <c r="H12" s="13"/>
      <c r="I12" s="13"/>
    </row>
    <row r="13" spans="2:22" x14ac:dyDescent="0.25">
      <c r="B13" s="148" t="s">
        <v>88</v>
      </c>
      <c r="C13" s="134"/>
      <c r="D13" s="149" t="s">
        <v>85</v>
      </c>
      <c r="E13" s="149" t="s">
        <v>87</v>
      </c>
      <c r="F13" s="134"/>
      <c r="G13" s="134"/>
      <c r="H13" s="134"/>
      <c r="I13" s="135"/>
    </row>
    <row r="14" spans="2:22" x14ac:dyDescent="0.25">
      <c r="B14" s="23"/>
      <c r="C14" s="137"/>
      <c r="D14" s="150" t="s">
        <v>86</v>
      </c>
      <c r="E14" s="150" t="s">
        <v>86</v>
      </c>
      <c r="F14" s="137" t="s">
        <v>99</v>
      </c>
      <c r="G14" s="137"/>
      <c r="H14" s="137"/>
      <c r="I14" s="138"/>
    </row>
    <row r="15" spans="2:22" x14ac:dyDescent="0.25">
      <c r="B15" s="151"/>
      <c r="C15" s="152" t="s">
        <v>11</v>
      </c>
      <c r="D15" s="153">
        <v>0.2</v>
      </c>
      <c r="E15" s="154">
        <f>+D15+0.3</f>
        <v>0.5</v>
      </c>
      <c r="F15" s="151" t="s">
        <v>96</v>
      </c>
      <c r="G15" s="31"/>
      <c r="H15" s="31"/>
      <c r="I15" s="155"/>
    </row>
    <row r="16" spans="2:22" x14ac:dyDescent="0.25">
      <c r="B16" s="151"/>
      <c r="C16" s="152" t="s">
        <v>13</v>
      </c>
      <c r="D16" s="156">
        <v>0</v>
      </c>
      <c r="E16" s="156">
        <v>0.1</v>
      </c>
      <c r="F16" s="151" t="s">
        <v>97</v>
      </c>
      <c r="G16" s="31"/>
      <c r="H16" s="31"/>
      <c r="I16" s="155"/>
    </row>
    <row r="17" spans="2:11" x14ac:dyDescent="0.25">
      <c r="B17" s="151"/>
      <c r="C17" s="152" t="s">
        <v>14</v>
      </c>
      <c r="D17" s="157">
        <v>1</v>
      </c>
      <c r="E17" s="157">
        <v>1.5</v>
      </c>
      <c r="F17" s="151" t="s">
        <v>98</v>
      </c>
      <c r="G17" s="31"/>
      <c r="H17" s="31"/>
      <c r="I17" s="155"/>
    </row>
    <row r="18" spans="2:11" x14ac:dyDescent="0.25">
      <c r="B18" s="13"/>
      <c r="C18" s="14"/>
      <c r="D18" s="13"/>
      <c r="E18" s="13"/>
      <c r="F18" s="13"/>
      <c r="G18" s="13"/>
      <c r="H18" s="13"/>
      <c r="I18" s="13"/>
    </row>
    <row r="19" spans="2:11" x14ac:dyDescent="0.25">
      <c r="B19" s="151"/>
      <c r="C19" s="152" t="s">
        <v>89</v>
      </c>
      <c r="D19" s="141">
        <f>D7</f>
        <v>2020</v>
      </c>
      <c r="E19" s="13"/>
      <c r="F19" s="13"/>
      <c r="G19" s="13"/>
      <c r="H19" s="13"/>
      <c r="I19" s="13"/>
    </row>
    <row r="20" spans="2:11" x14ac:dyDescent="0.25">
      <c r="B20" s="13"/>
      <c r="C20" s="14"/>
      <c r="D20" s="13"/>
      <c r="E20" s="13"/>
      <c r="F20" s="13"/>
      <c r="G20" s="13"/>
      <c r="H20" s="13"/>
      <c r="I20" s="13"/>
    </row>
    <row r="21" spans="2:11" x14ac:dyDescent="0.25"/>
    <row r="22" spans="2:11" x14ac:dyDescent="0.25">
      <c r="B22" s="148" t="s">
        <v>95</v>
      </c>
      <c r="C22" s="134"/>
      <c r="D22" s="149"/>
      <c r="E22" s="149"/>
      <c r="F22" s="134"/>
      <c r="G22" s="134"/>
      <c r="H22" s="134"/>
      <c r="I22" s="134"/>
      <c r="J22" s="134"/>
      <c r="K22" s="135"/>
    </row>
    <row r="23" spans="2:11" x14ac:dyDescent="0.25">
      <c r="B23" s="23"/>
      <c r="C23" s="137"/>
      <c r="D23" s="150"/>
      <c r="E23" s="150"/>
      <c r="F23" s="137"/>
      <c r="G23" s="137"/>
      <c r="H23" s="137"/>
      <c r="I23" s="137"/>
      <c r="J23" s="137"/>
      <c r="K23" s="138"/>
    </row>
    <row r="24" spans="2:11" x14ac:dyDescent="0.25"/>
    <row r="25" spans="2:11" x14ac:dyDescent="0.25"/>
    <row r="26" spans="2:11" x14ac:dyDescent="0.25">
      <c r="B26" s="158" t="s">
        <v>94</v>
      </c>
      <c r="C26" s="158"/>
      <c r="E26" s="164" t="s">
        <v>108</v>
      </c>
    </row>
    <row r="27" spans="2:11" x14ac:dyDescent="0.25">
      <c r="E27" s="165" t="s">
        <v>109</v>
      </c>
    </row>
    <row r="28" spans="2:11" x14ac:dyDescent="0.25">
      <c r="B28" s="131" t="s">
        <v>11</v>
      </c>
      <c r="C28" s="159">
        <f>+D15</f>
        <v>0.2</v>
      </c>
      <c r="D28" s="159">
        <f t="shared" ref="D28:K28" si="0">+C28+0.1</f>
        <v>0.30000000000000004</v>
      </c>
      <c r="E28" s="160">
        <f t="shared" si="0"/>
        <v>0.4</v>
      </c>
      <c r="F28" s="159">
        <f t="shared" si="0"/>
        <v>0.5</v>
      </c>
      <c r="G28" s="159">
        <f t="shared" si="0"/>
        <v>0.6</v>
      </c>
      <c r="H28" s="159">
        <f t="shared" si="0"/>
        <v>0.7</v>
      </c>
      <c r="I28" s="159">
        <f t="shared" si="0"/>
        <v>0.79999999999999993</v>
      </c>
      <c r="J28" s="159">
        <f t="shared" si="0"/>
        <v>0.89999999999999991</v>
      </c>
      <c r="K28" s="159">
        <f t="shared" si="0"/>
        <v>0.99999999999999989</v>
      </c>
    </row>
    <row r="29" spans="2:11" x14ac:dyDescent="0.25">
      <c r="B29" s="131" t="s">
        <v>90</v>
      </c>
      <c r="C29" s="131">
        <v>1</v>
      </c>
      <c r="D29" s="131">
        <v>2</v>
      </c>
      <c r="E29" s="131">
        <v>3</v>
      </c>
      <c r="F29" s="131">
        <v>4</v>
      </c>
      <c r="G29" s="131">
        <v>4</v>
      </c>
      <c r="H29" s="131">
        <v>4</v>
      </c>
      <c r="I29" s="131">
        <v>4</v>
      </c>
      <c r="J29" s="131">
        <v>4</v>
      </c>
      <c r="K29" s="131">
        <v>4</v>
      </c>
    </row>
    <row r="30" spans="2:11" x14ac:dyDescent="0.25"/>
    <row r="31" spans="2:11" x14ac:dyDescent="0.25"/>
    <row r="32" spans="2:11"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spans="2:12" x14ac:dyDescent="0.25"/>
    <row r="50" spans="2:12" x14ac:dyDescent="0.25"/>
    <row r="51" spans="2:12" x14ac:dyDescent="0.25"/>
    <row r="52" spans="2:12" x14ac:dyDescent="0.25"/>
    <row r="53" spans="2:12" x14ac:dyDescent="0.25"/>
    <row r="54" spans="2:12" x14ac:dyDescent="0.25"/>
    <row r="55" spans="2:12" x14ac:dyDescent="0.25"/>
    <row r="56" spans="2:12" x14ac:dyDescent="0.25"/>
    <row r="57" spans="2:12" x14ac:dyDescent="0.25"/>
    <row r="58" spans="2:12" x14ac:dyDescent="0.25"/>
    <row r="59" spans="2:12" x14ac:dyDescent="0.25">
      <c r="B59" s="158" t="s">
        <v>93</v>
      </c>
      <c r="C59" s="158"/>
    </row>
    <row r="60" spans="2:12" x14ac:dyDescent="0.25"/>
    <row r="61" spans="2:12" x14ac:dyDescent="0.25">
      <c r="B61" s="131" t="s">
        <v>13</v>
      </c>
      <c r="C61" s="159">
        <v>0</v>
      </c>
      <c r="D61" s="159">
        <f t="shared" ref="D61:J61" si="1">+C61+0.1</f>
        <v>0.1</v>
      </c>
      <c r="E61" s="159">
        <f t="shared" si="1"/>
        <v>0.2</v>
      </c>
      <c r="F61" s="159">
        <f t="shared" si="1"/>
        <v>0.30000000000000004</v>
      </c>
      <c r="G61" s="159">
        <f t="shared" si="1"/>
        <v>0.4</v>
      </c>
      <c r="H61" s="159">
        <f t="shared" si="1"/>
        <v>0.5</v>
      </c>
      <c r="I61" s="159">
        <f t="shared" si="1"/>
        <v>0.6</v>
      </c>
      <c r="J61" s="159">
        <f t="shared" si="1"/>
        <v>0.7</v>
      </c>
      <c r="K61" s="159"/>
      <c r="L61" s="159"/>
    </row>
    <row r="62" spans="2:12" x14ac:dyDescent="0.25">
      <c r="B62" s="131" t="s">
        <v>90</v>
      </c>
      <c r="C62" s="131">
        <v>1</v>
      </c>
      <c r="D62" s="131">
        <v>2</v>
      </c>
      <c r="E62" s="131">
        <v>2</v>
      </c>
      <c r="F62" s="131">
        <v>2</v>
      </c>
      <c r="G62" s="131">
        <v>2</v>
      </c>
      <c r="H62" s="131">
        <v>2</v>
      </c>
      <c r="I62" s="131">
        <v>2</v>
      </c>
      <c r="J62" s="131">
        <v>2</v>
      </c>
    </row>
    <row r="63" spans="2:12" x14ac:dyDescent="0.25"/>
    <row r="64" spans="2:12"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spans="2:11" x14ac:dyDescent="0.25"/>
    <row r="82" spans="2:11" x14ac:dyDescent="0.25"/>
    <row r="83" spans="2:11" x14ac:dyDescent="0.25"/>
    <row r="84" spans="2:11" x14ac:dyDescent="0.25"/>
    <row r="85" spans="2:11" x14ac:dyDescent="0.25"/>
    <row r="86" spans="2:11" x14ac:dyDescent="0.25"/>
    <row r="87" spans="2:11" x14ac:dyDescent="0.25"/>
    <row r="88" spans="2:11" x14ac:dyDescent="0.25"/>
    <row r="89" spans="2:11" x14ac:dyDescent="0.25"/>
    <row r="90" spans="2:11" x14ac:dyDescent="0.25"/>
    <row r="91" spans="2:11" x14ac:dyDescent="0.25"/>
    <row r="92" spans="2:11" x14ac:dyDescent="0.25">
      <c r="B92" s="158" t="s">
        <v>92</v>
      </c>
      <c r="C92" s="158"/>
    </row>
    <row r="93" spans="2:11" x14ac:dyDescent="0.25"/>
    <row r="94" spans="2:11" x14ac:dyDescent="0.25">
      <c r="B94" s="131" t="s">
        <v>91</v>
      </c>
      <c r="C94" s="161">
        <v>1</v>
      </c>
      <c r="D94" s="161">
        <v>1.1000000000000001</v>
      </c>
      <c r="E94" s="161">
        <v>1.2</v>
      </c>
      <c r="F94" s="161">
        <v>1.3</v>
      </c>
      <c r="G94" s="161">
        <v>1.4</v>
      </c>
      <c r="H94" s="161">
        <v>1.5</v>
      </c>
      <c r="I94" s="161">
        <v>2</v>
      </c>
      <c r="J94" s="161">
        <v>3</v>
      </c>
      <c r="K94" s="161">
        <v>3</v>
      </c>
    </row>
    <row r="95" spans="2:11" x14ac:dyDescent="0.25">
      <c r="B95" s="131" t="s">
        <v>90</v>
      </c>
      <c r="C95" s="131">
        <v>1</v>
      </c>
      <c r="D95" s="162">
        <f>1+((+D94-$C$94)/0.5)*2</f>
        <v>1.4000000000000004</v>
      </c>
      <c r="E95" s="162">
        <f>1+((+E94-$C$94)/0.5)*2</f>
        <v>1.7999999999999998</v>
      </c>
      <c r="F95" s="162">
        <f>1+((+F94-$C$94)/0.5)*2</f>
        <v>2.2000000000000002</v>
      </c>
      <c r="G95" s="162">
        <f>1+((+G94-$C$94)/0.5)*2</f>
        <v>2.5999999999999996</v>
      </c>
      <c r="H95" s="162">
        <f>1+((+H94-$C$94)/0.5)*2</f>
        <v>3</v>
      </c>
      <c r="I95" s="162">
        <v>3</v>
      </c>
      <c r="J95" s="131">
        <v>3</v>
      </c>
      <c r="K95" s="131">
        <v>3</v>
      </c>
    </row>
    <row r="96" spans="2:11"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sheetData>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43</vt:i4>
      </vt:variant>
    </vt:vector>
  </HeadingPairs>
  <TitlesOfParts>
    <vt:vector size="46" baseType="lpstr">
      <vt:lpstr>Kengetallen</vt:lpstr>
      <vt:lpstr>Toelichting Berekening</vt:lpstr>
      <vt:lpstr>HULP</vt:lpstr>
      <vt:lpstr>CurrentRatioGemiddeld</vt:lpstr>
      <vt:lpstr>CurrentRatioN</vt:lpstr>
      <vt:lpstr>CurrentRatioNmin1</vt:lpstr>
      <vt:lpstr>CurrentRatioNmin2</vt:lpstr>
      <vt:lpstr>EigenVermogenN</vt:lpstr>
      <vt:lpstr>EigenVermogenNmin1</vt:lpstr>
      <vt:lpstr>EigenVermogenNmin2</vt:lpstr>
      <vt:lpstr>LiquideMiddelenN</vt:lpstr>
      <vt:lpstr>LiquideMiddelenNmin1</vt:lpstr>
      <vt:lpstr>LiquideMiddelenNmin2</vt:lpstr>
      <vt:lpstr>NettoResultaatN</vt:lpstr>
      <vt:lpstr>NettoResultaatNmin1</vt:lpstr>
      <vt:lpstr>NettoResultaatNmin2</vt:lpstr>
      <vt:lpstr>RentabiliteitGemiddeld</vt:lpstr>
      <vt:lpstr>RentabiliteitN</vt:lpstr>
      <vt:lpstr>RentabiliteitNmin1</vt:lpstr>
      <vt:lpstr>RentabiliteitNmin2</vt:lpstr>
      <vt:lpstr>RentabiliteitTVN</vt:lpstr>
      <vt:lpstr>SolvabiliteitGemiddeld</vt:lpstr>
      <vt:lpstr>SolvabiliteitN</vt:lpstr>
      <vt:lpstr>SolvabiliteitNmin1</vt:lpstr>
      <vt:lpstr>SolvabiliteitNmin2</vt:lpstr>
      <vt:lpstr>TotaalVermogenN</vt:lpstr>
      <vt:lpstr>TotaalVermogenNmin1</vt:lpstr>
      <vt:lpstr>TotaalVermogenNmin2</vt:lpstr>
      <vt:lpstr>VasteActivaN</vt:lpstr>
      <vt:lpstr>VasteActivaNmin1</vt:lpstr>
      <vt:lpstr>VasteActivaNmin2</vt:lpstr>
      <vt:lpstr>VlottendeActivaN</vt:lpstr>
      <vt:lpstr>VlottendeActivaNmin1</vt:lpstr>
      <vt:lpstr>VlottendeActivaNmin2</vt:lpstr>
      <vt:lpstr>VreemdVermogenKortN</vt:lpstr>
      <vt:lpstr>VreemdVermogenKortNmin1</vt:lpstr>
      <vt:lpstr>VreemdVermogenKortNmin2</vt:lpstr>
      <vt:lpstr>VreemdVermogenLangN</vt:lpstr>
      <vt:lpstr>VreemdVermogenLangNmin1</vt:lpstr>
      <vt:lpstr>VreemdVermogenLangNmin2</vt:lpstr>
      <vt:lpstr>VreemdVermogenN</vt:lpstr>
      <vt:lpstr>VreemdVermogenNmin1</vt:lpstr>
      <vt:lpstr>VreemdVermogenNmin2</vt:lpstr>
      <vt:lpstr>WeegfactorjaarN</vt:lpstr>
      <vt:lpstr>WeegfactorjaarNmin1</vt:lpstr>
      <vt:lpstr>WeegfactorjaarNmin2</vt:lpstr>
    </vt:vector>
  </TitlesOfParts>
  <Company>Belastingdienst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Selectiemodel FED</dc:title>
  <dc:creator>M.A.</dc:creator>
  <cp:lastModifiedBy>Pieter P.C. van Dorth</cp:lastModifiedBy>
  <cp:lastPrinted>2015-02-24T14:03:25Z</cp:lastPrinted>
  <dcterms:created xsi:type="dcterms:W3CDTF">2005-12-12T14:07:38Z</dcterms:created>
  <dcterms:modified xsi:type="dcterms:W3CDTF">2021-05-27T14:40:37Z</dcterms:modified>
</cp:coreProperties>
</file>