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Q:\Fin-Financien\Verzekeringen\herindeling Uden Landerd\aanbesteding brand Maashorst\"/>
    </mc:Choice>
  </mc:AlternateContent>
  <xr:revisionPtr revIDLastSave="0" documentId="8_{E7D9F753-AE19-4B98-9208-4A75AD187DB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pecificatie" sheetId="2" r:id="rId1"/>
  </sheets>
  <externalReferences>
    <externalReference r:id="rId2"/>
    <externalReference r:id="rId3"/>
  </externalReferences>
  <definedNames>
    <definedName name="_xlnm._FilterDatabase" localSheetId="0" hidden="1">specificatie!$B$5:$G$49</definedName>
    <definedName name="_xlnm.Print_Area" localSheetId="0">specificatie!$B$6:$L$49</definedName>
    <definedName name="_xlnm.Print_Titles" localSheetId="0">specificatie!$1:$5</definedName>
    <definedName name="afrind">'[1]General Info'!$B$26</definedName>
    <definedName name="ign">#REF!</definedName>
    <definedName name="igo">#REF!</definedName>
    <definedName name="iin">#REF!</definedName>
    <definedName name="iio">#REF!</definedName>
    <definedName name="Premieoud">'[1]General Info'!#REF!</definedName>
    <definedName name="verzekerdenaam">'[1]General Info'!$B$19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2" l="1"/>
  <c r="R11" i="2"/>
  <c r="H37" i="2"/>
  <c r="H43" i="2" s="1"/>
  <c r="H34" i="2"/>
  <c r="H35" i="2"/>
  <c r="H36" i="2"/>
  <c r="H30" i="2"/>
  <c r="H31" i="2"/>
  <c r="T22" i="2"/>
  <c r="T49" i="2" s="1"/>
  <c r="S22" i="2"/>
  <c r="S49" i="2" s="1"/>
  <c r="R6" i="2"/>
  <c r="R49" i="2" s="1"/>
  <c r="I8" i="2"/>
  <c r="I13" i="2"/>
  <c r="I17" i="2"/>
  <c r="I18" i="2"/>
  <c r="I19" i="2"/>
  <c r="I20" i="2"/>
  <c r="I21" i="2"/>
  <c r="I22" i="2"/>
  <c r="I44" i="2"/>
  <c r="I45" i="2"/>
  <c r="I47" i="2"/>
  <c r="H48" i="2" l="1"/>
  <c r="H42" i="2"/>
  <c r="H47" i="2"/>
  <c r="H39" i="2"/>
  <c r="H38" i="2"/>
  <c r="H45" i="2"/>
  <c r="H46" i="2"/>
  <c r="H32" i="2"/>
  <c r="H41" i="2"/>
  <c r="H44" i="2"/>
  <c r="H40" i="2"/>
  <c r="K20" i="2" l="1"/>
  <c r="O33" i="2" l="1"/>
  <c r="P19" i="2"/>
  <c r="K33" i="2" l="1"/>
  <c r="K16" i="2"/>
  <c r="P16" i="2" s="1"/>
  <c r="J16" i="2"/>
  <c r="K42" i="2"/>
  <c r="J42" i="2"/>
  <c r="O42" i="2" s="1"/>
  <c r="K22" i="2"/>
  <c r="P22" i="2" s="1"/>
  <c r="J22" i="2"/>
  <c r="O22" i="2" s="1"/>
  <c r="K48" i="2"/>
  <c r="P48" i="2" s="1"/>
  <c r="J48" i="2"/>
  <c r="O48" i="2" s="1"/>
  <c r="K32" i="2"/>
  <c r="P32" i="2" s="1"/>
  <c r="J32" i="2"/>
  <c r="O32" i="2" s="1"/>
  <c r="K34" i="2"/>
  <c r="P34" i="2" s="1"/>
  <c r="J34" i="2"/>
  <c r="O34" i="2" s="1"/>
  <c r="P21" i="2"/>
  <c r="J21" i="2"/>
  <c r="O21" i="2" s="1"/>
  <c r="K31" i="2"/>
  <c r="J31" i="2"/>
  <c r="O31" i="2" s="1"/>
  <c r="K30" i="2"/>
  <c r="P30" i="2" s="1"/>
  <c r="J30" i="2"/>
  <c r="O30" i="2" s="1"/>
  <c r="P20" i="2"/>
  <c r="J20" i="2"/>
  <c r="O20" i="2" s="1"/>
  <c r="K41" i="2"/>
  <c r="P41" i="2" s="1"/>
  <c r="J41" i="2"/>
  <c r="O41" i="2" s="1"/>
  <c r="P29" i="2"/>
  <c r="K15" i="2"/>
  <c r="P15" i="2" s="1"/>
  <c r="J15" i="2"/>
  <c r="O15" i="2" s="1"/>
  <c r="K28" i="2"/>
  <c r="P28" i="2" s="1"/>
  <c r="J28" i="2"/>
  <c r="K27" i="2"/>
  <c r="P27" i="2" s="1"/>
  <c r="J27" i="2"/>
  <c r="O27" i="2" s="1"/>
  <c r="K14" i="2"/>
  <c r="P14" i="2" s="1"/>
  <c r="O14" i="2"/>
  <c r="K26" i="2"/>
  <c r="P26" i="2" s="1"/>
  <c r="J26" i="2"/>
  <c r="O26" i="2" s="1"/>
  <c r="K40" i="2"/>
  <c r="P40" i="2" s="1"/>
  <c r="J40" i="2"/>
  <c r="O40" i="2" s="1"/>
  <c r="J19" i="2"/>
  <c r="O19" i="2" s="1"/>
  <c r="Q19" i="2" s="1"/>
  <c r="U19" i="2" s="1"/>
  <c r="K25" i="2"/>
  <c r="P25" i="2" s="1"/>
  <c r="J25" i="2"/>
  <c r="K24" i="2"/>
  <c r="P24" i="2" s="1"/>
  <c r="J24" i="2"/>
  <c r="K13" i="2"/>
  <c r="P13" i="2" s="1"/>
  <c r="J13" i="2"/>
  <c r="K18" i="2"/>
  <c r="P18" i="2" s="1"/>
  <c r="J18" i="2"/>
  <c r="K12" i="2"/>
  <c r="P12" i="2" s="1"/>
  <c r="J12" i="2"/>
  <c r="O12" i="2" s="1"/>
  <c r="K11" i="2"/>
  <c r="P11" i="2" s="1"/>
  <c r="J11" i="2"/>
  <c r="O11" i="2" s="1"/>
  <c r="K47" i="2"/>
  <c r="P47" i="2" s="1"/>
  <c r="J47" i="2"/>
  <c r="O47" i="2" s="1"/>
  <c r="K46" i="2"/>
  <c r="J46" i="2"/>
  <c r="O46" i="2" s="1"/>
  <c r="K39" i="2"/>
  <c r="P39" i="2" s="1"/>
  <c r="J39" i="2"/>
  <c r="O39" i="2" s="1"/>
  <c r="K10" i="2"/>
  <c r="P10" i="2" s="1"/>
  <c r="J10" i="2"/>
  <c r="O10" i="2" s="1"/>
  <c r="P45" i="2"/>
  <c r="J45" i="2"/>
  <c r="O45" i="2" s="1"/>
  <c r="J44" i="2"/>
  <c r="O44" i="2" s="1"/>
  <c r="K9" i="2"/>
  <c r="P9" i="2" s="1"/>
  <c r="J9" i="2"/>
  <c r="O9" i="2" s="1"/>
  <c r="P8" i="2"/>
  <c r="J8" i="2"/>
  <c r="K35" i="2"/>
  <c r="J35" i="2"/>
  <c r="O35" i="2" s="1"/>
  <c r="K23" i="2"/>
  <c r="P23" i="2" s="1"/>
  <c r="J23" i="2"/>
  <c r="O23" i="2" s="1"/>
  <c r="K38" i="2"/>
  <c r="J38" i="2"/>
  <c r="O38" i="2" s="1"/>
  <c r="K37" i="2"/>
  <c r="P37" i="2" s="1"/>
  <c r="J37" i="2"/>
  <c r="O37" i="2" s="1"/>
  <c r="J17" i="2"/>
  <c r="O17" i="2" s="1"/>
  <c r="K36" i="2"/>
  <c r="P36" i="2" s="1"/>
  <c r="J36" i="2"/>
  <c r="O36" i="2" s="1"/>
  <c r="K7" i="2"/>
  <c r="P7" i="2" s="1"/>
  <c r="P6" i="2"/>
  <c r="J6" i="2"/>
  <c r="O6" i="2" s="1"/>
  <c r="K43" i="2"/>
  <c r="P43" i="2" s="1"/>
  <c r="J43" i="2"/>
  <c r="O43" i="2" s="1"/>
  <c r="N49" i="2"/>
  <c r="M49" i="2"/>
  <c r="O8" i="2" l="1"/>
  <c r="Q8" i="2" s="1"/>
  <c r="U8" i="2" s="1"/>
  <c r="J49" i="2"/>
  <c r="Q41" i="2"/>
  <c r="U41" i="2" s="1"/>
  <c r="Q21" i="2"/>
  <c r="U21" i="2" s="1"/>
  <c r="Q22" i="2"/>
  <c r="U22" i="2" s="1"/>
  <c r="Q30" i="2"/>
  <c r="U30" i="2" s="1"/>
  <c r="Q32" i="2"/>
  <c r="U32" i="2" s="1"/>
  <c r="Q48" i="2"/>
  <c r="U48" i="2" s="1"/>
  <c r="Q20" i="2"/>
  <c r="U20" i="2" s="1"/>
  <c r="Q9" i="2"/>
  <c r="U9" i="2" s="1"/>
  <c r="Q39" i="2"/>
  <c r="U39" i="2" s="1"/>
  <c r="Q34" i="2"/>
  <c r="U34" i="2" s="1"/>
  <c r="Q36" i="2"/>
  <c r="U36" i="2" s="1"/>
  <c r="Q23" i="2"/>
  <c r="U23" i="2" s="1"/>
  <c r="Q6" i="2"/>
  <c r="U6" i="2" s="1"/>
  <c r="Q15" i="2"/>
  <c r="U15" i="2" s="1"/>
  <c r="L14" i="2"/>
  <c r="Q43" i="2"/>
  <c r="U43" i="2" s="1"/>
  <c r="L48" i="2"/>
  <c r="Q45" i="2"/>
  <c r="U45" i="2" s="1"/>
  <c r="Q47" i="2"/>
  <c r="U47" i="2" s="1"/>
  <c r="Q40" i="2"/>
  <c r="U40" i="2" s="1"/>
  <c r="Q27" i="2"/>
  <c r="U27" i="2" s="1"/>
  <c r="L39" i="2"/>
  <c r="Q37" i="2"/>
  <c r="U37" i="2" s="1"/>
  <c r="Q10" i="2"/>
  <c r="U10" i="2" s="1"/>
  <c r="Q11" i="2"/>
  <c r="U11" i="2" s="1"/>
  <c r="L26" i="2"/>
  <c r="L13" i="2"/>
  <c r="O13" i="2"/>
  <c r="Q13" i="2" s="1"/>
  <c r="U13" i="2" s="1"/>
  <c r="L16" i="2"/>
  <c r="O16" i="2"/>
  <c r="Q16" i="2" s="1"/>
  <c r="U16" i="2" s="1"/>
  <c r="L35" i="2"/>
  <c r="P35" i="2"/>
  <c r="Q35" i="2" s="1"/>
  <c r="U35" i="2" s="1"/>
  <c r="L11" i="2"/>
  <c r="L24" i="2"/>
  <c r="O24" i="2"/>
  <c r="Q24" i="2" s="1"/>
  <c r="U24" i="2" s="1"/>
  <c r="L42" i="2"/>
  <c r="P42" i="2"/>
  <c r="Q42" i="2" s="1"/>
  <c r="U42" i="2" s="1"/>
  <c r="L28" i="2"/>
  <c r="O28" i="2"/>
  <c r="Q28" i="2" s="1"/>
  <c r="U28" i="2" s="1"/>
  <c r="L7" i="2"/>
  <c r="O7" i="2"/>
  <c r="Q7" i="2" s="1"/>
  <c r="U7" i="2" s="1"/>
  <c r="L38" i="2"/>
  <c r="P38" i="2"/>
  <c r="Q38" i="2" s="1"/>
  <c r="U38" i="2" s="1"/>
  <c r="Q12" i="2"/>
  <c r="U12" i="2" s="1"/>
  <c r="L25" i="2"/>
  <c r="O25" i="2"/>
  <c r="Q25" i="2" s="1"/>
  <c r="U25" i="2" s="1"/>
  <c r="Q26" i="2"/>
  <c r="U26" i="2" s="1"/>
  <c r="L17" i="2"/>
  <c r="P17" i="2"/>
  <c r="Q17" i="2" s="1"/>
  <c r="U17" i="2" s="1"/>
  <c r="L29" i="2"/>
  <c r="O29" i="2"/>
  <c r="Q29" i="2" s="1"/>
  <c r="U29" i="2" s="1"/>
  <c r="L33" i="2"/>
  <c r="P33" i="2"/>
  <c r="Q33" i="2" s="1"/>
  <c r="U33" i="2" s="1"/>
  <c r="L44" i="2"/>
  <c r="P44" i="2"/>
  <c r="Q44" i="2" s="1"/>
  <c r="U44" i="2" s="1"/>
  <c r="L46" i="2"/>
  <c r="P46" i="2"/>
  <c r="Q46" i="2" s="1"/>
  <c r="U46" i="2" s="1"/>
  <c r="L18" i="2"/>
  <c r="O18" i="2"/>
  <c r="Q18" i="2" s="1"/>
  <c r="U18" i="2" s="1"/>
  <c r="Q14" i="2"/>
  <c r="U14" i="2" s="1"/>
  <c r="L31" i="2"/>
  <c r="P31" i="2"/>
  <c r="Q31" i="2" s="1"/>
  <c r="U31" i="2" s="1"/>
  <c r="L9" i="2"/>
  <c r="L45" i="2"/>
  <c r="L47" i="2"/>
  <c r="L43" i="2"/>
  <c r="L6" i="2"/>
  <c r="L37" i="2"/>
  <c r="L23" i="2"/>
  <c r="L8" i="2"/>
  <c r="L21" i="2"/>
  <c r="L32" i="2"/>
  <c r="L22" i="2"/>
  <c r="L36" i="2"/>
  <c r="L10" i="2"/>
  <c r="L41" i="2"/>
  <c r="L30" i="2"/>
  <c r="L34" i="2"/>
  <c r="L19" i="2"/>
  <c r="L12" i="2"/>
  <c r="L40" i="2"/>
  <c r="L27" i="2"/>
  <c r="L15" i="2"/>
  <c r="L20" i="2"/>
  <c r="K49" i="2"/>
  <c r="P49" i="2" l="1"/>
  <c r="O49" i="2"/>
  <c r="L49" i="2"/>
  <c r="U49" i="2" l="1"/>
  <c r="Q4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Linde Sliedrecht</author>
    <author>tc={3E8B45C3-B530-4107-BFDE-59FBE75E9DBB}</author>
    <author>tc={22BA31C9-0D34-4ABA-9565-53FE4B443161}</author>
    <author>tc={33F53165-0010-4E39-8669-9BEC035AB6E5}</author>
  </authors>
  <commentList>
    <comment ref="J7" authorId="0" shapeId="0" xr:uid="{6696DC97-4646-4A77-BBEE-4AA7BC2E13D5}">
      <text>
        <r>
          <rPr>
            <b/>
            <sz val="9"/>
            <color indexed="81"/>
            <rFont val="Tahoma"/>
            <charset val="1"/>
          </rPr>
          <t>Linde Sliedrecht:</t>
        </r>
        <r>
          <rPr>
            <sz val="9"/>
            <color indexed="81"/>
            <rFont val="Tahoma"/>
            <charset val="1"/>
          </rPr>
          <t xml:space="preserve">
Niet door ons verzekerd, maar door de veiligheidsregio
</t>
        </r>
      </text>
    </comment>
    <comment ref="R13" authorId="1" shapeId="0" xr:uid="{3E8B45C3-B530-4107-BFDE-59FBE75E9DB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sloopwaarde</t>
      </text>
    </comment>
    <comment ref="J14" authorId="0" shapeId="0" xr:uid="{93F93437-57BD-4A65-9565-B92F55FD5C81}">
      <text>
        <r>
          <rPr>
            <b/>
            <sz val="9"/>
            <color indexed="81"/>
            <rFont val="Tahoma"/>
            <charset val="1"/>
          </rPr>
          <t>Linde Sliedrecht:</t>
        </r>
        <r>
          <rPr>
            <sz val="9"/>
            <color indexed="81"/>
            <rFont val="Tahoma"/>
            <charset val="1"/>
          </rPr>
          <t xml:space="preserve">
Niet door de gemeente Landerd verzekerd maar door de veiligheidsregio
</t>
        </r>
      </text>
    </comment>
    <comment ref="AG22" authorId="2" shapeId="0" xr:uid="{22BA31C9-0D34-4ABA-9565-53FE4B44316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Mogelijk kan dit nog wijzigen. Hier vinden gesprekken over plaats.</t>
      </text>
    </comment>
    <comment ref="K29" authorId="0" shapeId="0" xr:uid="{4D94BC2D-8E12-47BE-85EF-60E81A0CC83F}">
      <text>
        <r>
          <rPr>
            <b/>
            <sz val="9"/>
            <color indexed="81"/>
            <rFont val="Tahoma"/>
            <charset val="1"/>
          </rPr>
          <t>Linde Sliedrecht:</t>
        </r>
        <r>
          <rPr>
            <sz val="9"/>
            <color indexed="81"/>
            <rFont val="Tahoma"/>
            <charset val="1"/>
          </rPr>
          <t xml:space="preserve">
Bestaat dit nog? Moet onder de kolom opstal
</t>
        </r>
      </text>
    </comment>
    <comment ref="J43" authorId="0" shapeId="0" xr:uid="{24D3D0D8-9E94-40FC-A296-212D0464E940}">
      <text>
        <r>
          <rPr>
            <b/>
            <sz val="9"/>
            <color indexed="81"/>
            <rFont val="Tahoma"/>
            <family val="2"/>
          </rPr>
          <t>Linde Sliedrecht:</t>
        </r>
        <r>
          <rPr>
            <sz val="9"/>
            <color indexed="81"/>
            <rFont val="Tahoma"/>
            <family val="2"/>
          </rPr>
          <t xml:space="preserve">
opnemen tegen sloopwaarde. Complex wordt in november/december gesloopt.</t>
        </r>
      </text>
    </comment>
    <comment ref="R43" authorId="3" shapeId="0" xr:uid="{33F53165-0010-4E39-8669-9BEC035AB6E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sloopwaarde</t>
      </text>
    </comment>
  </commentList>
</comments>
</file>

<file path=xl/sharedStrings.xml><?xml version="1.0" encoding="utf-8"?>
<sst xmlns="http://schemas.openxmlformats.org/spreadsheetml/2006/main" count="630" uniqueCount="161">
  <si>
    <t>Algemene informatie:</t>
  </si>
  <si>
    <t>Straat:</t>
  </si>
  <si>
    <t>Postcode:</t>
  </si>
  <si>
    <t>Woonplaats:</t>
  </si>
  <si>
    <t>Object Omschrijving:</t>
  </si>
  <si>
    <t>Totaal</t>
  </si>
  <si>
    <t>Totaal bezit</t>
  </si>
  <si>
    <t>Inventaris</t>
  </si>
  <si>
    <t xml:space="preserve">Sporthal </t>
  </si>
  <si>
    <t>Brandweerkazerne</t>
  </si>
  <si>
    <t>Gebouwen</t>
  </si>
  <si>
    <t xml:space="preserve">Raadhuis </t>
  </si>
  <si>
    <t xml:space="preserve">Magazijn/opslagplaats e.d. voor verenigingen </t>
  </si>
  <si>
    <t>Magazijn/opslagplaats voor huishoudelijk gerief en toileten</t>
  </si>
  <si>
    <t>Sporthal 'De Eeght'</t>
  </si>
  <si>
    <t>Aula van een begraafplaats</t>
  </si>
  <si>
    <t xml:space="preserve">Magazijn/opslag voor tenten, stoeen, tafels, dekens e.d. </t>
  </si>
  <si>
    <t>Sporthal 'De Hekel'</t>
  </si>
  <si>
    <t>Twee bijgebouwen bij korenmolen</t>
  </si>
  <si>
    <t xml:space="preserve">Gemeentehuis met carillon </t>
  </si>
  <si>
    <t>Bijzondere basisschool (Oventje)</t>
  </si>
  <si>
    <t>Houten gebouw in dierenpark</t>
  </si>
  <si>
    <t>School LZK - De Vlinder</t>
  </si>
  <si>
    <t xml:space="preserve">Heemkundeclub </t>
  </si>
  <si>
    <t>Dierenverblijf van hout</t>
  </si>
  <si>
    <t>Brandweerkazerne + gemeentewerf</t>
  </si>
  <si>
    <t>Woning</t>
  </si>
  <si>
    <t>Opslag/werf voor gemeentewerken</t>
  </si>
  <si>
    <t>Gemeenschapshuis Het Wapen van Reek</t>
  </si>
  <si>
    <t>Basisschool "Den Omgang"</t>
  </si>
  <si>
    <t xml:space="preserve">Woonhuis </t>
  </si>
  <si>
    <t>Woonhuis</t>
  </si>
  <si>
    <t>Basisschool (nieuwe) 'De Regenboog'</t>
  </si>
  <si>
    <t>Voetbalvereniging DAW</t>
  </si>
  <si>
    <t>Jongeren Ontmoetings Plaats (JOP)</t>
  </si>
  <si>
    <t>Brandweermuseum</t>
  </si>
  <si>
    <t>Kerkstraat 55-57-59</t>
  </si>
  <si>
    <t>getax. maart 2016</t>
  </si>
  <si>
    <t>taxatie Heinen jan. 2015</t>
  </si>
  <si>
    <t>taxatie 30-12-2010</t>
  </si>
  <si>
    <t>getax. dec 2016</t>
  </si>
  <si>
    <t>Taxatie gebouwen</t>
  </si>
  <si>
    <t>Taxatie inventaris</t>
  </si>
  <si>
    <t>taxatie per 01-12-2009; 2016:</t>
  </si>
  <si>
    <t>Reek</t>
  </si>
  <si>
    <t>Schaijk</t>
  </si>
  <si>
    <t>Zeeland</t>
  </si>
  <si>
    <t xml:space="preserve">Nieuw Heijtmorgen 20 </t>
  </si>
  <si>
    <t>Mgr. Suysstraat 35</t>
  </si>
  <si>
    <t>Past. Van Winkelstraat 5</t>
  </si>
  <si>
    <t>Schutsboomstraat 94</t>
  </si>
  <si>
    <t>Udensedreef 12</t>
  </si>
  <si>
    <t>Mgr. Suysstraat 6</t>
  </si>
  <si>
    <t xml:space="preserve">De Louwstraat 26 </t>
  </si>
  <si>
    <t xml:space="preserve">Bossestraat 6A </t>
  </si>
  <si>
    <t>T. Oliemeulen 2 t/m 12</t>
  </si>
  <si>
    <t>De scheenen 6</t>
  </si>
  <si>
    <t xml:space="preserve">Bossestraat 8 </t>
  </si>
  <si>
    <t>Mgr. Suysstraat 37</t>
  </si>
  <si>
    <t>Bossestraat 71</t>
  </si>
  <si>
    <t xml:space="preserve">Past. Van Winkelstraat 11 </t>
  </si>
  <si>
    <t>Bosweg 2</t>
  </si>
  <si>
    <t xml:space="preserve">Vlasroot 35 </t>
  </si>
  <si>
    <t xml:space="preserve">Kerkstraat 122 </t>
  </si>
  <si>
    <t>Kerkstraat 39</t>
  </si>
  <si>
    <t>Voor-oventje 16</t>
  </si>
  <si>
    <t>Puttelaar 37</t>
  </si>
  <si>
    <t>Tweehekkenweg 28</t>
  </si>
  <si>
    <t>Mgr. Suysstraat 10</t>
  </si>
  <si>
    <t>Netjeshof 2</t>
  </si>
  <si>
    <t>Hertenkamp</t>
  </si>
  <si>
    <t>Langenboomseweg 71a+b</t>
  </si>
  <si>
    <t xml:space="preserve">Netjeshof ong. </t>
  </si>
  <si>
    <t>Rector v. Gerwenstraat 5</t>
  </si>
  <si>
    <t>Langeboomseweg 71A</t>
  </si>
  <si>
    <t>Bossestraat 8B</t>
  </si>
  <si>
    <t>Voederheil 16</t>
  </si>
  <si>
    <t xml:space="preserve">Mgr. Borretstraat 57 </t>
  </si>
  <si>
    <t>Runstraat 16</t>
  </si>
  <si>
    <t xml:space="preserve">Kerkstraat 35 </t>
  </si>
  <si>
    <t>Rector v. Gerwenstraat 7</t>
  </si>
  <si>
    <t>Bossestraat 56</t>
  </si>
  <si>
    <t>Bossestraat te</t>
  </si>
  <si>
    <t xml:space="preserve">Bosweg 4 </t>
  </si>
  <si>
    <t>dec. 2016</t>
  </si>
  <si>
    <t>dec.2016</t>
  </si>
  <si>
    <t>dec 2016</t>
  </si>
  <si>
    <t xml:space="preserve">Specificatie behorende bij de brandverzekering van de gemeente Landerd </t>
  </si>
  <si>
    <t>Polisnummer : B0100117477</t>
  </si>
  <si>
    <t>Verzekerde bedragen 2019 incl. index</t>
  </si>
  <si>
    <t>Verzekerde bedragen 2020 incl. index</t>
  </si>
  <si>
    <t>Verzekerde bedragen 2021 incl. index</t>
  </si>
  <si>
    <t>Stand: 1 januari 2021</t>
  </si>
  <si>
    <t>Kuipersweg 19</t>
  </si>
  <si>
    <t>Woonunit</t>
  </si>
  <si>
    <t xml:space="preserve">Bipar Premie exclusief assurantiebelasting                          Allianz      0,750 o/oo (30)         Achmea    0,750 o/oo (25)      Veerhaven 0,790 o/oo (20)    Vivat         0,750 o/oo (25)                </t>
  </si>
  <si>
    <t>soort</t>
  </si>
  <si>
    <t>sportaccomodaties</t>
  </si>
  <si>
    <t>in gebr gemeente</t>
  </si>
  <si>
    <t>sociale en culturele gebouwen</t>
  </si>
  <si>
    <t>onderwijs</t>
  </si>
  <si>
    <t>overige</t>
  </si>
  <si>
    <t>Gemeentelijke werkplaats, boerderij met woning</t>
  </si>
  <si>
    <t>Runstraat 59 en 59A</t>
  </si>
  <si>
    <t>Runstraat 59  en 59A</t>
  </si>
  <si>
    <t>Opslag voor gemeentelijke werkplaats (schuur)</t>
  </si>
  <si>
    <t>School 'De Morgenzon' kindcentrum (Vlasgaard en Wizzert)</t>
  </si>
  <si>
    <t>Clubgebouw de Vlashoeve</t>
  </si>
  <si>
    <t>Dierenverblijf van hout, Brouwershof</t>
  </si>
  <si>
    <t>Gemeenschapshuis, kinderdagverblijf/BSO/peuterspeelzaal (exclusief woningen) de garf</t>
  </si>
  <si>
    <t>Jeugdgebouw de Rekelhof en PSZ</t>
  </si>
  <si>
    <t>Multi-functioneel centrum /jeugdgebouw de Sprankel</t>
  </si>
  <si>
    <t>Multi-functioneel centrum, Piramide</t>
  </si>
  <si>
    <t>Multi-funtioneel centrum Phoenix, dorpshuis, bibliotheek</t>
  </si>
  <si>
    <t>nieuwe taxatie gebouwen</t>
  </si>
  <si>
    <t xml:space="preserve">nieuwe taxatie inventaris </t>
  </si>
  <si>
    <t>getax. Febr. 2021</t>
  </si>
  <si>
    <t xml:space="preserve">getaxeerde waarde gebouwen </t>
  </si>
  <si>
    <t>getaxeerde waarde inventaris op basis van vaste taxatie</t>
  </si>
  <si>
    <t>getaxeerde waarde inventaris buiten vaste taxatie</t>
  </si>
  <si>
    <t>Basisschool  'De Kreek'L</t>
  </si>
  <si>
    <t>sportaccomomatie en Kassa van het sportcomplex</t>
  </si>
  <si>
    <t>Bibliotheek en parochiehuis st Cornelius</t>
  </si>
  <si>
    <t>Kerkstraat 54, 54a en 54b</t>
  </si>
  <si>
    <t>Risico informatie</t>
  </si>
  <si>
    <r>
      <t xml:space="preserve">Inbraakmeld- installatie met doormelding  </t>
    </r>
    <r>
      <rPr>
        <b/>
        <i/>
        <sz val="10"/>
        <color rgb="FFFF0000"/>
        <rFont val="Arial"/>
        <family val="2"/>
      </rPr>
      <t>ja/nee</t>
    </r>
  </si>
  <si>
    <t>Brandmeld- installatie met doormelding ja/nee</t>
  </si>
  <si>
    <t>Sprinkler- installatie met doormelding ja/nee</t>
  </si>
  <si>
    <t>Leegstaand      ja/nee</t>
  </si>
  <si>
    <t>Indien leegstaand: vorm van toezicht aanwezig (bijv. Anti-kraak)ja/nee</t>
  </si>
  <si>
    <t>Zonnepanelen aanwezig                            ja/nee</t>
  </si>
  <si>
    <t>ja, geen doormelding</t>
  </si>
  <si>
    <t>nee</t>
  </si>
  <si>
    <t>nvt</t>
  </si>
  <si>
    <t xml:space="preserve">nee </t>
  </si>
  <si>
    <t xml:space="preserve">ja, 82 </t>
  </si>
  <si>
    <t>Zonnecollectoren aanwezig  ja/nee</t>
  </si>
  <si>
    <t>ja, 9</t>
  </si>
  <si>
    <t xml:space="preserve">ja, 102 </t>
  </si>
  <si>
    <t>ja, geen doormelding wel camerabewaking</t>
  </si>
  <si>
    <t>ja, 108</t>
  </si>
  <si>
    <t xml:space="preserve">niet getaxeerd </t>
  </si>
  <si>
    <t>afwijkende bouwaard</t>
  </si>
  <si>
    <t>asbest</t>
  </si>
  <si>
    <t>onderhoud scholen. Meerjarig groot onderhoudsplan</t>
  </si>
  <si>
    <t>wie is verantwoordelijk voor het onderhoud en het beheer van de schoolgebouwen</t>
  </si>
  <si>
    <t>onderhoudscontract zonnepanelen afgesloten ja/nee</t>
  </si>
  <si>
    <t>ja, 1 van de 2 hout</t>
  </si>
  <si>
    <t>ja, doormelding (privat) meldkamer</t>
  </si>
  <si>
    <t>IS AFGEBROKEN</t>
  </si>
  <si>
    <t>ja, doormelding (privaat) via inbraak</t>
  </si>
  <si>
    <t>ja, doormelding (private) meldkamer</t>
  </si>
  <si>
    <t>ja 4 panelen</t>
  </si>
  <si>
    <t>ja</t>
  </si>
  <si>
    <t>?</t>
  </si>
  <si>
    <t>schoolbestuur</t>
  </si>
  <si>
    <t>beheerstichting</t>
  </si>
  <si>
    <t>onder verantwoordelijkheid beheerstichting</t>
  </si>
  <si>
    <t>zonnekeurmerk of ander keurmerk aanwezig? Nog niet maar wel het is we de intentie om de installaties te laten keuren conform NEN 3140 NEN-EN 501110 (Scios 8)</t>
  </si>
  <si>
    <t>offertes worden opgevraagd</t>
  </si>
  <si>
    <t xml:space="preserve">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</si>
</sst>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* #,##0.00_-;\-* #,##0.00_-;_-* &quot;-&quot;??_-;_-@_-"/>
    <numFmt numFmtId="167" formatCode="_-[$€-413]\ * #,##0.00_-;_-[$€-413]\ * #,##0.00\-;_-[$€-413]\ * &quot;-&quot;??_-;_-@_-"/>
    <numFmt numFmtId="168" formatCode="0##\-#######"/>
    <numFmt numFmtId="169" formatCode="0&quot;.&quot;000&quot;.&quot;00&quot;.&quot;000"/>
    <numFmt numFmtId="170" formatCode="0&quot;.&quot;000&quot;.&quot;00&quot;.&quot;00"/>
  </numFmts>
  <fonts count="30">
    <font>
      <sz val="10"/>
      <name val="Arial"/>
    </font>
    <font>
      <sz val="10"/>
      <name val="Arial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b/>
      <i/>
      <sz val="11"/>
      <color indexed="8"/>
      <name val="Arial"/>
      <family val="2"/>
    </font>
    <font>
      <sz val="10"/>
      <name val="Arial"/>
    </font>
    <font>
      <sz val="10"/>
      <name val="Times New Roman"/>
    </font>
    <font>
      <b/>
      <i/>
      <sz val="8"/>
      <color indexed="8"/>
      <name val="Univers (W1)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0"/>
      <name val="Arial"/>
      <family val="2"/>
    </font>
    <font>
      <strike/>
      <sz val="8"/>
      <name val="Arial"/>
      <family val="2"/>
    </font>
    <font>
      <b/>
      <i/>
      <sz val="12"/>
      <name val="Arial"/>
      <family val="2"/>
    </font>
    <font>
      <sz val="11"/>
      <color rgb="FF000000"/>
      <name val="Calibri"/>
      <family val="2"/>
    </font>
    <font>
      <b/>
      <i/>
      <sz val="10"/>
      <color rgb="FF000000"/>
      <name val="Arial"/>
      <family val="2"/>
    </font>
    <font>
      <b/>
      <i/>
      <sz val="10"/>
      <color rgb="FFFF000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>
      <alignment horizontal="center"/>
    </xf>
    <xf numFmtId="169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10" fillId="0" borderId="0" applyFont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5" fillId="0" borderId="0"/>
    <xf numFmtId="166" fontId="6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2" borderId="0" xfId="0" applyFont="1" applyFill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1" fontId="3" fillId="0" borderId="0" xfId="0" applyNumberFormat="1" applyFont="1" applyAlignment="1" applyProtection="1">
      <alignment vertical="top"/>
      <protection locked="0"/>
    </xf>
    <xf numFmtId="0" fontId="11" fillId="3" borderId="0" xfId="0" applyFont="1" applyFill="1" applyBorder="1" applyAlignment="1">
      <alignment horizontal="center"/>
    </xf>
    <xf numFmtId="0" fontId="0" fillId="3" borderId="0" xfId="0" applyFill="1" applyBorder="1"/>
    <xf numFmtId="0" fontId="8" fillId="0" borderId="1" xfId="0" applyFont="1" applyFill="1" applyBorder="1" applyAlignment="1" applyProtection="1">
      <protection locked="0"/>
    </xf>
    <xf numFmtId="168" fontId="8" fillId="0" borderId="1" xfId="0" applyNumberFormat="1" applyFont="1" applyFill="1" applyBorder="1" applyAlignment="1" applyProtection="1">
      <alignment horizontal="left"/>
      <protection locked="0"/>
    </xf>
    <xf numFmtId="49" fontId="8" fillId="0" borderId="1" xfId="0" applyNumberFormat="1" applyFont="1" applyFill="1" applyBorder="1" applyAlignment="1" applyProtection="1">
      <alignment horizontal="left"/>
      <protection locked="0"/>
    </xf>
    <xf numFmtId="49" fontId="8" fillId="0" borderId="1" xfId="0" applyNumberFormat="1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 applyProtection="1">
      <alignment horizontal="left" vertical="top"/>
      <protection locked="0"/>
    </xf>
    <xf numFmtId="49" fontId="8" fillId="0" borderId="1" xfId="0" applyNumberFormat="1" applyFont="1" applyFill="1" applyBorder="1" applyAlignment="1" applyProtection="1">
      <alignment horizontal="left" vertical="top"/>
      <protection locked="0"/>
    </xf>
    <xf numFmtId="49" fontId="8" fillId="0" borderId="1" xfId="0" applyNumberFormat="1" applyFont="1" applyFill="1" applyBorder="1" applyAlignment="1" applyProtection="1">
      <alignment horizontal="left" vertical="top" wrapText="1"/>
      <protection locked="0"/>
    </xf>
    <xf numFmtId="167" fontId="13" fillId="0" borderId="6" xfId="1" applyNumberFormat="1" applyFont="1" applyFill="1" applyBorder="1" applyAlignment="1" applyProtection="1">
      <alignment horizontal="left" vertical="top"/>
      <protection locked="0"/>
    </xf>
    <xf numFmtId="0" fontId="8" fillId="0" borderId="7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1" fontId="4" fillId="3" borderId="0" xfId="1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44" fontId="8" fillId="0" borderId="1" xfId="0" applyNumberFormat="1" applyFont="1" applyBorder="1"/>
    <xf numFmtId="44" fontId="8" fillId="0" borderId="7" xfId="0" applyNumberFormat="1" applyFont="1" applyFill="1" applyBorder="1" applyAlignment="1" applyProtection="1">
      <alignment horizontal="left" vertical="top"/>
      <protection locked="0"/>
    </xf>
    <xf numFmtId="4" fontId="8" fillId="0" borderId="8" xfId="0" applyNumberFormat="1" applyFont="1" applyFill="1" applyBorder="1"/>
    <xf numFmtId="4" fontId="8" fillId="0" borderId="8" xfId="0" applyNumberFormat="1" applyFont="1" applyFill="1" applyBorder="1" applyAlignment="1">
      <alignment wrapText="1"/>
    </xf>
    <xf numFmtId="0" fontId="8" fillId="0" borderId="1" xfId="0" applyFont="1" applyFill="1" applyBorder="1"/>
    <xf numFmtId="165" fontId="2" fillId="4" borderId="4" xfId="1" applyFont="1" applyFill="1" applyBorder="1" applyAlignment="1" applyProtection="1">
      <alignment vertical="top"/>
      <protection locked="0"/>
    </xf>
    <xf numFmtId="0" fontId="3" fillId="5" borderId="9" xfId="0" applyFont="1" applyFill="1" applyBorder="1" applyAlignment="1" applyProtection="1">
      <alignment horizontal="left" vertical="top"/>
      <protection locked="0"/>
    </xf>
    <xf numFmtId="0" fontId="3" fillId="5" borderId="10" xfId="0" applyFont="1" applyFill="1" applyBorder="1" applyAlignment="1" applyProtection="1">
      <alignment horizontal="left" vertical="top"/>
      <protection locked="0"/>
    </xf>
    <xf numFmtId="0" fontId="3" fillId="5" borderId="11" xfId="0" applyFont="1" applyFill="1" applyBorder="1" applyAlignment="1" applyProtection="1">
      <alignment horizontal="left" vertical="top"/>
      <protection locked="0"/>
    </xf>
    <xf numFmtId="0" fontId="3" fillId="5" borderId="12" xfId="0" applyFont="1" applyFill="1" applyBorder="1" applyAlignment="1" applyProtection="1">
      <alignment horizontal="left" vertical="top"/>
      <protection locked="0"/>
    </xf>
    <xf numFmtId="0" fontId="0" fillId="4" borderId="3" xfId="0" applyFill="1" applyBorder="1" applyAlignment="1">
      <alignment vertical="top"/>
    </xf>
    <xf numFmtId="165" fontId="5" fillId="6" borderId="4" xfId="1" applyFont="1" applyFill="1" applyBorder="1" applyAlignment="1" applyProtection="1">
      <alignment horizontal="left" vertical="top" wrapText="1"/>
      <protection locked="0"/>
    </xf>
    <xf numFmtId="165" fontId="5" fillId="6" borderId="13" xfId="1" applyFont="1" applyFill="1" applyBorder="1" applyAlignment="1" applyProtection="1">
      <alignment horizontal="left" vertical="top" wrapText="1"/>
      <protection locked="0"/>
    </xf>
    <xf numFmtId="0" fontId="11" fillId="3" borderId="14" xfId="0" applyFont="1" applyFill="1" applyBorder="1"/>
    <xf numFmtId="0" fontId="11" fillId="3" borderId="15" xfId="0" applyFont="1" applyFill="1" applyBorder="1" applyAlignment="1">
      <alignment horizontal="center"/>
    </xf>
    <xf numFmtId="0" fontId="0" fillId="3" borderId="15" xfId="0" applyFill="1" applyBorder="1"/>
    <xf numFmtId="1" fontId="4" fillId="3" borderId="15" xfId="1" applyNumberFormat="1" applyFont="1" applyFill="1" applyBorder="1" applyAlignment="1" applyProtection="1">
      <alignment horizontal="left" vertical="top" wrapText="1"/>
      <protection locked="0"/>
    </xf>
    <xf numFmtId="0" fontId="3" fillId="3" borderId="15" xfId="0" applyFont="1" applyFill="1" applyBorder="1" applyAlignment="1" applyProtection="1">
      <alignment horizontal="left" vertical="top"/>
      <protection locked="0"/>
    </xf>
    <xf numFmtId="0" fontId="3" fillId="3" borderId="16" xfId="0" applyFont="1" applyFill="1" applyBorder="1" applyAlignment="1" applyProtection="1">
      <alignment horizontal="left" vertical="top"/>
      <protection locked="0"/>
    </xf>
    <xf numFmtId="0" fontId="11" fillId="3" borderId="17" xfId="0" applyFont="1" applyFill="1" applyBorder="1"/>
    <xf numFmtId="0" fontId="3" fillId="3" borderId="12" xfId="0" applyFont="1" applyFill="1" applyBorder="1" applyAlignment="1" applyProtection="1">
      <alignment horizontal="left" vertical="top"/>
      <protection locked="0"/>
    </xf>
    <xf numFmtId="44" fontId="8" fillId="0" borderId="7" xfId="0" applyNumberFormat="1" applyFont="1" applyBorder="1"/>
    <xf numFmtId="167" fontId="13" fillId="0" borderId="19" xfId="1" applyNumberFormat="1" applyFont="1" applyFill="1" applyBorder="1" applyAlignment="1" applyProtection="1">
      <alignment horizontal="left" vertical="top"/>
      <protection locked="0"/>
    </xf>
    <xf numFmtId="0" fontId="8" fillId="0" borderId="24" xfId="0" applyFont="1" applyFill="1" applyBorder="1" applyAlignment="1" applyProtection="1">
      <alignment horizontal="left" vertical="top"/>
      <protection locked="0"/>
    </xf>
    <xf numFmtId="44" fontId="8" fillId="0" borderId="8" xfId="0" applyNumberFormat="1" applyFont="1" applyFill="1" applyBorder="1" applyAlignment="1" applyProtection="1">
      <alignment horizontal="left"/>
      <protection locked="0"/>
    </xf>
    <xf numFmtId="0" fontId="8" fillId="0" borderId="24" xfId="0" applyFont="1" applyFill="1" applyBorder="1" applyAlignment="1" applyProtection="1">
      <alignment horizontal="left"/>
      <protection locked="0"/>
    </xf>
    <xf numFmtId="49" fontId="8" fillId="0" borderId="25" xfId="0" applyNumberFormat="1" applyFont="1" applyBorder="1"/>
    <xf numFmtId="0" fontId="8" fillId="0" borderId="26" xfId="0" applyFont="1" applyFill="1" applyBorder="1" applyAlignment="1" applyProtection="1">
      <alignment horizontal="left"/>
      <protection locked="0"/>
    </xf>
    <xf numFmtId="0" fontId="8" fillId="0" borderId="24" xfId="0" applyFont="1" applyFill="1" applyBorder="1" applyAlignment="1" applyProtection="1">
      <alignment horizontal="left" wrapText="1"/>
      <protection locked="0"/>
    </xf>
    <xf numFmtId="4" fontId="5" fillId="0" borderId="27" xfId="0" applyNumberFormat="1" applyFont="1" applyFill="1" applyBorder="1" applyAlignment="1" applyProtection="1">
      <alignment horizontal="left" vertical="top"/>
      <protection locked="0"/>
    </xf>
    <xf numFmtId="1" fontId="3" fillId="0" borderId="28" xfId="0" applyNumberFormat="1" applyFont="1" applyFill="1" applyBorder="1" applyAlignment="1" applyProtection="1">
      <alignment vertical="top"/>
      <protection locked="0"/>
    </xf>
    <xf numFmtId="1" fontId="3" fillId="0" borderId="28" xfId="0" applyNumberFormat="1" applyFont="1" applyFill="1" applyBorder="1" applyAlignment="1" applyProtection="1">
      <alignment horizontal="left" vertical="top"/>
      <protection locked="0"/>
    </xf>
    <xf numFmtId="4" fontId="3" fillId="0" borderId="28" xfId="0" applyNumberFormat="1" applyFont="1" applyFill="1" applyBorder="1" applyAlignment="1" applyProtection="1">
      <alignment horizontal="left" vertical="top" wrapText="1"/>
      <protection locked="0"/>
    </xf>
    <xf numFmtId="167" fontId="13" fillId="0" borderId="28" xfId="1" applyNumberFormat="1" applyFont="1" applyFill="1" applyBorder="1" applyAlignment="1" applyProtection="1">
      <alignment horizontal="left" vertical="top"/>
      <protection locked="0"/>
    </xf>
    <xf numFmtId="167" fontId="13" fillId="0" borderId="29" xfId="1" applyNumberFormat="1" applyFont="1" applyFill="1" applyBorder="1" applyAlignment="1" applyProtection="1">
      <alignment horizontal="left" vertical="top"/>
      <protection locked="0"/>
    </xf>
    <xf numFmtId="0" fontId="2" fillId="7" borderId="18" xfId="0" applyFont="1" applyFill="1" applyBorder="1" applyAlignment="1" applyProtection="1">
      <alignment vertical="top"/>
      <protection locked="0"/>
    </xf>
    <xf numFmtId="0" fontId="0" fillId="7" borderId="2" xfId="0" applyFill="1" applyBorder="1" applyAlignment="1">
      <alignment vertical="top"/>
    </xf>
    <xf numFmtId="0" fontId="0" fillId="7" borderId="3" xfId="0" applyFill="1" applyBorder="1" applyAlignment="1">
      <alignment horizontal="left" vertical="top"/>
    </xf>
    <xf numFmtId="165" fontId="2" fillId="7" borderId="4" xfId="1" applyFont="1" applyFill="1" applyBorder="1" applyAlignment="1" applyProtection="1">
      <alignment vertical="top"/>
      <protection locked="0"/>
    </xf>
    <xf numFmtId="0" fontId="0" fillId="7" borderId="3" xfId="0" applyFill="1" applyBorder="1" applyAlignment="1">
      <alignment vertical="top"/>
    </xf>
    <xf numFmtId="4" fontId="5" fillId="7" borderId="20" xfId="1" applyNumberFormat="1" applyFont="1" applyFill="1" applyBorder="1" applyAlignment="1" applyProtection="1">
      <alignment horizontal="left" vertical="top" wrapText="1"/>
      <protection locked="0"/>
    </xf>
    <xf numFmtId="1" fontId="5" fillId="7" borderId="21" xfId="1" applyNumberFormat="1" applyFont="1" applyFill="1" applyBorder="1" applyAlignment="1" applyProtection="1">
      <alignment vertical="top" wrapText="1"/>
      <protection locked="0"/>
    </xf>
    <xf numFmtId="4" fontId="5" fillId="7" borderId="21" xfId="1" applyNumberFormat="1" applyFont="1" applyFill="1" applyBorder="1" applyAlignment="1" applyProtection="1">
      <alignment horizontal="left" vertical="top" wrapText="1"/>
      <protection locked="0"/>
    </xf>
    <xf numFmtId="4" fontId="5" fillId="7" borderId="22" xfId="1" applyNumberFormat="1" applyFont="1" applyFill="1" applyBorder="1" applyAlignment="1" applyProtection="1">
      <alignment horizontal="left" vertical="top" wrapText="1"/>
      <protection locked="0"/>
    </xf>
    <xf numFmtId="165" fontId="5" fillId="7" borderId="21" xfId="1" applyFont="1" applyFill="1" applyBorder="1" applyAlignment="1" applyProtection="1">
      <alignment horizontal="left" vertical="top" wrapText="1"/>
      <protection locked="0"/>
    </xf>
    <xf numFmtId="165" fontId="5" fillId="7" borderId="23" xfId="1" applyFont="1" applyFill="1" applyBorder="1" applyAlignment="1" applyProtection="1">
      <alignment horizontal="left" vertical="top" wrapText="1"/>
      <protection locked="0"/>
    </xf>
    <xf numFmtId="165" fontId="2" fillId="8" borderId="4" xfId="1" applyFont="1" applyFill="1" applyBorder="1" applyAlignment="1" applyProtection="1">
      <alignment vertical="top"/>
      <protection locked="0"/>
    </xf>
    <xf numFmtId="0" fontId="0" fillId="8" borderId="2" xfId="0" applyFill="1" applyBorder="1" applyAlignment="1">
      <alignment vertical="top"/>
    </xf>
    <xf numFmtId="0" fontId="0" fillId="8" borderId="3" xfId="0" applyFill="1" applyBorder="1" applyAlignment="1">
      <alignment vertical="top"/>
    </xf>
    <xf numFmtId="0" fontId="3" fillId="8" borderId="0" xfId="0" applyFont="1" applyFill="1" applyBorder="1" applyAlignment="1" applyProtection="1">
      <alignment horizontal="left" vertical="top"/>
      <protection locked="0"/>
    </xf>
    <xf numFmtId="165" fontId="5" fillId="8" borderId="21" xfId="1" applyFont="1" applyFill="1" applyBorder="1" applyAlignment="1" applyProtection="1">
      <alignment horizontal="left" vertical="top" wrapText="1"/>
      <protection locked="0"/>
    </xf>
    <xf numFmtId="165" fontId="5" fillId="8" borderId="23" xfId="1" applyFont="1" applyFill="1" applyBorder="1" applyAlignment="1" applyProtection="1">
      <alignment horizontal="left" vertical="top" wrapText="1"/>
      <protection locked="0"/>
    </xf>
    <xf numFmtId="44" fontId="8" fillId="0" borderId="5" xfId="0" applyNumberFormat="1" applyFont="1" applyFill="1" applyBorder="1" applyAlignment="1" applyProtection="1">
      <alignment horizontal="left"/>
      <protection locked="0"/>
    </xf>
    <xf numFmtId="167" fontId="13" fillId="0" borderId="30" xfId="1" applyNumberFormat="1" applyFont="1" applyFill="1" applyBorder="1" applyAlignment="1" applyProtection="1">
      <alignment horizontal="left" vertical="top"/>
      <protection locked="0"/>
    </xf>
    <xf numFmtId="165" fontId="16" fillId="8" borderId="22" xfId="1" applyFont="1" applyFill="1" applyBorder="1" applyAlignment="1">
      <alignment vertical="top" wrapText="1"/>
    </xf>
    <xf numFmtId="44" fontId="8" fillId="9" borderId="1" xfId="0" applyNumberFormat="1" applyFont="1" applyFill="1" applyBorder="1"/>
    <xf numFmtId="44" fontId="8" fillId="10" borderId="1" xfId="0" applyNumberFormat="1" applyFont="1" applyFill="1" applyBorder="1"/>
    <xf numFmtId="44" fontId="8" fillId="0" borderId="1" xfId="0" applyNumberFormat="1" applyFont="1" applyFill="1" applyBorder="1"/>
    <xf numFmtId="44" fontId="8" fillId="10" borderId="7" xfId="0" applyNumberFormat="1" applyFont="1" applyFill="1" applyBorder="1" applyAlignment="1" applyProtection="1">
      <alignment horizontal="left" vertical="top"/>
      <protection locked="0"/>
    </xf>
    <xf numFmtId="0" fontId="8" fillId="0" borderId="25" xfId="0" applyFont="1" applyFill="1" applyBorder="1" applyAlignment="1" applyProtection="1">
      <alignment horizontal="left"/>
      <protection locked="0"/>
    </xf>
    <xf numFmtId="49" fontId="8" fillId="0" borderId="24" xfId="0" applyNumberFormat="1" applyFont="1" applyBorder="1" applyAlignment="1" applyProtection="1">
      <alignment horizontal="left"/>
    </xf>
    <xf numFmtId="0" fontId="8" fillId="0" borderId="7" xfId="0" applyFont="1" applyFill="1" applyBorder="1" applyAlignment="1" applyProtection="1">
      <protection locked="0"/>
    </xf>
    <xf numFmtId="14" fontId="8" fillId="0" borderId="8" xfId="0" applyNumberFormat="1" applyFont="1" applyFill="1" applyBorder="1" applyAlignment="1" applyProtection="1">
      <alignment horizontal="left"/>
      <protection locked="0"/>
    </xf>
    <xf numFmtId="4" fontId="8" fillId="0" borderId="5" xfId="0" applyNumberFormat="1" applyFont="1" applyFill="1" applyBorder="1"/>
    <xf numFmtId="44" fontId="8" fillId="9" borderId="7" xfId="0" applyNumberFormat="1" applyFont="1" applyFill="1" applyBorder="1"/>
    <xf numFmtId="0" fontId="21" fillId="2" borderId="0" xfId="0" applyFont="1" applyFill="1" applyAlignment="1" applyProtection="1">
      <alignment horizontal="left" vertical="top"/>
      <protection locked="0"/>
    </xf>
    <xf numFmtId="0" fontId="22" fillId="0" borderId="24" xfId="0" quotePrefix="1" applyFont="1" applyFill="1" applyBorder="1" applyAlignment="1" applyProtection="1">
      <alignment horizontal="left"/>
      <protection locked="0"/>
    </xf>
    <xf numFmtId="0" fontId="22" fillId="0" borderId="7" xfId="0" applyFont="1" applyFill="1" applyBorder="1" applyAlignment="1" applyProtection="1">
      <alignment horizontal="left" vertical="top"/>
      <protection locked="0"/>
    </xf>
    <xf numFmtId="0" fontId="22" fillId="0" borderId="1" xfId="0" applyFont="1" applyFill="1" applyBorder="1" applyAlignment="1" applyProtection="1">
      <protection locked="0"/>
    </xf>
    <xf numFmtId="0" fontId="22" fillId="0" borderId="1" xfId="0" applyFont="1" applyFill="1" applyBorder="1"/>
    <xf numFmtId="4" fontId="22" fillId="0" borderId="8" xfId="0" applyNumberFormat="1" applyFont="1" applyFill="1" applyBorder="1"/>
    <xf numFmtId="49" fontId="22" fillId="0" borderId="1" xfId="0" applyNumberFormat="1" applyFont="1" applyFill="1" applyBorder="1" applyAlignment="1" applyProtection="1">
      <alignment horizontal="left"/>
      <protection locked="0"/>
    </xf>
    <xf numFmtId="44" fontId="22" fillId="10" borderId="1" xfId="0" applyNumberFormat="1" applyFont="1" applyFill="1" applyBorder="1"/>
    <xf numFmtId="44" fontId="22" fillId="0" borderId="1" xfId="0" applyNumberFormat="1" applyFont="1" applyBorder="1"/>
    <xf numFmtId="44" fontId="22" fillId="0" borderId="8" xfId="0" applyNumberFormat="1" applyFont="1" applyFill="1" applyBorder="1" applyAlignment="1" applyProtection="1">
      <alignment horizontal="left"/>
      <protection locked="0"/>
    </xf>
    <xf numFmtId="44" fontId="22" fillId="0" borderId="7" xfId="0" applyNumberFormat="1" applyFont="1" applyBorder="1"/>
    <xf numFmtId="44" fontId="22" fillId="0" borderId="7" xfId="0" applyNumberFormat="1" applyFont="1" applyFill="1" applyBorder="1" applyAlignment="1" applyProtection="1">
      <alignment horizontal="left" vertical="top"/>
      <protection locked="0"/>
    </xf>
    <xf numFmtId="44" fontId="22" fillId="0" borderId="5" xfId="0" applyNumberFormat="1" applyFont="1" applyFill="1" applyBorder="1" applyAlignment="1" applyProtection="1">
      <alignment horizontal="left"/>
      <protection locked="0"/>
    </xf>
    <xf numFmtId="0" fontId="21" fillId="0" borderId="0" xfId="0" applyFont="1" applyFill="1" applyBorder="1" applyAlignment="1" applyProtection="1">
      <alignment horizontal="left" vertical="top"/>
      <protection locked="0"/>
    </xf>
    <xf numFmtId="0" fontId="22" fillId="0" borderId="24" xfId="0" applyFont="1" applyFill="1" applyBorder="1" applyAlignment="1" applyProtection="1">
      <alignment horizontal="left"/>
      <protection locked="0"/>
    </xf>
    <xf numFmtId="4" fontId="22" fillId="0" borderId="8" xfId="0" applyNumberFormat="1" applyFont="1" applyFill="1" applyBorder="1" applyAlignment="1">
      <alignment wrapText="1"/>
    </xf>
    <xf numFmtId="44" fontId="8" fillId="0" borderId="0" xfId="0" applyNumberFormat="1" applyFont="1" applyBorder="1"/>
    <xf numFmtId="0" fontId="8" fillId="0" borderId="26" xfId="0" quotePrefix="1" applyFont="1" applyFill="1" applyBorder="1" applyAlignment="1" applyProtection="1">
      <alignment horizontal="left" shrinkToFit="1"/>
      <protection locked="0"/>
    </xf>
    <xf numFmtId="44" fontId="8" fillId="10" borderId="7" xfId="0" applyNumberFormat="1" applyFont="1" applyFill="1" applyBorder="1"/>
    <xf numFmtId="44" fontId="8" fillId="10" borderId="5" xfId="0" applyNumberFormat="1" applyFont="1" applyFill="1" applyBorder="1" applyAlignment="1" applyProtection="1">
      <alignment horizontal="left"/>
      <protection locked="0"/>
    </xf>
    <xf numFmtId="0" fontId="8" fillId="0" borderId="1" xfId="0" applyFont="1" applyBorder="1"/>
    <xf numFmtId="0" fontId="8" fillId="9" borderId="11" xfId="0" applyFont="1" applyFill="1" applyBorder="1" applyAlignment="1" applyProtection="1">
      <alignment horizontal="left" vertical="top"/>
      <protection locked="0"/>
    </xf>
    <xf numFmtId="0" fontId="8" fillId="9" borderId="24" xfId="0" applyFont="1" applyFill="1" applyBorder="1" applyAlignment="1" applyProtection="1">
      <alignment horizontal="left"/>
      <protection locked="0"/>
    </xf>
    <xf numFmtId="0" fontId="8" fillId="9" borderId="24" xfId="0" applyFont="1" applyFill="1" applyBorder="1" applyAlignment="1" applyProtection="1">
      <alignment horizontal="left" vertical="top"/>
      <protection locked="0"/>
    </xf>
    <xf numFmtId="0" fontId="8" fillId="9" borderId="25" xfId="0" applyFont="1" applyFill="1" applyBorder="1" applyAlignment="1" applyProtection="1">
      <alignment horizontal="left" vertical="top"/>
      <protection locked="0"/>
    </xf>
    <xf numFmtId="0" fontId="0" fillId="7" borderId="2" xfId="0" applyFill="1" applyBorder="1" applyAlignment="1">
      <alignment horizontal="left" vertical="top"/>
    </xf>
    <xf numFmtId="49" fontId="8" fillId="0" borderId="7" xfId="0" applyNumberFormat="1" applyFont="1" applyFill="1" applyBorder="1" applyAlignment="1" applyProtection="1">
      <alignment horizontal="left"/>
      <protection locked="0"/>
    </xf>
    <xf numFmtId="0" fontId="0" fillId="8" borderId="0" xfId="0" applyFill="1" applyBorder="1" applyAlignment="1">
      <alignment vertical="top"/>
    </xf>
    <xf numFmtId="44" fontId="8" fillId="3" borderId="7" xfId="0" applyNumberFormat="1" applyFont="1" applyFill="1" applyBorder="1" applyAlignment="1" applyProtection="1">
      <alignment horizontal="left" vertical="top"/>
      <protection locked="0"/>
    </xf>
    <xf numFmtId="44" fontId="8" fillId="3" borderId="7" xfId="0" applyNumberFormat="1" applyFont="1" applyFill="1" applyBorder="1" applyAlignment="1" applyProtection="1">
      <alignment horizontal="center" vertical="top"/>
      <protection locked="0"/>
    </xf>
    <xf numFmtId="165" fontId="25" fillId="11" borderId="31" xfId="2" applyNumberFormat="1" applyFont="1" applyFill="1" applyBorder="1" applyAlignment="1" applyProtection="1">
      <alignment horizontal="center" vertical="top" wrapText="1"/>
      <protection locked="0"/>
    </xf>
    <xf numFmtId="165" fontId="25" fillId="11" borderId="22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Border="1" applyAlignment="1" applyProtection="1">
      <alignment horizontal="left" vertical="top" wrapText="1"/>
      <protection locked="0"/>
    </xf>
    <xf numFmtId="43" fontId="5" fillId="12" borderId="22" xfId="2" applyFont="1" applyFill="1" applyBorder="1" applyAlignment="1" applyProtection="1">
      <alignment horizontal="center" vertical="center" wrapText="1"/>
      <protection locked="0"/>
    </xf>
    <xf numFmtId="43" fontId="5" fillId="12" borderId="32" xfId="2" applyFont="1" applyFill="1" applyBorder="1" applyAlignment="1" applyProtection="1">
      <alignment horizontal="center" vertical="top" wrapText="1"/>
      <protection locked="0"/>
    </xf>
    <xf numFmtId="43" fontId="5" fillId="12" borderId="32" xfId="2" applyFont="1" applyFill="1" applyBorder="1" applyAlignment="1" applyProtection="1">
      <alignment vertical="top" wrapText="1"/>
      <protection locked="0"/>
    </xf>
    <xf numFmtId="0" fontId="23" fillId="11" borderId="33" xfId="11" applyFont="1" applyFill="1" applyBorder="1" applyAlignment="1">
      <alignment horizontal="center" vertical="top" wrapText="1"/>
    </xf>
    <xf numFmtId="0" fontId="11" fillId="3" borderId="0" xfId="0" applyFont="1" applyFill="1" applyBorder="1"/>
    <xf numFmtId="0" fontId="11" fillId="3" borderId="35" xfId="0" applyFont="1" applyFill="1" applyBorder="1"/>
    <xf numFmtId="0" fontId="11" fillId="3" borderId="36" xfId="0" applyFont="1" applyFill="1" applyBorder="1"/>
    <xf numFmtId="0" fontId="7" fillId="3" borderId="0" xfId="0" applyFont="1" applyFill="1" applyBorder="1" applyAlignment="1" applyProtection="1">
      <alignment horizontal="left" vertical="top"/>
      <protection locked="0"/>
    </xf>
    <xf numFmtId="0" fontId="27" fillId="13" borderId="0" xfId="0" applyFont="1" applyFill="1" applyAlignment="1" applyProtection="1">
      <alignment horizontal="left" vertical="top"/>
      <protection locked="0"/>
    </xf>
    <xf numFmtId="0" fontId="28" fillId="13" borderId="24" xfId="0" applyFont="1" applyFill="1" applyBorder="1" applyAlignment="1" applyProtection="1">
      <alignment horizontal="left" vertical="top"/>
      <protection locked="0"/>
    </xf>
    <xf numFmtId="0" fontId="28" fillId="13" borderId="7" xfId="0" applyFont="1" applyFill="1" applyBorder="1" applyAlignment="1" applyProtection="1">
      <alignment horizontal="left" vertical="top"/>
      <protection locked="0"/>
    </xf>
    <xf numFmtId="0" fontId="28" fillId="13" borderId="1" xfId="0" applyFont="1" applyFill="1" applyBorder="1" applyAlignment="1" applyProtection="1">
      <protection locked="0"/>
    </xf>
    <xf numFmtId="0" fontId="28" fillId="13" borderId="1" xfId="0" applyFont="1" applyFill="1" applyBorder="1"/>
    <xf numFmtId="4" fontId="28" fillId="13" borderId="8" xfId="0" applyNumberFormat="1" applyFont="1" applyFill="1" applyBorder="1"/>
    <xf numFmtId="49" fontId="28" fillId="13" borderId="1" xfId="0" applyNumberFormat="1" applyFont="1" applyFill="1" applyBorder="1" applyAlignment="1" applyProtection="1">
      <alignment horizontal="left" vertical="top"/>
      <protection locked="0"/>
    </xf>
    <xf numFmtId="49" fontId="28" fillId="13" borderId="7" xfId="0" applyNumberFormat="1" applyFont="1" applyFill="1" applyBorder="1" applyAlignment="1" applyProtection="1">
      <alignment horizontal="left"/>
      <protection locked="0"/>
    </xf>
    <xf numFmtId="44" fontId="28" fillId="13" borderId="1" xfId="0" applyNumberFormat="1" applyFont="1" applyFill="1" applyBorder="1"/>
    <xf numFmtId="44" fontId="28" fillId="13" borderId="8" xfId="0" applyNumberFormat="1" applyFont="1" applyFill="1" applyBorder="1" applyAlignment="1" applyProtection="1">
      <alignment horizontal="left"/>
      <protection locked="0"/>
    </xf>
    <xf numFmtId="44" fontId="28" fillId="13" borderId="7" xfId="0" applyNumberFormat="1" applyFont="1" applyFill="1" applyBorder="1"/>
    <xf numFmtId="44" fontId="28" fillId="13" borderId="7" xfId="0" applyNumberFormat="1" applyFont="1" applyFill="1" applyBorder="1" applyAlignment="1" applyProtection="1">
      <alignment horizontal="left" vertical="top"/>
      <protection locked="0"/>
    </xf>
    <xf numFmtId="44" fontId="28" fillId="13" borderId="5" xfId="0" applyNumberFormat="1" applyFont="1" applyFill="1" applyBorder="1" applyAlignment="1" applyProtection="1">
      <alignment horizontal="left"/>
      <protection locked="0"/>
    </xf>
    <xf numFmtId="0" fontId="27" fillId="13" borderId="0" xfId="0" applyFont="1" applyFill="1" applyBorder="1" applyAlignment="1" applyProtection="1">
      <alignment horizontal="left" vertical="top"/>
      <protection locked="0"/>
    </xf>
    <xf numFmtId="0" fontId="27" fillId="13" borderId="0" xfId="0" applyFont="1" applyFill="1" applyBorder="1" applyAlignment="1" applyProtection="1">
      <alignment horizontal="left" vertical="top" wrapText="1"/>
      <protection locked="0"/>
    </xf>
    <xf numFmtId="0" fontId="29" fillId="13" borderId="0" xfId="0" applyFont="1" applyFill="1" applyBorder="1" applyAlignment="1" applyProtection="1">
      <alignment horizontal="left" vertical="top"/>
      <protection locked="0"/>
    </xf>
    <xf numFmtId="0" fontId="23" fillId="11" borderId="33" xfId="11" applyFont="1" applyFill="1" applyBorder="1" applyAlignment="1">
      <alignment horizontal="center" vertical="top"/>
    </xf>
    <xf numFmtId="0" fontId="24" fillId="0" borderId="33" xfId="0" applyFont="1" applyBorder="1" applyAlignment="1">
      <alignment horizontal="center" vertical="top"/>
    </xf>
    <xf numFmtId="0" fontId="24" fillId="0" borderId="34" xfId="0" applyFont="1" applyBorder="1" applyAlignment="1">
      <alignment horizontal="center" vertical="top"/>
    </xf>
  </cellXfs>
  <cellStyles count="23">
    <cellStyle name="Comma 2" xfId="2" xr:uid="{00000000-0005-0000-0000-000001000000}"/>
    <cellStyle name="Comma 2 2" xfId="18" xr:uid="{00000000-0005-0000-0000-000002000000}"/>
    <cellStyle name="Comma 3" xfId="22" xr:uid="{00000000-0005-0000-0000-000003000000}"/>
    <cellStyle name="Comma 4" xfId="17" xr:uid="{00000000-0005-0000-0000-000004000000}"/>
    <cellStyle name="Currency 2" xfId="3" xr:uid="{00000000-0005-0000-0000-000005000000}"/>
    <cellStyle name="Fcl (dimensie 1)" xfId="4" xr:uid="{00000000-0005-0000-0000-000006000000}"/>
    <cellStyle name="FCL (grootboeknummer)" xfId="5" xr:uid="{00000000-0005-0000-0000-000007000000}"/>
    <cellStyle name="Komma" xfId="1" builtinId="3"/>
    <cellStyle name="Komma 2" xfId="6" xr:uid="{00000000-0005-0000-0000-000008000000}"/>
    <cellStyle name="Komma 2 2" xfId="7" xr:uid="{00000000-0005-0000-0000-000009000000}"/>
    <cellStyle name="Komma 2 2 2" xfId="19" xr:uid="{00000000-0005-0000-0000-00000A000000}"/>
    <cellStyle name="Komma 3" xfId="8" xr:uid="{00000000-0005-0000-0000-00000B000000}"/>
    <cellStyle name="Komma 3 2" xfId="9" xr:uid="{00000000-0005-0000-0000-00000C000000}"/>
    <cellStyle name="Komma 3 2 2" xfId="20" xr:uid="{00000000-0005-0000-0000-00000D000000}"/>
    <cellStyle name="Kostenplaatsnr." xfId="10" xr:uid="{00000000-0005-0000-0000-00000E000000}"/>
    <cellStyle name="Normal 2" xfId="11" xr:uid="{00000000-0005-0000-0000-000010000000}"/>
    <cellStyle name="Normal 3" xfId="21" xr:uid="{00000000-0005-0000-0000-000011000000}"/>
    <cellStyle name="Standaard" xfId="0" builtinId="0"/>
    <cellStyle name="Standaard 2" xfId="12" xr:uid="{00000000-0005-0000-0000-000012000000}"/>
    <cellStyle name="Standaard 3" xfId="13" xr:uid="{00000000-0005-0000-0000-000013000000}"/>
    <cellStyle name="Valuta 2" xfId="14" xr:uid="{00000000-0005-0000-0000-000014000000}"/>
    <cellStyle name="Valuta 3" xfId="15" xr:uid="{00000000-0005-0000-0000-000015000000}"/>
    <cellStyle name="Valuta 3 2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ache\Content.Outlook\V7XIQJNK\AON%20Mutatiebestand%20gebouwen%201%20januari%202009-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-Financien/Verzekeringen/Taxaties/taxaties%202020/nieuw%20bestand%20AON%20vergelijking%20verzekerde%20opstallenen%20inv%20nav%20taxat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Polisblad"/>
      <sheetName val="Bestand per 1 januari 2010"/>
    </sheetNames>
    <sheetDataSet>
      <sheetData sheetId="0" refreshError="1">
        <row r="19">
          <cell r="B19" t="str">
            <v>Gemeente Boxmeer</v>
          </cell>
        </row>
        <row r="26">
          <cell r="B26">
            <v>-3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2"/>
    </sheetNames>
    <sheetDataSet>
      <sheetData sheetId="0">
        <row r="7">
          <cell r="J7">
            <v>1295000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inde Sliedrecht" id="{B2D692A1-ECEC-45B2-8B43-C5FB1275E7B6}" userId="S::Linde.Sliedrecht@landerd.nl::cee29109-1695-424b-b929-f1189337afc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3" dT="2021-05-27T14:09:09.70" personId="{B2D692A1-ECEC-45B2-8B43-C5FB1275E7B6}" id="{3E8B45C3-B530-4107-BFDE-59FBE75E9DBB}">
    <text>sloopwaarde</text>
  </threadedComment>
  <threadedComment ref="AG22" dT="2021-09-06T07:53:52.78" personId="{B2D692A1-ECEC-45B2-8B43-C5FB1275E7B6}" id="{22BA31C9-0D34-4ABA-9565-53FE4B443161}">
    <text>Mogelijk kan dit nog wijzigen. Hier vinden gesprekken over plaats.</text>
  </threadedComment>
  <threadedComment ref="R43" dT="2021-05-27T14:08:48.96" personId="{B2D692A1-ECEC-45B2-8B43-C5FB1275E7B6}" id="{33F53165-0010-4E39-8669-9BEC035AB6E5}">
    <text>sloopwaarde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FW51"/>
  <sheetViews>
    <sheetView tabSelected="1" zoomScaleNormal="100" zoomScaleSheetLayoutView="100" workbookViewId="0">
      <pane xSplit="21" ySplit="5" topLeftCell="AA15" activePane="bottomRight" state="frozen"/>
      <selection pane="topRight" activeCell="V1" sqref="V1"/>
      <selection pane="bottomLeft" activeCell="A6" sqref="A6"/>
      <selection pane="bottomRight" activeCell="AE33" sqref="AE33"/>
    </sheetView>
  </sheetViews>
  <sheetFormatPr defaultColWidth="9.140625" defaultRowHeight="12.75"/>
  <cols>
    <col min="1" max="1" width="26.42578125" style="1" bestFit="1" customWidth="1"/>
    <col min="2" max="2" width="41.140625" style="1" customWidth="1"/>
    <col min="3" max="3" width="10.28515625" style="11" hidden="1" customWidth="1"/>
    <col min="4" max="4" width="15" style="1" bestFit="1" customWidth="1"/>
    <col min="5" max="5" width="47.85546875" style="2" customWidth="1"/>
    <col min="6" max="6" width="13.28515625" style="2" hidden="1" customWidth="1"/>
    <col min="7" max="7" width="12.42578125" style="2" hidden="1" customWidth="1"/>
    <col min="8" max="8" width="18.140625" style="2" hidden="1" customWidth="1"/>
    <col min="9" max="9" width="13.28515625" style="2" hidden="1" customWidth="1"/>
    <col min="10" max="10" width="18.140625" style="6" hidden="1" customWidth="1"/>
    <col min="11" max="11" width="16.85546875" style="6" hidden="1" customWidth="1"/>
    <col min="12" max="12" width="18.140625" style="6" hidden="1" customWidth="1"/>
    <col min="13" max="14" width="21.7109375" style="6" hidden="1" customWidth="1"/>
    <col min="15" max="15" width="18.140625" style="6" hidden="1" customWidth="1"/>
    <col min="16" max="16" width="16.85546875" style="6" hidden="1" customWidth="1"/>
    <col min="17" max="20" width="18.140625" style="6" hidden="1" customWidth="1"/>
    <col min="21" max="21" width="21.85546875" style="6" hidden="1" customWidth="1"/>
    <col min="22" max="22" width="30" style="6" bestFit="1" customWidth="1"/>
    <col min="23" max="23" width="30.5703125" style="6" bestFit="1" customWidth="1"/>
    <col min="24" max="24" width="16" style="6" customWidth="1"/>
    <col min="25" max="25" width="12.5703125" style="6" customWidth="1"/>
    <col min="26" max="26" width="12" style="6" customWidth="1"/>
    <col min="27" max="27" width="15.28515625" style="6" customWidth="1"/>
    <col min="28" max="28" width="18.140625" style="7" customWidth="1"/>
    <col min="29" max="29" width="23.140625" style="6" customWidth="1"/>
    <col min="30" max="30" width="22.5703125" style="6" customWidth="1"/>
    <col min="31" max="31" width="16.5703125" style="6" customWidth="1"/>
    <col min="32" max="32" width="9.140625" style="6"/>
    <col min="33" max="33" width="16.42578125" style="6" customWidth="1"/>
    <col min="34" max="34" width="17.42578125" style="6" customWidth="1"/>
    <col min="35" max="179" width="9.140625" style="6"/>
    <col min="180" max="16384" width="9.140625" style="1"/>
  </cols>
  <sheetData>
    <row r="1" spans="1:179" ht="13.5" thickTop="1">
      <c r="B1" s="39" t="s">
        <v>87</v>
      </c>
      <c r="C1" s="40"/>
      <c r="D1" s="41"/>
      <c r="E1" s="41"/>
      <c r="F1" s="42"/>
      <c r="G1" s="42"/>
      <c r="H1" s="42"/>
      <c r="I1" s="42"/>
      <c r="J1" s="43"/>
      <c r="K1" s="43"/>
      <c r="L1" s="44"/>
      <c r="M1" s="32"/>
      <c r="N1" s="33"/>
      <c r="O1" s="43"/>
      <c r="P1" s="43"/>
      <c r="Q1" s="44"/>
      <c r="R1" s="25"/>
      <c r="S1" s="25"/>
      <c r="T1" s="25"/>
      <c r="U1" s="25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179">
      <c r="B2" s="45" t="s">
        <v>88</v>
      </c>
      <c r="C2" s="12"/>
      <c r="D2" s="13"/>
      <c r="E2" s="13"/>
      <c r="F2" s="24"/>
      <c r="G2" s="24"/>
      <c r="H2" s="24"/>
      <c r="I2" s="24"/>
      <c r="J2" s="25"/>
      <c r="K2" s="25"/>
      <c r="L2" s="46"/>
      <c r="M2" s="34"/>
      <c r="N2" s="35"/>
      <c r="O2" s="25"/>
      <c r="P2" s="25"/>
      <c r="Q2" s="46"/>
      <c r="R2" s="25"/>
      <c r="S2" s="25"/>
      <c r="T2" s="25"/>
      <c r="U2" s="25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</row>
    <row r="3" spans="1:179" ht="13.5" thickBot="1">
      <c r="B3" s="45" t="s">
        <v>92</v>
      </c>
      <c r="C3" s="12"/>
      <c r="D3" s="13"/>
      <c r="E3" s="13"/>
      <c r="F3" s="24"/>
      <c r="G3" s="24"/>
      <c r="H3" s="24"/>
      <c r="I3" s="24"/>
      <c r="J3" s="25"/>
      <c r="K3" s="25"/>
      <c r="L3" s="46"/>
      <c r="M3" s="34"/>
      <c r="N3" s="35"/>
      <c r="O3" s="25"/>
      <c r="P3" s="25"/>
      <c r="Q3" s="46"/>
      <c r="R3" s="25"/>
      <c r="S3" s="25"/>
      <c r="T3" s="25"/>
      <c r="U3" s="25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</row>
    <row r="4" spans="1:179" ht="15.75" thickBot="1">
      <c r="B4" s="61" t="s">
        <v>0</v>
      </c>
      <c r="C4" s="62"/>
      <c r="D4" s="62"/>
      <c r="E4" s="62"/>
      <c r="F4" s="62"/>
      <c r="G4" s="63"/>
      <c r="H4" s="116"/>
      <c r="I4" s="116"/>
      <c r="J4" s="64" t="s">
        <v>90</v>
      </c>
      <c r="K4" s="62"/>
      <c r="L4" s="65"/>
      <c r="M4" s="31" t="s">
        <v>89</v>
      </c>
      <c r="N4" s="36"/>
      <c r="O4" s="72" t="s">
        <v>91</v>
      </c>
      <c r="P4" s="73"/>
      <c r="Q4" s="74"/>
      <c r="R4" s="118"/>
      <c r="S4" s="118"/>
      <c r="T4" s="118"/>
      <c r="U4" s="75"/>
      <c r="V4" s="150" t="s">
        <v>124</v>
      </c>
      <c r="W4" s="151"/>
      <c r="X4" s="151"/>
      <c r="Y4" s="151"/>
      <c r="Z4" s="151"/>
      <c r="AA4" s="152"/>
      <c r="AB4" s="129"/>
      <c r="AC4" s="129"/>
      <c r="AD4" s="129"/>
      <c r="AE4" s="129"/>
      <c r="AF4" s="129"/>
      <c r="AG4" s="129"/>
      <c r="AH4" s="129"/>
    </row>
    <row r="5" spans="1:179" s="2" customFormat="1" ht="150.75" customHeight="1" thickBot="1">
      <c r="A5" s="2" t="s">
        <v>96</v>
      </c>
      <c r="B5" s="66" t="s">
        <v>1</v>
      </c>
      <c r="C5" s="67" t="s">
        <v>2</v>
      </c>
      <c r="D5" s="68" t="s">
        <v>3</v>
      </c>
      <c r="E5" s="68" t="s">
        <v>4</v>
      </c>
      <c r="F5" s="68" t="s">
        <v>41</v>
      </c>
      <c r="G5" s="69" t="s">
        <v>42</v>
      </c>
      <c r="H5" s="68" t="s">
        <v>114</v>
      </c>
      <c r="I5" s="68" t="s">
        <v>115</v>
      </c>
      <c r="J5" s="70" t="s">
        <v>10</v>
      </c>
      <c r="K5" s="70" t="s">
        <v>7</v>
      </c>
      <c r="L5" s="71" t="s">
        <v>5</v>
      </c>
      <c r="M5" s="37" t="s">
        <v>10</v>
      </c>
      <c r="N5" s="38" t="s">
        <v>7</v>
      </c>
      <c r="O5" s="76" t="s">
        <v>10</v>
      </c>
      <c r="P5" s="76" t="s">
        <v>7</v>
      </c>
      <c r="Q5" s="77" t="s">
        <v>5</v>
      </c>
      <c r="R5" s="76" t="s">
        <v>117</v>
      </c>
      <c r="S5" s="76" t="s">
        <v>118</v>
      </c>
      <c r="T5" s="76" t="s">
        <v>119</v>
      </c>
      <c r="U5" s="80" t="s">
        <v>95</v>
      </c>
      <c r="V5" s="121" t="s">
        <v>125</v>
      </c>
      <c r="W5" s="121" t="s">
        <v>126</v>
      </c>
      <c r="X5" s="121" t="s">
        <v>127</v>
      </c>
      <c r="Y5" s="121" t="s">
        <v>128</v>
      </c>
      <c r="Z5" s="121" t="s">
        <v>129</v>
      </c>
      <c r="AA5" s="122" t="s">
        <v>130</v>
      </c>
      <c r="AB5" s="126" t="s">
        <v>136</v>
      </c>
      <c r="AC5" s="126" t="s">
        <v>158</v>
      </c>
      <c r="AD5" s="127" t="s">
        <v>146</v>
      </c>
      <c r="AE5" s="127" t="s">
        <v>142</v>
      </c>
      <c r="AF5" s="128" t="s">
        <v>143</v>
      </c>
      <c r="AG5" s="127" t="s">
        <v>144</v>
      </c>
      <c r="AH5" s="126" t="s">
        <v>145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</row>
    <row r="6" spans="1:179" s="10" customFormat="1">
      <c r="A6" s="9" t="s">
        <v>98</v>
      </c>
      <c r="B6" s="51" t="s">
        <v>49</v>
      </c>
      <c r="C6" s="18"/>
      <c r="D6" s="14" t="s">
        <v>45</v>
      </c>
      <c r="E6" s="30" t="s">
        <v>11</v>
      </c>
      <c r="F6" s="28"/>
      <c r="G6" s="16"/>
      <c r="H6" s="117" t="s">
        <v>116</v>
      </c>
      <c r="I6" s="117"/>
      <c r="J6" s="90">
        <f>ROUNDUP(M6*146.1/132,0)</f>
        <v>663691</v>
      </c>
      <c r="K6" s="81">
        <v>223933</v>
      </c>
      <c r="L6" s="50">
        <f t="shared" ref="L6:L33" si="0">SUM(J6:K6)</f>
        <v>887624</v>
      </c>
      <c r="M6" s="47">
        <v>599638</v>
      </c>
      <c r="N6" s="26"/>
      <c r="O6" s="27">
        <f t="shared" ref="O6:O33" si="1">ROUNDUP(J6/105*108,-3)</f>
        <v>683000</v>
      </c>
      <c r="P6" s="27" t="e">
        <f>ROUNDUP(#REF!/101.6*103.5,-3)</f>
        <v>#REF!</v>
      </c>
      <c r="Q6" s="78" t="e">
        <f t="shared" ref="Q6:Q33" si="2">SUM(O6:P6)</f>
        <v>#REF!</v>
      </c>
      <c r="R6" s="78">
        <f>[2]Blad1!$J$7</f>
        <v>1295000</v>
      </c>
      <c r="S6" s="110">
        <v>0</v>
      </c>
      <c r="T6" s="78"/>
      <c r="U6" s="78" t="e">
        <f t="shared" ref="U6:U33" si="3">(Q6*(0.075%*0.3))+(Q6*(0.075%*0.25))+(Q6*(0.079%*0.2))+(Q6*(0.075%*0.25))</f>
        <v>#REF!</v>
      </c>
      <c r="V6" s="8" t="s">
        <v>132</v>
      </c>
      <c r="W6" s="8" t="s">
        <v>132</v>
      </c>
      <c r="X6" s="8" t="s">
        <v>132</v>
      </c>
      <c r="Y6" s="8" t="s">
        <v>132</v>
      </c>
      <c r="Z6" s="8" t="s">
        <v>133</v>
      </c>
      <c r="AA6" s="8" t="s">
        <v>132</v>
      </c>
      <c r="AB6" s="123" t="s">
        <v>132</v>
      </c>
      <c r="AC6" s="8"/>
      <c r="AD6" s="8"/>
      <c r="AE6" s="8" t="s">
        <v>132</v>
      </c>
      <c r="AF6" s="8" t="s">
        <v>132</v>
      </c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</row>
    <row r="7" spans="1:179" s="91" customFormat="1">
      <c r="A7" s="91" t="s">
        <v>98</v>
      </c>
      <c r="B7" s="92" t="s">
        <v>50</v>
      </c>
      <c r="C7" s="93"/>
      <c r="D7" s="94" t="s">
        <v>45</v>
      </c>
      <c r="E7" s="95" t="s">
        <v>9</v>
      </c>
      <c r="F7" s="96" t="s">
        <v>37</v>
      </c>
      <c r="G7" s="97"/>
      <c r="H7" s="117"/>
      <c r="I7" s="117"/>
      <c r="J7" s="98">
        <v>0</v>
      </c>
      <c r="K7" s="99">
        <f>ROUNDUP(N7*123.6/118.5,0)</f>
        <v>0</v>
      </c>
      <c r="L7" s="100">
        <f t="shared" si="0"/>
        <v>0</v>
      </c>
      <c r="M7" s="101">
        <v>1529562</v>
      </c>
      <c r="N7" s="99"/>
      <c r="O7" s="102">
        <f t="shared" si="1"/>
        <v>0</v>
      </c>
      <c r="P7" s="102">
        <f>ROUNDUP(K7/101.6*103.5,-3)</f>
        <v>0</v>
      </c>
      <c r="Q7" s="103">
        <f t="shared" si="2"/>
        <v>0</v>
      </c>
      <c r="R7" s="103"/>
      <c r="S7" s="103"/>
      <c r="T7" s="103"/>
      <c r="U7" s="103">
        <f t="shared" si="3"/>
        <v>0</v>
      </c>
      <c r="V7" s="104"/>
      <c r="W7" s="104"/>
      <c r="X7" s="104"/>
      <c r="Y7" s="104"/>
      <c r="Z7" s="104"/>
      <c r="AA7" s="104"/>
      <c r="AB7" s="124"/>
      <c r="AC7" s="104"/>
      <c r="AD7" s="104"/>
      <c r="AE7" s="104" t="s">
        <v>132</v>
      </c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4"/>
      <c r="FW7" s="104"/>
    </row>
    <row r="8" spans="1:179" s="9" customFormat="1">
      <c r="A8" s="9" t="s">
        <v>98</v>
      </c>
      <c r="B8" s="85" t="s">
        <v>104</v>
      </c>
      <c r="C8" s="22"/>
      <c r="D8" s="14" t="s">
        <v>45</v>
      </c>
      <c r="E8" s="30" t="s">
        <v>102</v>
      </c>
      <c r="F8" s="28" t="s">
        <v>37</v>
      </c>
      <c r="G8" s="16"/>
      <c r="H8" s="117" t="s">
        <v>116</v>
      </c>
      <c r="I8" s="117" t="str">
        <f t="shared" ref="I8:I47" si="4">$H$6</f>
        <v>getax. Febr. 2021</v>
      </c>
      <c r="J8" s="81">
        <f t="shared" ref="J8:J13" si="5">ROUNDUP(M8*146.1/132,0)</f>
        <v>1796598</v>
      </c>
      <c r="K8" s="81">
        <v>378767</v>
      </c>
      <c r="L8" s="50">
        <f t="shared" si="0"/>
        <v>2175365</v>
      </c>
      <c r="M8" s="47">
        <v>1623209</v>
      </c>
      <c r="N8" s="26"/>
      <c r="O8" s="27">
        <f t="shared" si="1"/>
        <v>1848000</v>
      </c>
      <c r="P8" s="27" t="e">
        <f>ROUNDUP(#REF!/101.6*103.5,-3)</f>
        <v>#REF!</v>
      </c>
      <c r="Q8" s="78" t="e">
        <f t="shared" si="2"/>
        <v>#REF!</v>
      </c>
      <c r="R8" s="78">
        <v>1986000</v>
      </c>
      <c r="S8" s="78">
        <v>388520</v>
      </c>
      <c r="T8" s="78">
        <v>100000</v>
      </c>
      <c r="U8" s="78" t="e">
        <f t="shared" si="3"/>
        <v>#REF!</v>
      </c>
      <c r="V8" s="8" t="s">
        <v>151</v>
      </c>
      <c r="W8" s="8" t="s">
        <v>132</v>
      </c>
      <c r="X8" s="8" t="s">
        <v>132</v>
      </c>
      <c r="Y8" s="8" t="s">
        <v>134</v>
      </c>
      <c r="Z8" s="8" t="s">
        <v>133</v>
      </c>
      <c r="AA8" s="8" t="s">
        <v>132</v>
      </c>
      <c r="AB8" s="123" t="s">
        <v>132</v>
      </c>
      <c r="AC8" s="8"/>
      <c r="AD8" s="8"/>
      <c r="AE8" s="8" t="s">
        <v>132</v>
      </c>
      <c r="AF8" s="8" t="s">
        <v>153</v>
      </c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</row>
    <row r="9" spans="1:179" s="9" customFormat="1">
      <c r="A9" s="9" t="s">
        <v>98</v>
      </c>
      <c r="B9" s="51" t="s">
        <v>103</v>
      </c>
      <c r="C9" s="22"/>
      <c r="D9" s="14" t="s">
        <v>45</v>
      </c>
      <c r="E9" s="30" t="s">
        <v>105</v>
      </c>
      <c r="F9" s="28" t="s">
        <v>37</v>
      </c>
      <c r="G9" s="16"/>
      <c r="H9" s="117" t="s">
        <v>116</v>
      </c>
      <c r="I9" s="117"/>
      <c r="J9" s="81">
        <f t="shared" si="5"/>
        <v>690999</v>
      </c>
      <c r="K9" s="26">
        <f t="shared" ref="K9:K16" si="6">ROUNDUP(N9*123.6/118.5,0)</f>
        <v>0</v>
      </c>
      <c r="L9" s="50">
        <f t="shared" si="0"/>
        <v>690999</v>
      </c>
      <c r="M9" s="47">
        <v>624311</v>
      </c>
      <c r="N9" s="26"/>
      <c r="O9" s="27">
        <f t="shared" si="1"/>
        <v>711000</v>
      </c>
      <c r="P9" s="27">
        <f t="shared" ref="P9:P16" si="7">ROUNDUP(K9/101.6*103.5,-3)</f>
        <v>0</v>
      </c>
      <c r="Q9" s="78">
        <f t="shared" si="2"/>
        <v>711000</v>
      </c>
      <c r="R9" s="78">
        <v>804000</v>
      </c>
      <c r="S9" s="78"/>
      <c r="T9" s="78"/>
      <c r="U9" s="78">
        <f t="shared" si="3"/>
        <v>538.9380000000001</v>
      </c>
      <c r="V9" s="8" t="s">
        <v>148</v>
      </c>
      <c r="W9" s="8" t="s">
        <v>132</v>
      </c>
      <c r="X9" s="8" t="s">
        <v>132</v>
      </c>
      <c r="Y9" s="8" t="s">
        <v>132</v>
      </c>
      <c r="Z9" s="8" t="s">
        <v>133</v>
      </c>
      <c r="AA9" s="8" t="s">
        <v>134</v>
      </c>
      <c r="AB9" s="123" t="s">
        <v>134</v>
      </c>
      <c r="AC9" s="8"/>
      <c r="AD9" s="8"/>
      <c r="AE9" s="8" t="s">
        <v>132</v>
      </c>
      <c r="AF9" s="8" t="s">
        <v>153</v>
      </c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</row>
    <row r="10" spans="1:179" s="9" customFormat="1">
      <c r="A10" s="4" t="s">
        <v>98</v>
      </c>
      <c r="B10" s="51" t="s">
        <v>59</v>
      </c>
      <c r="C10" s="22"/>
      <c r="D10" s="14" t="s">
        <v>45</v>
      </c>
      <c r="E10" s="30" t="s">
        <v>15</v>
      </c>
      <c r="F10" s="28"/>
      <c r="G10" s="16"/>
      <c r="H10" s="117" t="s">
        <v>116</v>
      </c>
      <c r="I10" s="117"/>
      <c r="J10" s="81">
        <f t="shared" si="5"/>
        <v>153614</v>
      </c>
      <c r="K10" s="26">
        <f t="shared" si="6"/>
        <v>0</v>
      </c>
      <c r="L10" s="50">
        <f t="shared" si="0"/>
        <v>153614</v>
      </c>
      <c r="M10" s="47">
        <v>138788</v>
      </c>
      <c r="N10" s="26"/>
      <c r="O10" s="27">
        <f t="shared" si="1"/>
        <v>159000</v>
      </c>
      <c r="P10" s="27">
        <f t="shared" si="7"/>
        <v>0</v>
      </c>
      <c r="Q10" s="78">
        <f t="shared" si="2"/>
        <v>159000</v>
      </c>
      <c r="R10" s="78">
        <v>155500</v>
      </c>
      <c r="S10" s="78"/>
      <c r="T10" s="78"/>
      <c r="U10" s="78">
        <f t="shared" si="3"/>
        <v>120.52200000000001</v>
      </c>
      <c r="V10" s="8" t="s">
        <v>132</v>
      </c>
      <c r="W10" s="8" t="s">
        <v>132</v>
      </c>
      <c r="X10" s="8" t="s">
        <v>132</v>
      </c>
      <c r="Y10" s="8" t="s">
        <v>132</v>
      </c>
      <c r="Z10" s="8" t="s">
        <v>133</v>
      </c>
      <c r="AA10" s="8" t="s">
        <v>132</v>
      </c>
      <c r="AB10" s="123" t="s">
        <v>132</v>
      </c>
      <c r="AC10" s="8"/>
      <c r="AD10" s="8"/>
      <c r="AE10" s="8" t="s">
        <v>132</v>
      </c>
      <c r="AF10" s="8" t="s">
        <v>132</v>
      </c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</row>
    <row r="11" spans="1:179" s="3" customFormat="1">
      <c r="A11" s="9" t="s">
        <v>98</v>
      </c>
      <c r="B11" s="49" t="s">
        <v>63</v>
      </c>
      <c r="C11" s="22"/>
      <c r="D11" s="14" t="s">
        <v>46</v>
      </c>
      <c r="E11" s="30" t="s">
        <v>18</v>
      </c>
      <c r="F11" s="28"/>
      <c r="G11" s="19"/>
      <c r="H11" s="117" t="s">
        <v>116</v>
      </c>
      <c r="I11" s="117"/>
      <c r="J11" s="81">
        <f t="shared" si="5"/>
        <v>100609</v>
      </c>
      <c r="K11" s="26">
        <f t="shared" si="6"/>
        <v>0</v>
      </c>
      <c r="L11" s="50">
        <f t="shared" si="0"/>
        <v>100609</v>
      </c>
      <c r="M11" s="47">
        <v>90899</v>
      </c>
      <c r="N11" s="26"/>
      <c r="O11" s="27">
        <f t="shared" si="1"/>
        <v>104000</v>
      </c>
      <c r="P11" s="27">
        <f t="shared" si="7"/>
        <v>0</v>
      </c>
      <c r="Q11" s="78">
        <f t="shared" si="2"/>
        <v>104000</v>
      </c>
      <c r="R11" s="78">
        <f>120000+34200</f>
        <v>154200</v>
      </c>
      <c r="S11" s="78"/>
      <c r="T11" s="78"/>
      <c r="U11" s="78">
        <f t="shared" si="3"/>
        <v>78.831999999999994</v>
      </c>
      <c r="V11" s="8" t="s">
        <v>132</v>
      </c>
      <c r="W11" s="8" t="s">
        <v>132</v>
      </c>
      <c r="X11" s="6" t="s">
        <v>132</v>
      </c>
      <c r="Y11" s="6" t="s">
        <v>132</v>
      </c>
      <c r="Z11" s="6" t="s">
        <v>133</v>
      </c>
      <c r="AA11" s="6" t="s">
        <v>132</v>
      </c>
      <c r="AB11" s="123" t="s">
        <v>132</v>
      </c>
      <c r="AC11" s="6"/>
      <c r="AD11" s="6"/>
      <c r="AE11" s="6" t="s">
        <v>147</v>
      </c>
      <c r="AF11" s="6" t="s">
        <v>132</v>
      </c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</row>
    <row r="12" spans="1:179" s="9" customFormat="1" ht="15.6" customHeight="1">
      <c r="A12" s="4" t="s">
        <v>98</v>
      </c>
      <c r="B12" s="51" t="s">
        <v>64</v>
      </c>
      <c r="C12" s="22"/>
      <c r="D12" s="14" t="s">
        <v>46</v>
      </c>
      <c r="E12" s="30" t="s">
        <v>19</v>
      </c>
      <c r="F12" s="28" t="s">
        <v>39</v>
      </c>
      <c r="G12" s="16" t="s">
        <v>84</v>
      </c>
      <c r="H12" s="117" t="s">
        <v>116</v>
      </c>
      <c r="I12" s="117"/>
      <c r="J12" s="81">
        <f t="shared" si="5"/>
        <v>8123628</v>
      </c>
      <c r="K12" s="81">
        <f t="shared" si="6"/>
        <v>1704864</v>
      </c>
      <c r="L12" s="50">
        <f t="shared" si="0"/>
        <v>9828492</v>
      </c>
      <c r="M12" s="47">
        <v>7339622</v>
      </c>
      <c r="N12" s="26">
        <v>1634517</v>
      </c>
      <c r="O12" s="27">
        <f t="shared" si="1"/>
        <v>8356000</v>
      </c>
      <c r="P12" s="27">
        <f t="shared" si="7"/>
        <v>1737000</v>
      </c>
      <c r="Q12" s="78">
        <f t="shared" si="2"/>
        <v>10093000</v>
      </c>
      <c r="R12" s="78">
        <v>10200000</v>
      </c>
      <c r="S12" s="78">
        <v>492780</v>
      </c>
      <c r="T12" s="78">
        <v>1091523</v>
      </c>
      <c r="U12" s="78">
        <f t="shared" si="3"/>
        <v>7650.4939999999997</v>
      </c>
      <c r="V12" s="8" t="s">
        <v>148</v>
      </c>
      <c r="W12" s="8" t="s">
        <v>150</v>
      </c>
      <c r="X12" s="8" t="s">
        <v>132</v>
      </c>
      <c r="Y12" s="8" t="s">
        <v>134</v>
      </c>
      <c r="Z12" s="8" t="s">
        <v>133</v>
      </c>
      <c r="AA12" s="133" t="s">
        <v>138</v>
      </c>
      <c r="AB12" s="123" t="s">
        <v>132</v>
      </c>
      <c r="AC12" s="8" t="s">
        <v>159</v>
      </c>
      <c r="AD12" s="8" t="s">
        <v>132</v>
      </c>
      <c r="AE12" s="8" t="s">
        <v>132</v>
      </c>
      <c r="AF12" s="8" t="s">
        <v>132</v>
      </c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</row>
    <row r="13" spans="1:179" s="134" customFormat="1" ht="15.6" customHeight="1">
      <c r="A13" s="134" t="s">
        <v>98</v>
      </c>
      <c r="B13" s="135" t="s">
        <v>123</v>
      </c>
      <c r="C13" s="136"/>
      <c r="D13" s="137" t="s">
        <v>46</v>
      </c>
      <c r="E13" s="138" t="s">
        <v>122</v>
      </c>
      <c r="F13" s="139" t="s">
        <v>37</v>
      </c>
      <c r="G13" s="140"/>
      <c r="H13" s="141" t="s">
        <v>116</v>
      </c>
      <c r="I13" s="141" t="str">
        <f t="shared" si="4"/>
        <v>getax. Febr. 2021</v>
      </c>
      <c r="J13" s="142">
        <f t="shared" si="5"/>
        <v>2211197</v>
      </c>
      <c r="K13" s="142">
        <f t="shared" si="6"/>
        <v>0</v>
      </c>
      <c r="L13" s="143">
        <f t="shared" si="0"/>
        <v>2211197</v>
      </c>
      <c r="M13" s="144">
        <v>1997796</v>
      </c>
      <c r="N13" s="142"/>
      <c r="O13" s="145">
        <f t="shared" si="1"/>
        <v>2275000</v>
      </c>
      <c r="P13" s="145">
        <f t="shared" si="7"/>
        <v>0</v>
      </c>
      <c r="Q13" s="146">
        <f t="shared" si="2"/>
        <v>2275000</v>
      </c>
      <c r="R13" s="146">
        <v>265000</v>
      </c>
      <c r="S13" s="146"/>
      <c r="T13" s="146"/>
      <c r="U13" s="146">
        <f t="shared" si="3"/>
        <v>1724.45</v>
      </c>
      <c r="V13" s="149" t="s">
        <v>149</v>
      </c>
      <c r="W13" s="147" t="s">
        <v>132</v>
      </c>
      <c r="X13" s="147" t="s">
        <v>134</v>
      </c>
      <c r="Y13" s="147" t="s">
        <v>132</v>
      </c>
      <c r="Z13" s="147" t="s">
        <v>133</v>
      </c>
      <c r="AA13" s="147" t="s">
        <v>134</v>
      </c>
      <c r="AB13" s="148" t="s">
        <v>132</v>
      </c>
      <c r="AC13" s="147"/>
      <c r="AD13" s="147"/>
      <c r="AE13" s="147" t="s">
        <v>132</v>
      </c>
      <c r="AF13" s="147" t="s">
        <v>132</v>
      </c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/>
      <c r="EV13" s="147"/>
      <c r="EW13" s="147"/>
      <c r="EX13" s="147"/>
      <c r="EY13" s="147"/>
      <c r="EZ13" s="147"/>
      <c r="FA13" s="147"/>
      <c r="FB13" s="147"/>
      <c r="FC13" s="147"/>
      <c r="FD13" s="147"/>
      <c r="FE13" s="147"/>
      <c r="FF13" s="147"/>
      <c r="FG13" s="147"/>
      <c r="FH13" s="147"/>
      <c r="FI13" s="147"/>
      <c r="FJ13" s="147"/>
      <c r="FK13" s="147"/>
      <c r="FL13" s="147"/>
      <c r="FM13" s="147"/>
      <c r="FN13" s="147"/>
      <c r="FO13" s="147"/>
      <c r="FP13" s="147"/>
      <c r="FQ13" s="147"/>
      <c r="FR13" s="147"/>
      <c r="FS13" s="147"/>
      <c r="FT13" s="147"/>
      <c r="FU13" s="147"/>
      <c r="FV13" s="147"/>
      <c r="FW13" s="147"/>
    </row>
    <row r="14" spans="1:179" s="91" customFormat="1" ht="22.5">
      <c r="A14" s="91" t="s">
        <v>98</v>
      </c>
      <c r="B14" s="105" t="s">
        <v>71</v>
      </c>
      <c r="C14" s="93"/>
      <c r="D14" s="94" t="s">
        <v>46</v>
      </c>
      <c r="E14" s="95" t="s">
        <v>25</v>
      </c>
      <c r="F14" s="106" t="s">
        <v>38</v>
      </c>
      <c r="G14" s="97"/>
      <c r="H14" s="117"/>
      <c r="I14" s="117"/>
      <c r="J14" s="98">
        <v>0</v>
      </c>
      <c r="K14" s="99">
        <f t="shared" si="6"/>
        <v>0</v>
      </c>
      <c r="L14" s="100">
        <f t="shared" si="0"/>
        <v>0</v>
      </c>
      <c r="M14" s="101">
        <v>1246723</v>
      </c>
      <c r="N14" s="99"/>
      <c r="O14" s="102">
        <f t="shared" si="1"/>
        <v>0</v>
      </c>
      <c r="P14" s="102">
        <f t="shared" si="7"/>
        <v>0</v>
      </c>
      <c r="Q14" s="103">
        <f t="shared" si="2"/>
        <v>0</v>
      </c>
      <c r="R14" s="103"/>
      <c r="S14" s="103"/>
      <c r="T14" s="103"/>
      <c r="U14" s="103">
        <f t="shared" si="3"/>
        <v>0</v>
      </c>
      <c r="V14" s="104"/>
      <c r="W14" s="104"/>
      <c r="X14" s="104"/>
      <c r="Y14" s="104"/>
      <c r="Z14" s="104"/>
      <c r="AA14" s="104"/>
      <c r="AB14" s="124"/>
      <c r="AC14" s="104"/>
      <c r="AD14" s="104"/>
      <c r="AE14" s="8" t="s">
        <v>132</v>
      </c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</row>
    <row r="15" spans="1:179" s="9" customFormat="1">
      <c r="A15" s="9" t="s">
        <v>98</v>
      </c>
      <c r="B15" s="51" t="s">
        <v>74</v>
      </c>
      <c r="C15" s="22"/>
      <c r="D15" s="14" t="s">
        <v>46</v>
      </c>
      <c r="E15" s="30" t="s">
        <v>27</v>
      </c>
      <c r="F15" s="28" t="s">
        <v>40</v>
      </c>
      <c r="G15" s="16"/>
      <c r="H15" s="117"/>
      <c r="I15" s="117"/>
      <c r="J15" s="81">
        <f t="shared" ref="J15:J25" si="8">ROUNDUP(M15*146.1/132,0)</f>
        <v>243059</v>
      </c>
      <c r="K15" s="26">
        <f t="shared" si="6"/>
        <v>0</v>
      </c>
      <c r="L15" s="50">
        <f t="shared" si="0"/>
        <v>243059</v>
      </c>
      <c r="M15" s="47">
        <v>219601</v>
      </c>
      <c r="N15" s="26"/>
      <c r="O15" s="119">
        <f t="shared" si="1"/>
        <v>251000</v>
      </c>
      <c r="P15" s="27">
        <f t="shared" si="7"/>
        <v>0</v>
      </c>
      <c r="Q15" s="78">
        <f t="shared" si="2"/>
        <v>251000</v>
      </c>
      <c r="R15" s="78"/>
      <c r="S15" s="78"/>
      <c r="T15" s="78"/>
      <c r="U15" s="78">
        <f t="shared" si="3"/>
        <v>190.25799999999998</v>
      </c>
      <c r="V15" s="8"/>
      <c r="W15" s="8"/>
      <c r="X15" s="8"/>
      <c r="Y15" s="8"/>
      <c r="Z15" s="8"/>
      <c r="AA15" s="8"/>
      <c r="AB15" s="123"/>
      <c r="AC15" s="8"/>
      <c r="AD15" s="8"/>
      <c r="AE15" s="8" t="s">
        <v>132</v>
      </c>
      <c r="AF15" s="8" t="s">
        <v>153</v>
      </c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</row>
    <row r="16" spans="1:179" s="9" customFormat="1">
      <c r="A16" s="4" t="s">
        <v>98</v>
      </c>
      <c r="B16" s="51" t="s">
        <v>83</v>
      </c>
      <c r="C16" s="87"/>
      <c r="D16" s="14" t="s">
        <v>46</v>
      </c>
      <c r="E16" s="30" t="s">
        <v>35</v>
      </c>
      <c r="F16" s="28" t="s">
        <v>37</v>
      </c>
      <c r="G16" s="16"/>
      <c r="H16" s="117" t="s">
        <v>116</v>
      </c>
      <c r="I16" s="117"/>
      <c r="J16" s="81">
        <f t="shared" si="8"/>
        <v>179659</v>
      </c>
      <c r="K16" s="26">
        <f t="shared" si="6"/>
        <v>0</v>
      </c>
      <c r="L16" s="50">
        <f t="shared" si="0"/>
        <v>179659</v>
      </c>
      <c r="M16" s="47">
        <v>162320</v>
      </c>
      <c r="N16" s="26"/>
      <c r="O16" s="27">
        <f t="shared" si="1"/>
        <v>185000</v>
      </c>
      <c r="P16" s="27">
        <f t="shared" si="7"/>
        <v>0</v>
      </c>
      <c r="Q16" s="78">
        <f t="shared" si="2"/>
        <v>185000</v>
      </c>
      <c r="R16" s="78">
        <v>265400</v>
      </c>
      <c r="S16" s="78"/>
      <c r="T16" s="78"/>
      <c r="U16" s="78">
        <f t="shared" si="3"/>
        <v>140.23000000000002</v>
      </c>
      <c r="V16" s="8" t="s">
        <v>132</v>
      </c>
      <c r="W16" s="8" t="s">
        <v>132</v>
      </c>
      <c r="X16" s="8" t="s">
        <v>132</v>
      </c>
      <c r="Y16" s="8" t="s">
        <v>132</v>
      </c>
      <c r="Z16" s="8" t="s">
        <v>133</v>
      </c>
      <c r="AA16" s="8" t="s">
        <v>132</v>
      </c>
      <c r="AB16" s="123" t="s">
        <v>132</v>
      </c>
      <c r="AC16" s="8"/>
      <c r="AD16" s="8"/>
      <c r="AE16" s="8" t="s">
        <v>132</v>
      </c>
      <c r="AF16" s="8" t="s">
        <v>153</v>
      </c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</row>
    <row r="17" spans="1:179" s="9" customFormat="1">
      <c r="A17" s="9" t="s">
        <v>100</v>
      </c>
      <c r="B17" s="49" t="s">
        <v>52</v>
      </c>
      <c r="C17" s="22"/>
      <c r="D17" s="14" t="s">
        <v>44</v>
      </c>
      <c r="E17" s="30" t="s">
        <v>120</v>
      </c>
      <c r="F17" s="28" t="s">
        <v>37</v>
      </c>
      <c r="G17" s="19"/>
      <c r="H17" s="117" t="s">
        <v>116</v>
      </c>
      <c r="I17" s="117" t="str">
        <f t="shared" si="4"/>
        <v>getax. Febr. 2021</v>
      </c>
      <c r="J17" s="81">
        <f t="shared" si="8"/>
        <v>2708716</v>
      </c>
      <c r="K17" s="81">
        <v>517018</v>
      </c>
      <c r="L17" s="50">
        <f t="shared" si="0"/>
        <v>3225734</v>
      </c>
      <c r="M17" s="47">
        <v>2447299</v>
      </c>
      <c r="N17" s="26"/>
      <c r="O17" s="27">
        <f t="shared" si="1"/>
        <v>2787000</v>
      </c>
      <c r="P17" s="27" t="e">
        <f>ROUNDUP(#REF!/101.6*103.5,-3)</f>
        <v>#REF!</v>
      </c>
      <c r="Q17" s="78" t="e">
        <f t="shared" si="2"/>
        <v>#REF!</v>
      </c>
      <c r="R17" s="78">
        <v>2962250</v>
      </c>
      <c r="S17" s="78">
        <v>390975</v>
      </c>
      <c r="T17" s="78">
        <v>112219</v>
      </c>
      <c r="U17" s="78" t="e">
        <f t="shared" si="3"/>
        <v>#REF!</v>
      </c>
      <c r="V17" s="8" t="s">
        <v>131</v>
      </c>
      <c r="W17" s="8" t="s">
        <v>131</v>
      </c>
      <c r="X17" s="8" t="s">
        <v>132</v>
      </c>
      <c r="Y17" s="8" t="s">
        <v>132</v>
      </c>
      <c r="Z17" s="8" t="s">
        <v>133</v>
      </c>
      <c r="AA17" s="8" t="s">
        <v>132</v>
      </c>
      <c r="AB17" s="123" t="s">
        <v>132</v>
      </c>
      <c r="AC17" s="8"/>
      <c r="AD17" s="8"/>
      <c r="AE17" s="8" t="s">
        <v>132</v>
      </c>
      <c r="AF17" s="8" t="s">
        <v>153</v>
      </c>
      <c r="AG17" s="8" t="s">
        <v>155</v>
      </c>
      <c r="AH17" s="8" t="s">
        <v>155</v>
      </c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</row>
    <row r="18" spans="1:179" s="4" customFormat="1">
      <c r="A18" s="9" t="s">
        <v>100</v>
      </c>
      <c r="B18" s="51" t="s">
        <v>65</v>
      </c>
      <c r="C18" s="22"/>
      <c r="D18" s="14" t="s">
        <v>46</v>
      </c>
      <c r="E18" s="30" t="s">
        <v>20</v>
      </c>
      <c r="F18" s="28" t="s">
        <v>37</v>
      </c>
      <c r="G18" s="16" t="s">
        <v>85</v>
      </c>
      <c r="H18" s="117" t="s">
        <v>116</v>
      </c>
      <c r="I18" s="117" t="str">
        <f t="shared" si="4"/>
        <v>getax. Febr. 2021</v>
      </c>
      <c r="J18" s="81">
        <f t="shared" si="8"/>
        <v>1589297</v>
      </c>
      <c r="K18" s="81">
        <f>ROUNDUP(N18*123.6/118.5,0)</f>
        <v>323136</v>
      </c>
      <c r="L18" s="50">
        <f t="shared" si="0"/>
        <v>1912433</v>
      </c>
      <c r="M18" s="47">
        <v>1435915</v>
      </c>
      <c r="N18" s="26">
        <v>309802</v>
      </c>
      <c r="O18" s="27">
        <f t="shared" si="1"/>
        <v>1635000</v>
      </c>
      <c r="P18" s="27">
        <f>ROUNDUP(K18/101.6*103.5,-3)</f>
        <v>330000</v>
      </c>
      <c r="Q18" s="78">
        <f t="shared" si="2"/>
        <v>1965000</v>
      </c>
      <c r="R18" s="78">
        <v>1692600</v>
      </c>
      <c r="S18" s="78">
        <v>272173</v>
      </c>
      <c r="T18" s="78">
        <v>73462</v>
      </c>
      <c r="U18" s="78">
        <f t="shared" si="3"/>
        <v>1489.47</v>
      </c>
      <c r="V18" s="8" t="s">
        <v>131</v>
      </c>
      <c r="W18" s="8" t="s">
        <v>131</v>
      </c>
      <c r="X18" s="8" t="s">
        <v>132</v>
      </c>
      <c r="Y18" s="8" t="s">
        <v>132</v>
      </c>
      <c r="Z18" s="8" t="s">
        <v>133</v>
      </c>
      <c r="AA18" s="8" t="s">
        <v>132</v>
      </c>
      <c r="AB18" s="123" t="s">
        <v>134</v>
      </c>
      <c r="AC18" s="8"/>
      <c r="AD18" s="8"/>
      <c r="AE18" s="8" t="s">
        <v>132</v>
      </c>
      <c r="AF18" s="8" t="s">
        <v>154</v>
      </c>
      <c r="AG18" s="8" t="s">
        <v>155</v>
      </c>
      <c r="AH18" s="8" t="s">
        <v>155</v>
      </c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</row>
    <row r="19" spans="1:179" s="4" customFormat="1">
      <c r="A19" s="9" t="s">
        <v>100</v>
      </c>
      <c r="B19" s="49" t="s">
        <v>68</v>
      </c>
      <c r="C19" s="22"/>
      <c r="D19" s="14" t="s">
        <v>44</v>
      </c>
      <c r="E19" s="30" t="s">
        <v>22</v>
      </c>
      <c r="F19" s="28" t="s">
        <v>37</v>
      </c>
      <c r="G19" s="16"/>
      <c r="H19" s="117" t="s">
        <v>116</v>
      </c>
      <c r="I19" s="117" t="str">
        <f t="shared" si="4"/>
        <v>getax. Febr. 2021</v>
      </c>
      <c r="J19" s="81">
        <f t="shared" si="8"/>
        <v>3627745</v>
      </c>
      <c r="K19" s="81">
        <v>769867</v>
      </c>
      <c r="L19" s="50">
        <f t="shared" si="0"/>
        <v>4397612</v>
      </c>
      <c r="M19" s="47">
        <v>3277634</v>
      </c>
      <c r="N19" s="26"/>
      <c r="O19" s="27">
        <f t="shared" si="1"/>
        <v>3732000</v>
      </c>
      <c r="P19" s="27" t="e">
        <f>ROUNDUP(#REF!/101.6*103.5,-3)</f>
        <v>#REF!</v>
      </c>
      <c r="Q19" s="78" t="e">
        <f t="shared" si="2"/>
        <v>#REF!</v>
      </c>
      <c r="R19" s="78">
        <v>4469500</v>
      </c>
      <c r="S19" s="78">
        <v>663900</v>
      </c>
      <c r="T19" s="78">
        <v>255712</v>
      </c>
      <c r="U19" s="78" t="e">
        <f t="shared" si="3"/>
        <v>#REF!</v>
      </c>
      <c r="V19" s="8" t="s">
        <v>131</v>
      </c>
      <c r="W19" s="8" t="s">
        <v>131</v>
      </c>
      <c r="X19" s="8" t="s">
        <v>132</v>
      </c>
      <c r="Y19" s="8" t="s">
        <v>134</v>
      </c>
      <c r="Z19" s="8" t="s">
        <v>133</v>
      </c>
      <c r="AA19" s="8" t="s">
        <v>132</v>
      </c>
      <c r="AB19" s="123" t="s">
        <v>132</v>
      </c>
      <c r="AC19" s="8"/>
      <c r="AD19" s="8"/>
      <c r="AE19" s="8" t="s">
        <v>132</v>
      </c>
      <c r="AF19" s="8" t="s">
        <v>154</v>
      </c>
      <c r="AG19" s="8" t="s">
        <v>155</v>
      </c>
      <c r="AH19" s="8" t="s">
        <v>155</v>
      </c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</row>
    <row r="20" spans="1:179" s="9" customFormat="1">
      <c r="A20" s="9" t="s">
        <v>100</v>
      </c>
      <c r="B20" s="86" t="s">
        <v>75</v>
      </c>
      <c r="C20" s="22"/>
      <c r="D20" s="14" t="s">
        <v>45</v>
      </c>
      <c r="E20" s="30" t="s">
        <v>29</v>
      </c>
      <c r="F20" s="28" t="s">
        <v>37</v>
      </c>
      <c r="G20" s="17" t="s">
        <v>85</v>
      </c>
      <c r="H20" s="117" t="s">
        <v>116</v>
      </c>
      <c r="I20" s="117" t="str">
        <f t="shared" si="4"/>
        <v>getax. Febr. 2021</v>
      </c>
      <c r="J20" s="81">
        <f t="shared" si="8"/>
        <v>4456944</v>
      </c>
      <c r="K20" s="81">
        <f>ROUNDUP(N20*123.6/118.5,0)</f>
        <v>984918</v>
      </c>
      <c r="L20" s="50">
        <f t="shared" si="0"/>
        <v>5441862</v>
      </c>
      <c r="M20" s="47">
        <v>4026807</v>
      </c>
      <c r="N20" s="26">
        <v>944278</v>
      </c>
      <c r="O20" s="27">
        <f t="shared" si="1"/>
        <v>4585000</v>
      </c>
      <c r="P20" s="27">
        <f>ROUNDUP(K20/101.6*103.5,-3)</f>
        <v>1004000</v>
      </c>
      <c r="Q20" s="78">
        <f t="shared" si="2"/>
        <v>5589000</v>
      </c>
      <c r="R20" s="78">
        <v>5111750</v>
      </c>
      <c r="S20" s="78">
        <v>591526</v>
      </c>
      <c r="T20" s="78">
        <v>251557</v>
      </c>
      <c r="U20" s="78">
        <f t="shared" si="3"/>
        <v>4236.4619999999995</v>
      </c>
      <c r="V20" s="8" t="s">
        <v>131</v>
      </c>
      <c r="W20" s="8" t="s">
        <v>131</v>
      </c>
      <c r="X20" s="8" t="s">
        <v>132</v>
      </c>
      <c r="Y20" s="8" t="s">
        <v>132</v>
      </c>
      <c r="Z20" s="8" t="s">
        <v>133</v>
      </c>
      <c r="AA20" s="8" t="s">
        <v>132</v>
      </c>
      <c r="AB20" s="123" t="s">
        <v>132</v>
      </c>
      <c r="AC20" s="8"/>
      <c r="AD20" s="8"/>
      <c r="AE20" s="8" t="s">
        <v>132</v>
      </c>
      <c r="AF20" s="8" t="s">
        <v>132</v>
      </c>
      <c r="AG20" s="8" t="s">
        <v>155</v>
      </c>
      <c r="AH20" s="8" t="s">
        <v>155</v>
      </c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</row>
    <row r="21" spans="1:179" s="9" customFormat="1">
      <c r="A21" s="9" t="s">
        <v>100</v>
      </c>
      <c r="B21" s="49" t="s">
        <v>78</v>
      </c>
      <c r="C21" s="22"/>
      <c r="D21" s="14" t="s">
        <v>45</v>
      </c>
      <c r="E21" s="30" t="s">
        <v>32</v>
      </c>
      <c r="F21" s="28" t="s">
        <v>37</v>
      </c>
      <c r="G21" s="19"/>
      <c r="H21" s="117" t="s">
        <v>116</v>
      </c>
      <c r="I21" s="117" t="str">
        <f t="shared" si="4"/>
        <v>getax. Febr. 2021</v>
      </c>
      <c r="J21" s="81">
        <f t="shared" si="8"/>
        <v>4595143</v>
      </c>
      <c r="K21" s="81">
        <v>1284789</v>
      </c>
      <c r="L21" s="50">
        <f t="shared" si="0"/>
        <v>5879932</v>
      </c>
      <c r="M21" s="47">
        <v>4151669</v>
      </c>
      <c r="N21" s="26"/>
      <c r="O21" s="27">
        <f t="shared" si="1"/>
        <v>4727000</v>
      </c>
      <c r="P21" s="27" t="e">
        <f>ROUNDUP(#REF!/101.6*103.5,-3)</f>
        <v>#REF!</v>
      </c>
      <c r="Q21" s="78" t="e">
        <f t="shared" si="2"/>
        <v>#REF!</v>
      </c>
      <c r="R21" s="78">
        <v>4710000</v>
      </c>
      <c r="S21" s="78">
        <v>824350</v>
      </c>
      <c r="T21" s="78">
        <v>303017</v>
      </c>
      <c r="U21" s="78" t="e">
        <f t="shared" si="3"/>
        <v>#REF!</v>
      </c>
      <c r="V21" s="8" t="s">
        <v>131</v>
      </c>
      <c r="W21" s="8" t="s">
        <v>131</v>
      </c>
      <c r="X21" s="8" t="s">
        <v>134</v>
      </c>
      <c r="Y21" s="8" t="s">
        <v>134</v>
      </c>
      <c r="Z21" s="8" t="s">
        <v>133</v>
      </c>
      <c r="AA21" s="8" t="s">
        <v>134</v>
      </c>
      <c r="AB21" s="123" t="s">
        <v>132</v>
      </c>
      <c r="AC21" s="8"/>
      <c r="AD21" s="8"/>
      <c r="AE21" s="8" t="s">
        <v>132</v>
      </c>
      <c r="AF21" s="8" t="s">
        <v>132</v>
      </c>
      <c r="AG21" s="8" t="s">
        <v>155</v>
      </c>
      <c r="AH21" s="8" t="s">
        <v>155</v>
      </c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</row>
    <row r="22" spans="1:179" s="4" customFormat="1" ht="38.25">
      <c r="A22" s="9" t="s">
        <v>100</v>
      </c>
      <c r="B22" s="54" t="s">
        <v>36</v>
      </c>
      <c r="C22" s="87"/>
      <c r="D22" s="14" t="s">
        <v>36</v>
      </c>
      <c r="E22" s="30" t="s">
        <v>106</v>
      </c>
      <c r="F22" s="28"/>
      <c r="G22" s="16" t="s">
        <v>86</v>
      </c>
      <c r="H22" s="117" t="s">
        <v>116</v>
      </c>
      <c r="I22" s="117" t="str">
        <f t="shared" si="4"/>
        <v>getax. Febr. 2021</v>
      </c>
      <c r="J22" s="81">
        <f t="shared" si="8"/>
        <v>10641384</v>
      </c>
      <c r="K22" s="81">
        <f t="shared" ref="K22:K28" si="9">ROUNDUP(N22*123.6/118.5,0)</f>
        <v>1843166</v>
      </c>
      <c r="L22" s="50">
        <f t="shared" si="0"/>
        <v>12484550</v>
      </c>
      <c r="M22" s="47">
        <v>9614392</v>
      </c>
      <c r="N22" s="26">
        <v>1767113</v>
      </c>
      <c r="O22" s="27">
        <f t="shared" si="1"/>
        <v>10946000</v>
      </c>
      <c r="P22" s="27">
        <f t="shared" ref="P22:P33" si="10">ROUNDUP(K22/101.6*103.5,-3)</f>
        <v>1878000</v>
      </c>
      <c r="Q22" s="78">
        <f t="shared" si="2"/>
        <v>12824000</v>
      </c>
      <c r="R22" s="78">
        <v>11375000</v>
      </c>
      <c r="S22" s="78">
        <f>668434+446983</f>
        <v>1115417</v>
      </c>
      <c r="T22" s="78">
        <f>278263+168035</f>
        <v>446298</v>
      </c>
      <c r="U22" s="78">
        <f t="shared" si="3"/>
        <v>9720.5920000000006</v>
      </c>
      <c r="V22" s="125" t="s">
        <v>139</v>
      </c>
      <c r="W22" s="8" t="s">
        <v>131</v>
      </c>
      <c r="X22" s="8" t="s">
        <v>132</v>
      </c>
      <c r="Y22" s="8" t="s">
        <v>132</v>
      </c>
      <c r="Z22" s="8" t="s">
        <v>133</v>
      </c>
      <c r="AA22" s="133" t="s">
        <v>140</v>
      </c>
      <c r="AB22" s="123" t="s">
        <v>132</v>
      </c>
      <c r="AC22" s="123" t="s">
        <v>157</v>
      </c>
      <c r="AD22" s="123" t="s">
        <v>157</v>
      </c>
      <c r="AE22" s="8" t="s">
        <v>132</v>
      </c>
      <c r="AF22" s="8" t="s">
        <v>132</v>
      </c>
      <c r="AG22" s="8" t="s">
        <v>156</v>
      </c>
      <c r="AH22" s="8" t="s">
        <v>156</v>
      </c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</row>
    <row r="23" spans="1:179" s="10" customFormat="1">
      <c r="A23" s="4" t="s">
        <v>101</v>
      </c>
      <c r="B23" s="49" t="s">
        <v>55</v>
      </c>
      <c r="C23" s="22"/>
      <c r="D23" s="14" t="s">
        <v>45</v>
      </c>
      <c r="E23" s="30" t="s">
        <v>13</v>
      </c>
      <c r="F23" s="28"/>
      <c r="G23" s="20"/>
      <c r="H23" s="117"/>
      <c r="I23" s="117"/>
      <c r="J23" s="82">
        <f t="shared" si="8"/>
        <v>123219</v>
      </c>
      <c r="K23" s="83">
        <f t="shared" si="9"/>
        <v>0</v>
      </c>
      <c r="L23" s="50">
        <f t="shared" si="0"/>
        <v>123219</v>
      </c>
      <c r="M23" s="109">
        <v>111327</v>
      </c>
      <c r="N23" s="82"/>
      <c r="O23" s="119">
        <f t="shared" si="1"/>
        <v>127000</v>
      </c>
      <c r="P23" s="84">
        <f t="shared" si="10"/>
        <v>0</v>
      </c>
      <c r="Q23" s="110">
        <f t="shared" si="2"/>
        <v>127000</v>
      </c>
      <c r="R23" s="78"/>
      <c r="S23" s="110"/>
      <c r="T23" s="110"/>
      <c r="U23" s="110">
        <f t="shared" si="3"/>
        <v>96.266000000000005</v>
      </c>
      <c r="V23" s="8" t="s">
        <v>132</v>
      </c>
      <c r="W23" s="8" t="s">
        <v>132</v>
      </c>
      <c r="X23" s="8" t="s">
        <v>132</v>
      </c>
      <c r="Y23" s="8" t="s">
        <v>132</v>
      </c>
      <c r="Z23" s="8" t="s">
        <v>133</v>
      </c>
      <c r="AA23" s="8" t="s">
        <v>132</v>
      </c>
      <c r="AB23" s="123" t="s">
        <v>132</v>
      </c>
      <c r="AC23" s="8"/>
      <c r="AD23" s="8"/>
      <c r="AE23" s="8" t="s">
        <v>132</v>
      </c>
      <c r="AF23" s="8" t="s">
        <v>132</v>
      </c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</row>
    <row r="24" spans="1:179" s="10" customFormat="1">
      <c r="A24" s="10" t="s">
        <v>101</v>
      </c>
      <c r="B24" s="52" t="s">
        <v>66</v>
      </c>
      <c r="C24" s="22"/>
      <c r="D24" s="14" t="s">
        <v>46</v>
      </c>
      <c r="E24" s="30" t="s">
        <v>107</v>
      </c>
      <c r="F24" s="28"/>
      <c r="G24" s="19"/>
      <c r="H24" s="117" t="s">
        <v>116</v>
      </c>
      <c r="I24" s="117"/>
      <c r="J24" s="81">
        <f t="shared" si="8"/>
        <v>770077</v>
      </c>
      <c r="K24" s="107">
        <f t="shared" si="9"/>
        <v>0</v>
      </c>
      <c r="L24" s="50">
        <f t="shared" si="0"/>
        <v>770077</v>
      </c>
      <c r="M24" s="47">
        <v>695757</v>
      </c>
      <c r="N24" s="26"/>
      <c r="O24" s="27">
        <f t="shared" si="1"/>
        <v>793000</v>
      </c>
      <c r="P24" s="27">
        <f t="shared" si="10"/>
        <v>0</v>
      </c>
      <c r="Q24" s="78">
        <f t="shared" si="2"/>
        <v>793000</v>
      </c>
      <c r="R24" s="78">
        <v>790000</v>
      </c>
      <c r="S24" s="78"/>
      <c r="T24" s="78"/>
      <c r="U24" s="78">
        <f t="shared" si="3"/>
        <v>601.09399999999994</v>
      </c>
      <c r="V24" s="8" t="s">
        <v>132</v>
      </c>
      <c r="W24" s="8" t="s">
        <v>132</v>
      </c>
      <c r="X24" s="8" t="s">
        <v>132</v>
      </c>
      <c r="Y24" s="8" t="s">
        <v>132</v>
      </c>
      <c r="Z24" s="8" t="s">
        <v>133</v>
      </c>
      <c r="AA24" s="8" t="s">
        <v>132</v>
      </c>
      <c r="AB24" s="123" t="s">
        <v>132</v>
      </c>
      <c r="AC24" s="8"/>
      <c r="AD24" s="8"/>
      <c r="AE24" s="8" t="s">
        <v>132</v>
      </c>
      <c r="AF24" s="8" t="s">
        <v>132</v>
      </c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</row>
    <row r="25" spans="1:179" s="9" customFormat="1">
      <c r="A25" s="9" t="s">
        <v>101</v>
      </c>
      <c r="B25" s="53" t="s">
        <v>67</v>
      </c>
      <c r="C25" s="18"/>
      <c r="D25" s="14" t="s">
        <v>46</v>
      </c>
      <c r="E25" s="30" t="s">
        <v>21</v>
      </c>
      <c r="F25" s="28"/>
      <c r="G25" s="16"/>
      <c r="H25" s="117"/>
      <c r="I25" s="117"/>
      <c r="J25" s="81">
        <f t="shared" si="8"/>
        <v>45595</v>
      </c>
      <c r="K25" s="26">
        <f t="shared" si="9"/>
        <v>0</v>
      </c>
      <c r="L25" s="50">
        <f t="shared" si="0"/>
        <v>45595</v>
      </c>
      <c r="M25" s="47">
        <v>41194</v>
      </c>
      <c r="N25" s="26"/>
      <c r="O25" s="119">
        <f t="shared" si="1"/>
        <v>47000</v>
      </c>
      <c r="P25" s="27">
        <f t="shared" si="10"/>
        <v>0</v>
      </c>
      <c r="Q25" s="78">
        <f t="shared" si="2"/>
        <v>47000</v>
      </c>
      <c r="R25" s="78"/>
      <c r="S25" s="78"/>
      <c r="T25" s="78"/>
      <c r="U25" s="78">
        <f t="shared" si="3"/>
        <v>35.626000000000005</v>
      </c>
      <c r="V25" s="8" t="s">
        <v>132</v>
      </c>
      <c r="W25" s="8" t="s">
        <v>132</v>
      </c>
      <c r="X25" s="8" t="s">
        <v>132</v>
      </c>
      <c r="Y25" s="8" t="s">
        <v>132</v>
      </c>
      <c r="Z25" s="8" t="s">
        <v>133</v>
      </c>
      <c r="AA25" s="8" t="s">
        <v>132</v>
      </c>
      <c r="AB25" s="123" t="s">
        <v>132</v>
      </c>
      <c r="AC25" s="8"/>
      <c r="AD25" s="8"/>
      <c r="AE25" s="8" t="s">
        <v>132</v>
      </c>
      <c r="AF25" s="8" t="s">
        <v>132</v>
      </c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</row>
    <row r="26" spans="1:179" s="9" customFormat="1">
      <c r="A26" s="9" t="s">
        <v>101</v>
      </c>
      <c r="B26" s="49" t="s">
        <v>70</v>
      </c>
      <c r="C26" s="22"/>
      <c r="D26" s="14" t="s">
        <v>44</v>
      </c>
      <c r="E26" s="30" t="s">
        <v>108</v>
      </c>
      <c r="F26" s="28"/>
      <c r="G26" s="19"/>
      <c r="H26" s="117"/>
      <c r="I26" s="117"/>
      <c r="J26" s="81">
        <f>ROUNDUP(M26*146.1/132,0)</f>
        <v>53257</v>
      </c>
      <c r="K26" s="26">
        <f t="shared" si="9"/>
        <v>0</v>
      </c>
      <c r="L26" s="50">
        <f t="shared" si="0"/>
        <v>53257</v>
      </c>
      <c r="M26" s="47">
        <v>48117</v>
      </c>
      <c r="N26" s="26"/>
      <c r="O26" s="119">
        <f t="shared" si="1"/>
        <v>55000</v>
      </c>
      <c r="P26" s="27">
        <f t="shared" si="10"/>
        <v>0</v>
      </c>
      <c r="Q26" s="78">
        <f t="shared" si="2"/>
        <v>55000</v>
      </c>
      <c r="R26" s="78"/>
      <c r="S26" s="78"/>
      <c r="T26" s="78"/>
      <c r="U26" s="78">
        <f t="shared" si="3"/>
        <v>41.69</v>
      </c>
      <c r="V26" s="8" t="s">
        <v>132</v>
      </c>
      <c r="W26" s="8" t="s">
        <v>132</v>
      </c>
      <c r="X26" s="8" t="s">
        <v>132</v>
      </c>
      <c r="Y26" s="8" t="s">
        <v>132</v>
      </c>
      <c r="Z26" s="8" t="s">
        <v>133</v>
      </c>
      <c r="AA26" s="8" t="s">
        <v>132</v>
      </c>
      <c r="AB26" s="123" t="s">
        <v>132</v>
      </c>
      <c r="AC26" s="8"/>
      <c r="AD26" s="8"/>
      <c r="AE26" s="8" t="s">
        <v>132</v>
      </c>
      <c r="AF26" s="8" t="s">
        <v>132</v>
      </c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</row>
    <row r="27" spans="1:179" s="9" customFormat="1">
      <c r="A27" s="9" t="s">
        <v>101</v>
      </c>
      <c r="B27" s="51" t="s">
        <v>72</v>
      </c>
      <c r="C27" s="22"/>
      <c r="D27" s="14" t="s">
        <v>45</v>
      </c>
      <c r="E27" s="30" t="s">
        <v>24</v>
      </c>
      <c r="F27" s="28"/>
      <c r="G27" s="16"/>
      <c r="H27" s="117"/>
      <c r="I27" s="117"/>
      <c r="J27" s="81">
        <f>ROUNDUP(M27*146.1/132,0)</f>
        <v>33160</v>
      </c>
      <c r="K27" s="26">
        <f t="shared" si="9"/>
        <v>0</v>
      </c>
      <c r="L27" s="50">
        <f t="shared" si="0"/>
        <v>33160</v>
      </c>
      <c r="M27" s="47">
        <v>29959</v>
      </c>
      <c r="N27" s="26"/>
      <c r="O27" s="119">
        <f t="shared" si="1"/>
        <v>35000</v>
      </c>
      <c r="P27" s="27">
        <f t="shared" si="10"/>
        <v>0</v>
      </c>
      <c r="Q27" s="78">
        <f t="shared" si="2"/>
        <v>35000</v>
      </c>
      <c r="R27" s="78"/>
      <c r="S27" s="78"/>
      <c r="T27" s="78"/>
      <c r="U27" s="78">
        <f t="shared" si="3"/>
        <v>26.53</v>
      </c>
      <c r="V27" s="8" t="s">
        <v>132</v>
      </c>
      <c r="W27" s="8" t="s">
        <v>132</v>
      </c>
      <c r="X27" s="8" t="s">
        <v>132</v>
      </c>
      <c r="Y27" s="8" t="s">
        <v>132</v>
      </c>
      <c r="Z27" s="8" t="s">
        <v>133</v>
      </c>
      <c r="AA27" s="8" t="s">
        <v>132</v>
      </c>
      <c r="AB27" s="123" t="s">
        <v>132</v>
      </c>
      <c r="AC27" s="8"/>
      <c r="AD27" s="8"/>
      <c r="AE27" s="8" t="s">
        <v>132</v>
      </c>
      <c r="AF27" s="8" t="s">
        <v>132</v>
      </c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</row>
    <row r="28" spans="1:179" s="9" customFormat="1" ht="15.6" customHeight="1">
      <c r="A28" s="9" t="s">
        <v>101</v>
      </c>
      <c r="B28" s="51" t="s">
        <v>73</v>
      </c>
      <c r="C28" s="22"/>
      <c r="D28" s="14" t="s">
        <v>46</v>
      </c>
      <c r="E28" s="30" t="s">
        <v>26</v>
      </c>
      <c r="F28" s="28"/>
      <c r="G28" s="16"/>
      <c r="H28" s="117" t="str">
        <f>$H$24</f>
        <v>getax. Febr. 2021</v>
      </c>
      <c r="I28" s="117"/>
      <c r="J28" s="81">
        <f>ROUNDUP(M28*146.1/132,0)</f>
        <v>263770</v>
      </c>
      <c r="K28" s="26">
        <f t="shared" si="9"/>
        <v>0</v>
      </c>
      <c r="L28" s="50">
        <f t="shared" si="0"/>
        <v>263770</v>
      </c>
      <c r="M28" s="47">
        <v>238313</v>
      </c>
      <c r="N28" s="26"/>
      <c r="O28" s="27">
        <f t="shared" si="1"/>
        <v>272000</v>
      </c>
      <c r="P28" s="27">
        <f t="shared" si="10"/>
        <v>0</v>
      </c>
      <c r="Q28" s="78">
        <f t="shared" si="2"/>
        <v>272000</v>
      </c>
      <c r="R28" s="78">
        <v>252250</v>
      </c>
      <c r="S28" s="78"/>
      <c r="T28" s="78"/>
      <c r="U28" s="78">
        <f t="shared" si="3"/>
        <v>206.17599999999999</v>
      </c>
      <c r="V28" s="8" t="s">
        <v>132</v>
      </c>
      <c r="W28" s="8" t="s">
        <v>132</v>
      </c>
      <c r="X28" s="8" t="s">
        <v>132</v>
      </c>
      <c r="Y28" s="8" t="s">
        <v>132</v>
      </c>
      <c r="Z28" s="8" t="s">
        <v>133</v>
      </c>
      <c r="AA28" s="8" t="s">
        <v>132</v>
      </c>
      <c r="AB28" s="123" t="s">
        <v>132</v>
      </c>
      <c r="AC28" s="8"/>
      <c r="AD28" s="8"/>
      <c r="AE28" s="8" t="s">
        <v>132</v>
      </c>
      <c r="AF28" s="8" t="s">
        <v>154</v>
      </c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</row>
    <row r="29" spans="1:179" s="9" customFormat="1">
      <c r="A29" s="4" t="s">
        <v>101</v>
      </c>
      <c r="B29" s="49" t="s">
        <v>70</v>
      </c>
      <c r="C29" s="22"/>
      <c r="D29" s="14" t="s">
        <v>44</v>
      </c>
      <c r="E29" s="30" t="s">
        <v>24</v>
      </c>
      <c r="F29" s="28"/>
      <c r="G29" s="16"/>
      <c r="H29" s="117"/>
      <c r="I29" s="117"/>
      <c r="J29" s="81">
        <v>6478</v>
      </c>
      <c r="K29" s="83">
        <v>0</v>
      </c>
      <c r="L29" s="50">
        <f t="shared" si="0"/>
        <v>6478</v>
      </c>
      <c r="M29" s="47"/>
      <c r="N29" s="26">
        <v>6210</v>
      </c>
      <c r="O29" s="119">
        <f t="shared" si="1"/>
        <v>7000</v>
      </c>
      <c r="P29" s="27">
        <f t="shared" si="10"/>
        <v>0</v>
      </c>
      <c r="Q29" s="78">
        <f t="shared" si="2"/>
        <v>7000</v>
      </c>
      <c r="R29" s="78"/>
      <c r="S29" s="78"/>
      <c r="T29" s="78"/>
      <c r="U29" s="78">
        <f t="shared" si="3"/>
        <v>5.306</v>
      </c>
      <c r="V29" s="8" t="s">
        <v>132</v>
      </c>
      <c r="W29" s="8" t="s">
        <v>132</v>
      </c>
      <c r="X29" s="8" t="s">
        <v>132</v>
      </c>
      <c r="Y29" s="8" t="s">
        <v>132</v>
      </c>
      <c r="Z29" s="8" t="s">
        <v>133</v>
      </c>
      <c r="AA29" s="8" t="s">
        <v>132</v>
      </c>
      <c r="AB29" s="123" t="s">
        <v>132</v>
      </c>
      <c r="AC29" s="8"/>
      <c r="AD29" s="8"/>
      <c r="AE29" s="8" t="s">
        <v>132</v>
      </c>
      <c r="AF29" s="8" t="s">
        <v>132</v>
      </c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</row>
    <row r="30" spans="1:179" s="9" customFormat="1">
      <c r="A30" s="9" t="s">
        <v>101</v>
      </c>
      <c r="B30" s="49" t="s">
        <v>76</v>
      </c>
      <c r="C30" s="22"/>
      <c r="D30" s="14" t="s">
        <v>46</v>
      </c>
      <c r="E30" s="30" t="s">
        <v>30</v>
      </c>
      <c r="F30" s="28"/>
      <c r="G30" s="20"/>
      <c r="H30" s="117" t="str">
        <f t="shared" ref="H30:H32" si="11">$H$28</f>
        <v>getax. Febr. 2021</v>
      </c>
      <c r="I30" s="117"/>
      <c r="J30" s="81">
        <f>ROUNDUP(M30*146.1/132,0)</f>
        <v>376813</v>
      </c>
      <c r="K30" s="26">
        <f>ROUNDUP(N30*123.6/118.5,0)</f>
        <v>0</v>
      </c>
      <c r="L30" s="50">
        <f t="shared" si="0"/>
        <v>376813</v>
      </c>
      <c r="M30" s="47">
        <v>340447</v>
      </c>
      <c r="N30" s="26"/>
      <c r="O30" s="27">
        <f t="shared" si="1"/>
        <v>388000</v>
      </c>
      <c r="P30" s="27">
        <f t="shared" si="10"/>
        <v>0</v>
      </c>
      <c r="Q30" s="78">
        <f t="shared" si="2"/>
        <v>388000</v>
      </c>
      <c r="R30" s="78">
        <v>399000</v>
      </c>
      <c r="S30" s="78"/>
      <c r="T30" s="78"/>
      <c r="U30" s="78">
        <f t="shared" si="3"/>
        <v>294.10400000000004</v>
      </c>
      <c r="V30" s="8" t="s">
        <v>132</v>
      </c>
      <c r="W30" s="8" t="s">
        <v>132</v>
      </c>
      <c r="X30" s="8" t="s">
        <v>132</v>
      </c>
      <c r="Y30" s="8" t="s">
        <v>132</v>
      </c>
      <c r="Z30" s="8" t="s">
        <v>133</v>
      </c>
      <c r="AA30" s="8" t="s">
        <v>132</v>
      </c>
      <c r="AB30" s="123" t="s">
        <v>132</v>
      </c>
      <c r="AC30" s="8"/>
      <c r="AD30" s="8"/>
      <c r="AE30" s="8" t="s">
        <v>132</v>
      </c>
      <c r="AF30" s="8" t="s">
        <v>154</v>
      </c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</row>
    <row r="31" spans="1:179" s="9" customFormat="1">
      <c r="A31" s="10" t="s">
        <v>101</v>
      </c>
      <c r="B31" s="49" t="s">
        <v>77</v>
      </c>
      <c r="C31" s="22"/>
      <c r="D31" s="14" t="s">
        <v>44</v>
      </c>
      <c r="E31" s="30" t="s">
        <v>31</v>
      </c>
      <c r="F31" s="28"/>
      <c r="G31" s="20"/>
      <c r="H31" s="117" t="str">
        <f t="shared" si="11"/>
        <v>getax. Febr. 2021</v>
      </c>
      <c r="I31" s="117"/>
      <c r="J31" s="81">
        <f>ROUNDUP(M31*146.1/132,0)</f>
        <v>251209</v>
      </c>
      <c r="K31" s="26">
        <f>ROUNDUP(N31*123.6/118.5,0)</f>
        <v>0</v>
      </c>
      <c r="L31" s="50">
        <f t="shared" si="0"/>
        <v>251209</v>
      </c>
      <c r="M31" s="47">
        <v>226965</v>
      </c>
      <c r="N31" s="26"/>
      <c r="O31" s="27">
        <f t="shared" si="1"/>
        <v>259000</v>
      </c>
      <c r="P31" s="27">
        <f t="shared" si="10"/>
        <v>0</v>
      </c>
      <c r="Q31" s="78">
        <f t="shared" si="2"/>
        <v>259000</v>
      </c>
      <c r="R31" s="78">
        <v>235000</v>
      </c>
      <c r="S31" s="78"/>
      <c r="T31" s="78"/>
      <c r="U31" s="78">
        <f t="shared" si="3"/>
        <v>196.322</v>
      </c>
      <c r="V31" s="8" t="s">
        <v>132</v>
      </c>
      <c r="W31" s="8" t="s">
        <v>132</v>
      </c>
      <c r="X31" s="8" t="s">
        <v>132</v>
      </c>
      <c r="Y31" s="8" t="s">
        <v>132</v>
      </c>
      <c r="Z31" s="8" t="s">
        <v>133</v>
      </c>
      <c r="AA31" s="8" t="s">
        <v>132</v>
      </c>
      <c r="AB31" s="123" t="s">
        <v>132</v>
      </c>
      <c r="AC31" s="8"/>
      <c r="AD31" s="8"/>
      <c r="AE31" s="8" t="s">
        <v>132</v>
      </c>
      <c r="AF31" s="8" t="s">
        <v>154</v>
      </c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</row>
    <row r="32" spans="1:179" s="9" customFormat="1">
      <c r="A32" s="10" t="s">
        <v>101</v>
      </c>
      <c r="B32" s="49" t="s">
        <v>80</v>
      </c>
      <c r="C32" s="22"/>
      <c r="D32" s="14" t="s">
        <v>46</v>
      </c>
      <c r="E32" s="30" t="s">
        <v>31</v>
      </c>
      <c r="F32" s="28"/>
      <c r="G32" s="20"/>
      <c r="H32" s="117" t="str">
        <f t="shared" si="11"/>
        <v>getax. Febr. 2021</v>
      </c>
      <c r="I32" s="117"/>
      <c r="J32" s="81">
        <f>ROUNDUP(M32*146.1/132,0)</f>
        <v>141363</v>
      </c>
      <c r="K32" s="26">
        <f>ROUNDUP(N32*123.6/118.5,0)</f>
        <v>0</v>
      </c>
      <c r="L32" s="50">
        <f t="shared" si="0"/>
        <v>141363</v>
      </c>
      <c r="M32" s="47">
        <v>127720</v>
      </c>
      <c r="N32" s="26"/>
      <c r="O32" s="27">
        <f t="shared" si="1"/>
        <v>146000</v>
      </c>
      <c r="P32" s="27">
        <f t="shared" si="10"/>
        <v>0</v>
      </c>
      <c r="Q32" s="78">
        <f t="shared" si="2"/>
        <v>146000</v>
      </c>
      <c r="R32" s="78">
        <v>148500</v>
      </c>
      <c r="S32" s="78"/>
      <c r="T32" s="78"/>
      <c r="U32" s="78">
        <f t="shared" si="3"/>
        <v>110.66800000000001</v>
      </c>
      <c r="V32" s="8" t="s">
        <v>132</v>
      </c>
      <c r="W32" s="8" t="s">
        <v>132</v>
      </c>
      <c r="X32" s="8" t="s">
        <v>132</v>
      </c>
      <c r="Y32" s="8" t="s">
        <v>132</v>
      </c>
      <c r="Z32" s="8" t="s">
        <v>133</v>
      </c>
      <c r="AA32" s="8" t="s">
        <v>132</v>
      </c>
      <c r="AB32" s="123" t="s">
        <v>132</v>
      </c>
      <c r="AC32" s="8"/>
      <c r="AD32" s="8"/>
      <c r="AE32" s="8" t="s">
        <v>132</v>
      </c>
      <c r="AF32" s="8" t="s">
        <v>154</v>
      </c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</row>
    <row r="33" spans="1:179" s="9" customFormat="1">
      <c r="A33" s="9" t="s">
        <v>101</v>
      </c>
      <c r="B33" s="108" t="s">
        <v>93</v>
      </c>
      <c r="C33" s="14"/>
      <c r="D33" s="15" t="s">
        <v>46</v>
      </c>
      <c r="E33" s="14" t="s">
        <v>94</v>
      </c>
      <c r="F33" s="88"/>
      <c r="G33" s="16"/>
      <c r="H33" s="117"/>
      <c r="I33" s="117"/>
      <c r="J33" s="82">
        <v>32000</v>
      </c>
      <c r="K33" s="26">
        <f>ROUNDUP(N33*123.6/118.5,0)</f>
        <v>0</v>
      </c>
      <c r="L33" s="50">
        <f t="shared" si="0"/>
        <v>32000</v>
      </c>
      <c r="M33" s="47"/>
      <c r="N33" s="26"/>
      <c r="O33" s="120">
        <f t="shared" si="1"/>
        <v>33000</v>
      </c>
      <c r="P33" s="27">
        <f t="shared" si="10"/>
        <v>0</v>
      </c>
      <c r="Q33" s="78">
        <f t="shared" si="2"/>
        <v>33000</v>
      </c>
      <c r="R33" s="78"/>
      <c r="S33" s="78"/>
      <c r="T33" s="78"/>
      <c r="U33" s="78">
        <f t="shared" si="3"/>
        <v>25.014000000000003</v>
      </c>
      <c r="V33" s="8" t="s">
        <v>132</v>
      </c>
      <c r="W33" s="8" t="s">
        <v>132</v>
      </c>
      <c r="X33" s="8" t="s">
        <v>132</v>
      </c>
      <c r="Y33" s="8" t="s">
        <v>132</v>
      </c>
      <c r="Z33" s="8" t="s">
        <v>133</v>
      </c>
      <c r="AA33" s="8" t="s">
        <v>132</v>
      </c>
      <c r="AB33" s="123" t="s">
        <v>132</v>
      </c>
      <c r="AC33" s="8"/>
      <c r="AD33" s="8"/>
      <c r="AE33" s="8" t="s">
        <v>160</v>
      </c>
      <c r="AF33" s="8" t="s">
        <v>132</v>
      </c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</row>
    <row r="34" spans="1:179" s="10" customFormat="1" ht="22.5">
      <c r="A34" s="10" t="s">
        <v>99</v>
      </c>
      <c r="B34" s="112" t="s">
        <v>79</v>
      </c>
      <c r="C34" s="18"/>
      <c r="D34" s="14" t="s">
        <v>46</v>
      </c>
      <c r="E34" s="111" t="s">
        <v>109</v>
      </c>
      <c r="F34" s="29" t="s">
        <v>43</v>
      </c>
      <c r="G34" s="20"/>
      <c r="H34" s="117" t="str">
        <f t="shared" ref="H34:H36" si="12">$H$6</f>
        <v>getax. Febr. 2021</v>
      </c>
      <c r="I34" s="117"/>
      <c r="J34" s="81">
        <f t="shared" ref="J34:J48" si="13">ROUNDUP(M34*146.1/132,0)</f>
        <v>2349604</v>
      </c>
      <c r="K34" s="26">
        <f t="shared" ref="K34:K43" si="14">ROUNDUP(N34*123.6/118.5,0)</f>
        <v>0</v>
      </c>
      <c r="L34" s="50">
        <f t="shared" ref="L34:L48" si="15">SUM(J34:K34)</f>
        <v>2349604</v>
      </c>
      <c r="M34" s="47">
        <v>2122845</v>
      </c>
      <c r="N34" s="26"/>
      <c r="O34" s="27">
        <f t="shared" ref="O34:O48" si="16">ROUNDUP(J34/105*108,-3)</f>
        <v>2417000</v>
      </c>
      <c r="P34" s="27">
        <f t="shared" ref="P34:P43" si="17">ROUNDUP(K34/101.6*103.5,-3)</f>
        <v>0</v>
      </c>
      <c r="Q34" s="78">
        <f t="shared" ref="Q34:Q48" si="18">SUM(O34:P34)</f>
        <v>2417000</v>
      </c>
      <c r="R34" s="78">
        <v>2766000</v>
      </c>
      <c r="S34" s="78"/>
      <c r="T34" s="78"/>
      <c r="U34" s="78">
        <f t="shared" ref="U34:U48" si="19">(Q34*(0.075%*0.3))+(Q34*(0.075%*0.25))+(Q34*(0.079%*0.2))+(Q34*(0.075%*0.25))</f>
        <v>1832.086</v>
      </c>
      <c r="V34" s="8" t="s">
        <v>148</v>
      </c>
      <c r="W34" s="8" t="s">
        <v>131</v>
      </c>
      <c r="X34" s="8" t="s">
        <v>132</v>
      </c>
      <c r="Y34" s="8" t="s">
        <v>132</v>
      </c>
      <c r="Z34" s="8" t="s">
        <v>133</v>
      </c>
      <c r="AA34" s="8" t="s">
        <v>132</v>
      </c>
      <c r="AB34" s="123" t="s">
        <v>132</v>
      </c>
      <c r="AC34" s="8"/>
      <c r="AD34" s="8"/>
      <c r="AE34" s="8" t="s">
        <v>132</v>
      </c>
      <c r="AF34" s="8" t="s">
        <v>132</v>
      </c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</row>
    <row r="35" spans="1:179" s="9" customFormat="1">
      <c r="A35" s="9" t="s">
        <v>99</v>
      </c>
      <c r="B35" s="113" t="s">
        <v>56</v>
      </c>
      <c r="C35" s="22"/>
      <c r="D35" s="14" t="s">
        <v>44</v>
      </c>
      <c r="E35" s="111" t="s">
        <v>110</v>
      </c>
      <c r="F35" s="28"/>
      <c r="G35" s="16"/>
      <c r="H35" s="117" t="str">
        <f t="shared" si="12"/>
        <v>getax. Febr. 2021</v>
      </c>
      <c r="I35" s="117"/>
      <c r="J35" s="81">
        <f t="shared" si="13"/>
        <v>570368</v>
      </c>
      <c r="K35" s="26">
        <f t="shared" si="14"/>
        <v>0</v>
      </c>
      <c r="L35" s="50">
        <f t="shared" si="15"/>
        <v>570368</v>
      </c>
      <c r="M35" s="47">
        <v>515322</v>
      </c>
      <c r="N35" s="26"/>
      <c r="O35" s="27">
        <f t="shared" si="16"/>
        <v>587000</v>
      </c>
      <c r="P35" s="27">
        <f t="shared" si="17"/>
        <v>0</v>
      </c>
      <c r="Q35" s="78">
        <f t="shared" si="18"/>
        <v>587000</v>
      </c>
      <c r="R35" s="78">
        <v>774900</v>
      </c>
      <c r="S35" s="78"/>
      <c r="T35" s="78"/>
      <c r="U35" s="78">
        <f t="shared" si="19"/>
        <v>444.94600000000003</v>
      </c>
      <c r="V35" s="8" t="s">
        <v>132</v>
      </c>
      <c r="W35" s="8" t="s">
        <v>131</v>
      </c>
      <c r="X35" s="8" t="s">
        <v>132</v>
      </c>
      <c r="Y35" s="8" t="s">
        <v>132</v>
      </c>
      <c r="Z35" s="8" t="s">
        <v>133</v>
      </c>
      <c r="AA35" s="8" t="s">
        <v>132</v>
      </c>
      <c r="AB35" s="123" t="s">
        <v>132</v>
      </c>
      <c r="AC35" s="8"/>
      <c r="AD35" s="8"/>
      <c r="AE35" s="8" t="s">
        <v>132</v>
      </c>
      <c r="AF35" s="8" t="s">
        <v>132</v>
      </c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</row>
    <row r="36" spans="1:179" s="9" customFormat="1">
      <c r="A36" s="3" t="s">
        <v>99</v>
      </c>
      <c r="B36" s="114" t="s">
        <v>51</v>
      </c>
      <c r="C36" s="23"/>
      <c r="D36" s="14" t="s">
        <v>45</v>
      </c>
      <c r="E36" s="30" t="s">
        <v>12</v>
      </c>
      <c r="F36" s="28"/>
      <c r="G36" s="19"/>
      <c r="H36" s="117" t="str">
        <f t="shared" si="12"/>
        <v>getax. Febr. 2021</v>
      </c>
      <c r="I36" s="117"/>
      <c r="J36" s="81">
        <f t="shared" si="13"/>
        <v>115304</v>
      </c>
      <c r="K36" s="26">
        <f t="shared" si="14"/>
        <v>0</v>
      </c>
      <c r="L36" s="50">
        <f t="shared" si="15"/>
        <v>115304</v>
      </c>
      <c r="M36" s="47">
        <v>104176</v>
      </c>
      <c r="N36" s="26"/>
      <c r="O36" s="27">
        <f t="shared" si="16"/>
        <v>119000</v>
      </c>
      <c r="P36" s="27">
        <f t="shared" si="17"/>
        <v>0</v>
      </c>
      <c r="Q36" s="78">
        <f t="shared" si="18"/>
        <v>119000</v>
      </c>
      <c r="R36" s="78">
        <v>166000</v>
      </c>
      <c r="S36" s="78"/>
      <c r="T36" s="78"/>
      <c r="U36" s="78">
        <f t="shared" si="19"/>
        <v>90.201999999999998</v>
      </c>
      <c r="V36" s="8" t="s">
        <v>132</v>
      </c>
      <c r="W36" s="8" t="s">
        <v>132</v>
      </c>
      <c r="X36" s="8" t="s">
        <v>132</v>
      </c>
      <c r="Y36" s="8" t="s">
        <v>132</v>
      </c>
      <c r="Z36" s="8" t="s">
        <v>133</v>
      </c>
      <c r="AA36" s="8" t="s">
        <v>134</v>
      </c>
      <c r="AB36" s="123" t="s">
        <v>134</v>
      </c>
      <c r="AC36" s="8"/>
      <c r="AD36" s="8"/>
      <c r="AE36" s="8" t="s">
        <v>132</v>
      </c>
      <c r="AF36" s="8" t="s">
        <v>132</v>
      </c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</row>
    <row r="37" spans="1:179" s="4" customFormat="1" ht="22.5">
      <c r="A37" s="9" t="s">
        <v>99</v>
      </c>
      <c r="B37" s="113" t="s">
        <v>53</v>
      </c>
      <c r="C37" s="22"/>
      <c r="D37" s="14" t="s">
        <v>45</v>
      </c>
      <c r="E37" s="111" t="s">
        <v>111</v>
      </c>
      <c r="F37" s="29" t="s">
        <v>38</v>
      </c>
      <c r="G37" s="16"/>
      <c r="H37" s="117" t="str">
        <f>$H$6</f>
        <v>getax. Febr. 2021</v>
      </c>
      <c r="I37" s="117"/>
      <c r="J37" s="81">
        <f t="shared" si="13"/>
        <v>1092419</v>
      </c>
      <c r="K37" s="26">
        <f t="shared" si="14"/>
        <v>0</v>
      </c>
      <c r="L37" s="50">
        <f t="shared" si="15"/>
        <v>1092419</v>
      </c>
      <c r="M37" s="47">
        <v>986990</v>
      </c>
      <c r="N37" s="26"/>
      <c r="O37" s="27">
        <f t="shared" si="16"/>
        <v>1124000</v>
      </c>
      <c r="P37" s="27">
        <f t="shared" si="17"/>
        <v>0</v>
      </c>
      <c r="Q37" s="78">
        <f t="shared" si="18"/>
        <v>1124000</v>
      </c>
      <c r="R37" s="78">
        <v>1192000</v>
      </c>
      <c r="S37" s="78"/>
      <c r="T37" s="78"/>
      <c r="U37" s="78">
        <f t="shared" si="19"/>
        <v>851.99199999999996</v>
      </c>
      <c r="V37" s="8" t="s">
        <v>141</v>
      </c>
      <c r="W37" s="8"/>
      <c r="X37" s="8"/>
      <c r="Y37" s="8"/>
      <c r="Z37" s="8"/>
      <c r="AA37" s="8"/>
      <c r="AB37" s="123"/>
      <c r="AC37" s="8"/>
      <c r="AD37" s="8"/>
      <c r="AE37" s="8" t="s">
        <v>132</v>
      </c>
      <c r="AF37" s="8" t="s">
        <v>132</v>
      </c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</row>
    <row r="38" spans="1:179" s="9" customFormat="1">
      <c r="A38" s="9" t="s">
        <v>99</v>
      </c>
      <c r="B38" s="113" t="s">
        <v>54</v>
      </c>
      <c r="C38" s="22"/>
      <c r="D38" s="14" t="s">
        <v>45</v>
      </c>
      <c r="E38" s="111" t="s">
        <v>112</v>
      </c>
      <c r="F38" s="28"/>
      <c r="G38" s="16"/>
      <c r="H38" s="117" t="str">
        <f t="shared" ref="H38:H42" si="20">$H$37</f>
        <v>getax. Febr. 2021</v>
      </c>
      <c r="I38" s="117"/>
      <c r="J38" s="81">
        <f t="shared" si="13"/>
        <v>542735</v>
      </c>
      <c r="K38" s="26">
        <f t="shared" si="14"/>
        <v>0</v>
      </c>
      <c r="L38" s="50">
        <f t="shared" si="15"/>
        <v>542735</v>
      </c>
      <c r="M38" s="47">
        <v>490356</v>
      </c>
      <c r="N38" s="26"/>
      <c r="O38" s="27">
        <f t="shared" si="16"/>
        <v>559000</v>
      </c>
      <c r="P38" s="27">
        <f t="shared" si="17"/>
        <v>0</v>
      </c>
      <c r="Q38" s="78">
        <f t="shared" si="18"/>
        <v>559000</v>
      </c>
      <c r="R38" s="78">
        <v>1060000</v>
      </c>
      <c r="S38" s="78"/>
      <c r="T38" s="78"/>
      <c r="U38" s="78">
        <f t="shared" si="19"/>
        <v>423.72199999999998</v>
      </c>
      <c r="V38" s="8" t="s">
        <v>132</v>
      </c>
      <c r="W38" s="8" t="s">
        <v>131</v>
      </c>
      <c r="X38" s="8" t="s">
        <v>132</v>
      </c>
      <c r="Y38" s="8" t="s">
        <v>132</v>
      </c>
      <c r="Z38" s="8" t="s">
        <v>133</v>
      </c>
      <c r="AA38" s="8" t="s">
        <v>132</v>
      </c>
      <c r="AB38" s="123" t="s">
        <v>132</v>
      </c>
      <c r="AC38" s="8"/>
      <c r="AD38" s="8"/>
      <c r="AE38" s="8" t="s">
        <v>132</v>
      </c>
      <c r="AF38" s="8" t="s">
        <v>132</v>
      </c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</row>
    <row r="39" spans="1:179" s="9" customFormat="1">
      <c r="A39" s="10" t="s">
        <v>99</v>
      </c>
      <c r="B39" s="115" t="s">
        <v>60</v>
      </c>
      <c r="C39" s="22"/>
      <c r="D39" s="14" t="s">
        <v>45</v>
      </c>
      <c r="E39" s="111" t="s">
        <v>113</v>
      </c>
      <c r="F39" s="28"/>
      <c r="G39" s="19"/>
      <c r="H39" s="117" t="str">
        <f t="shared" si="20"/>
        <v>getax. Febr. 2021</v>
      </c>
      <c r="I39" s="117"/>
      <c r="J39" s="81">
        <f t="shared" si="13"/>
        <v>2967153</v>
      </c>
      <c r="K39" s="26">
        <f t="shared" si="14"/>
        <v>0</v>
      </c>
      <c r="L39" s="50">
        <f t="shared" si="15"/>
        <v>2967153</v>
      </c>
      <c r="M39" s="47">
        <v>2680795</v>
      </c>
      <c r="N39" s="26"/>
      <c r="O39" s="27">
        <f t="shared" si="16"/>
        <v>3052000</v>
      </c>
      <c r="P39" s="27">
        <f t="shared" si="17"/>
        <v>0</v>
      </c>
      <c r="Q39" s="78">
        <f t="shared" si="18"/>
        <v>3052000</v>
      </c>
      <c r="R39" s="78">
        <v>3846250</v>
      </c>
      <c r="S39" s="78"/>
      <c r="T39" s="78"/>
      <c r="U39" s="78">
        <f t="shared" si="19"/>
        <v>2313.4160000000002</v>
      </c>
      <c r="V39" s="8" t="s">
        <v>148</v>
      </c>
      <c r="W39" s="8" t="s">
        <v>131</v>
      </c>
      <c r="X39" s="8" t="s">
        <v>134</v>
      </c>
      <c r="Y39" s="8" t="s">
        <v>132</v>
      </c>
      <c r="Z39" s="8" t="s">
        <v>133</v>
      </c>
      <c r="AA39" s="8" t="s">
        <v>134</v>
      </c>
      <c r="AB39" s="123" t="s">
        <v>132</v>
      </c>
      <c r="AC39" s="8"/>
      <c r="AD39" s="8"/>
      <c r="AE39" s="8" t="s">
        <v>132</v>
      </c>
      <c r="AF39" s="8" t="s">
        <v>132</v>
      </c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</row>
    <row r="40" spans="1:179" s="10" customFormat="1">
      <c r="A40" s="9" t="s">
        <v>99</v>
      </c>
      <c r="B40" s="113" t="s">
        <v>69</v>
      </c>
      <c r="C40" s="22"/>
      <c r="D40" s="14" t="s">
        <v>45</v>
      </c>
      <c r="E40" s="30" t="s">
        <v>23</v>
      </c>
      <c r="F40" s="28" t="s">
        <v>37</v>
      </c>
      <c r="G40" s="17"/>
      <c r="H40" s="117" t="str">
        <f t="shared" si="20"/>
        <v>getax. Febr. 2021</v>
      </c>
      <c r="I40" s="117"/>
      <c r="J40" s="81">
        <f t="shared" si="13"/>
        <v>932849</v>
      </c>
      <c r="K40" s="26">
        <f t="shared" si="14"/>
        <v>0</v>
      </c>
      <c r="L40" s="50">
        <f t="shared" si="15"/>
        <v>932849</v>
      </c>
      <c r="M40" s="47">
        <v>842820</v>
      </c>
      <c r="N40" s="26"/>
      <c r="O40" s="27">
        <f t="shared" si="16"/>
        <v>960000</v>
      </c>
      <c r="P40" s="27">
        <f t="shared" si="17"/>
        <v>0</v>
      </c>
      <c r="Q40" s="78">
        <f t="shared" si="18"/>
        <v>960000</v>
      </c>
      <c r="R40" s="78">
        <v>974000</v>
      </c>
      <c r="S40" s="78"/>
      <c r="T40" s="78"/>
      <c r="U40" s="78">
        <f t="shared" si="19"/>
        <v>727.68000000000006</v>
      </c>
      <c r="V40" s="8" t="s">
        <v>132</v>
      </c>
      <c r="W40" s="8" t="s">
        <v>132</v>
      </c>
      <c r="X40" s="8" t="s">
        <v>134</v>
      </c>
      <c r="Y40" s="8" t="s">
        <v>134</v>
      </c>
      <c r="Z40" s="8" t="s">
        <v>133</v>
      </c>
      <c r="AA40" s="8" t="s">
        <v>132</v>
      </c>
      <c r="AB40" s="123" t="s">
        <v>132</v>
      </c>
      <c r="AC40" s="8"/>
      <c r="AD40" s="8"/>
      <c r="AE40" s="8" t="s">
        <v>132</v>
      </c>
      <c r="AF40" s="8" t="s">
        <v>132</v>
      </c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</row>
    <row r="41" spans="1:179" s="9" customFormat="1" ht="13.9" customHeight="1">
      <c r="A41" s="9" t="s">
        <v>99</v>
      </c>
      <c r="B41" s="113" t="s">
        <v>47</v>
      </c>
      <c r="C41" s="22"/>
      <c r="D41" s="14" t="s">
        <v>44</v>
      </c>
      <c r="E41" s="30" t="s">
        <v>28</v>
      </c>
      <c r="F41" s="28" t="s">
        <v>37</v>
      </c>
      <c r="G41" s="16"/>
      <c r="H41" s="117" t="str">
        <f t="shared" si="20"/>
        <v>getax. Febr. 2021</v>
      </c>
      <c r="I41" s="117"/>
      <c r="J41" s="81">
        <f t="shared" si="13"/>
        <v>3544825</v>
      </c>
      <c r="K41" s="26">
        <f t="shared" si="14"/>
        <v>0</v>
      </c>
      <c r="L41" s="50">
        <f t="shared" si="15"/>
        <v>3544825</v>
      </c>
      <c r="M41" s="47">
        <v>3202716</v>
      </c>
      <c r="N41" s="26"/>
      <c r="O41" s="27">
        <f t="shared" si="16"/>
        <v>3647000</v>
      </c>
      <c r="P41" s="27">
        <f t="shared" si="17"/>
        <v>0</v>
      </c>
      <c r="Q41" s="78">
        <f t="shared" si="18"/>
        <v>3647000</v>
      </c>
      <c r="R41" s="78">
        <v>4800000</v>
      </c>
      <c r="S41" s="78"/>
      <c r="T41" s="78"/>
      <c r="U41" s="78">
        <f t="shared" si="19"/>
        <v>2764.4259999999999</v>
      </c>
      <c r="V41" s="8" t="s">
        <v>148</v>
      </c>
      <c r="W41" s="8" t="s">
        <v>131</v>
      </c>
      <c r="X41" s="8" t="s">
        <v>132</v>
      </c>
      <c r="Y41" s="8" t="s">
        <v>132</v>
      </c>
      <c r="Z41" s="8" t="s">
        <v>133</v>
      </c>
      <c r="AA41" s="8" t="s">
        <v>132</v>
      </c>
      <c r="AB41" s="123" t="s">
        <v>132</v>
      </c>
      <c r="AC41" s="8"/>
      <c r="AD41" s="8"/>
      <c r="AE41" s="8" t="s">
        <v>132</v>
      </c>
      <c r="AF41" s="8" t="s">
        <v>132</v>
      </c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</row>
    <row r="42" spans="1:179" s="10" customFormat="1">
      <c r="A42" s="9" t="s">
        <v>99</v>
      </c>
      <c r="B42" s="113" t="s">
        <v>82</v>
      </c>
      <c r="C42" s="87"/>
      <c r="D42" s="14" t="s">
        <v>45</v>
      </c>
      <c r="E42" s="30" t="s">
        <v>34</v>
      </c>
      <c r="F42" s="28"/>
      <c r="G42" s="16"/>
      <c r="H42" s="117" t="str">
        <f t="shared" si="20"/>
        <v>getax. Febr. 2021</v>
      </c>
      <c r="I42" s="117"/>
      <c r="J42" s="81">
        <f t="shared" si="13"/>
        <v>13142</v>
      </c>
      <c r="K42" s="26">
        <f t="shared" si="14"/>
        <v>0</v>
      </c>
      <c r="L42" s="50">
        <f t="shared" si="15"/>
        <v>13142</v>
      </c>
      <c r="M42" s="47">
        <v>11873</v>
      </c>
      <c r="N42" s="26"/>
      <c r="O42" s="119">
        <f t="shared" si="16"/>
        <v>14000</v>
      </c>
      <c r="P42" s="27">
        <f t="shared" si="17"/>
        <v>0</v>
      </c>
      <c r="Q42" s="78">
        <f t="shared" si="18"/>
        <v>14000</v>
      </c>
      <c r="R42" s="78"/>
      <c r="S42" s="78"/>
      <c r="T42" s="78"/>
      <c r="U42" s="78">
        <f t="shared" si="19"/>
        <v>10.612</v>
      </c>
      <c r="V42" s="8" t="s">
        <v>141</v>
      </c>
      <c r="W42" s="8"/>
      <c r="X42" s="8"/>
      <c r="Y42" s="8"/>
      <c r="Z42" s="8"/>
      <c r="AA42" s="8"/>
      <c r="AB42" s="123"/>
      <c r="AC42" s="8"/>
      <c r="AD42" s="8"/>
      <c r="AE42" s="8" t="s">
        <v>132</v>
      </c>
      <c r="AF42" s="8" t="s">
        <v>132</v>
      </c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</row>
    <row r="43" spans="1:179" s="9" customFormat="1" ht="12.75" customHeight="1">
      <c r="A43" s="9" t="s">
        <v>97</v>
      </c>
      <c r="B43" s="51" t="s">
        <v>48</v>
      </c>
      <c r="C43" s="18"/>
      <c r="D43" s="14" t="s">
        <v>44</v>
      </c>
      <c r="E43" s="30" t="s">
        <v>121</v>
      </c>
      <c r="F43" s="28" t="s">
        <v>37</v>
      </c>
      <c r="G43" s="16"/>
      <c r="H43" s="117" t="str">
        <f t="shared" ref="H43:H48" si="21">$H$37</f>
        <v>getax. Febr. 2021</v>
      </c>
      <c r="I43" s="117"/>
      <c r="J43" s="81">
        <f t="shared" si="13"/>
        <v>55281</v>
      </c>
      <c r="K43" s="26">
        <f t="shared" si="14"/>
        <v>0</v>
      </c>
      <c r="L43" s="50">
        <f t="shared" si="15"/>
        <v>55281</v>
      </c>
      <c r="M43" s="47">
        <v>49945</v>
      </c>
      <c r="N43" s="26"/>
      <c r="O43" s="27">
        <f t="shared" si="16"/>
        <v>57000</v>
      </c>
      <c r="P43" s="27">
        <f t="shared" si="17"/>
        <v>0</v>
      </c>
      <c r="Q43" s="78">
        <f t="shared" si="18"/>
        <v>57000</v>
      </c>
      <c r="R43" s="78">
        <v>76000</v>
      </c>
      <c r="S43" s="78"/>
      <c r="T43" s="78"/>
      <c r="U43" s="78">
        <f t="shared" si="19"/>
        <v>43.206000000000003</v>
      </c>
      <c r="V43" s="8" t="s">
        <v>132</v>
      </c>
      <c r="W43" s="8" t="s">
        <v>132</v>
      </c>
      <c r="X43" s="8" t="s">
        <v>132</v>
      </c>
      <c r="Y43" s="8" t="s">
        <v>132</v>
      </c>
      <c r="Z43" s="8" t="s">
        <v>133</v>
      </c>
      <c r="AA43" s="8" t="s">
        <v>132</v>
      </c>
      <c r="AB43" s="123" t="s">
        <v>152</v>
      </c>
      <c r="AC43" s="8"/>
      <c r="AD43" s="8" t="s">
        <v>132</v>
      </c>
      <c r="AE43" s="8" t="s">
        <v>132</v>
      </c>
      <c r="AF43" s="8" t="s">
        <v>132</v>
      </c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</row>
    <row r="44" spans="1:179" s="9" customFormat="1">
      <c r="A44" s="4" t="s">
        <v>97</v>
      </c>
      <c r="B44" s="51" t="s">
        <v>57</v>
      </c>
      <c r="C44" s="18"/>
      <c r="D44" s="14" t="s">
        <v>45</v>
      </c>
      <c r="E44" s="30" t="s">
        <v>14</v>
      </c>
      <c r="F44" s="28" t="s">
        <v>37</v>
      </c>
      <c r="G44" s="16"/>
      <c r="H44" s="117" t="str">
        <f t="shared" si="21"/>
        <v>getax. Febr. 2021</v>
      </c>
      <c r="I44" s="117" t="str">
        <f t="shared" si="4"/>
        <v>getax. Febr. 2021</v>
      </c>
      <c r="J44" s="81">
        <f t="shared" si="13"/>
        <v>5099573</v>
      </c>
      <c r="K44" s="81">
        <v>302455</v>
      </c>
      <c r="L44" s="50">
        <f t="shared" si="15"/>
        <v>5402028</v>
      </c>
      <c r="M44" s="47">
        <v>4607417</v>
      </c>
      <c r="N44" s="26"/>
      <c r="O44" s="27">
        <f t="shared" si="16"/>
        <v>5246000</v>
      </c>
      <c r="P44" s="27" t="e">
        <f>ROUNDUP(#REF!/101.6*103.5,-3)</f>
        <v>#REF!</v>
      </c>
      <c r="Q44" s="78" t="e">
        <f t="shared" si="18"/>
        <v>#REF!</v>
      </c>
      <c r="R44" s="78">
        <v>4858350</v>
      </c>
      <c r="S44" s="78">
        <v>216800</v>
      </c>
      <c r="T44" s="78">
        <v>21680</v>
      </c>
      <c r="U44" s="78" t="e">
        <f t="shared" si="19"/>
        <v>#REF!</v>
      </c>
      <c r="V44" s="8" t="s">
        <v>148</v>
      </c>
      <c r="W44" s="8" t="s">
        <v>131</v>
      </c>
      <c r="X44" s="8" t="s">
        <v>132</v>
      </c>
      <c r="Y44" s="8" t="s">
        <v>132</v>
      </c>
      <c r="Z44" s="8" t="s">
        <v>133</v>
      </c>
      <c r="AA44" s="8" t="s">
        <v>132</v>
      </c>
      <c r="AB44" s="123" t="s">
        <v>152</v>
      </c>
      <c r="AC44" s="8"/>
      <c r="AD44" s="8" t="s">
        <v>132</v>
      </c>
      <c r="AE44" s="8" t="s">
        <v>132</v>
      </c>
      <c r="AF44" s="8" t="s">
        <v>132</v>
      </c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</row>
    <row r="45" spans="1:179" s="9" customFormat="1">
      <c r="A45" s="4" t="s">
        <v>97</v>
      </c>
      <c r="B45" s="51" t="s">
        <v>58</v>
      </c>
      <c r="C45" s="18"/>
      <c r="D45" s="14" t="s">
        <v>44</v>
      </c>
      <c r="E45" s="30" t="s">
        <v>8</v>
      </c>
      <c r="F45" s="28"/>
      <c r="G45" s="16"/>
      <c r="H45" s="117" t="str">
        <f t="shared" si="21"/>
        <v>getax. Febr. 2021</v>
      </c>
      <c r="I45" s="117" t="str">
        <f t="shared" si="4"/>
        <v>getax. Febr. 2021</v>
      </c>
      <c r="J45" s="81">
        <f t="shared" si="13"/>
        <v>613701</v>
      </c>
      <c r="K45" s="81">
        <v>77552</v>
      </c>
      <c r="L45" s="50">
        <f t="shared" si="15"/>
        <v>691253</v>
      </c>
      <c r="M45" s="47">
        <v>554473</v>
      </c>
      <c r="N45" s="26"/>
      <c r="O45" s="27">
        <f t="shared" si="16"/>
        <v>632000</v>
      </c>
      <c r="P45" s="27" t="e">
        <f>ROUNDUP(#REF!/101.6*103.5,-3)</f>
        <v>#REF!</v>
      </c>
      <c r="Q45" s="78" t="e">
        <f t="shared" si="18"/>
        <v>#REF!</v>
      </c>
      <c r="R45" s="78">
        <v>825000</v>
      </c>
      <c r="S45" s="78">
        <v>82000</v>
      </c>
      <c r="T45" s="78">
        <v>5740</v>
      </c>
      <c r="U45" s="78" t="e">
        <f t="shared" si="19"/>
        <v>#REF!</v>
      </c>
      <c r="V45" s="8" t="s">
        <v>132</v>
      </c>
      <c r="W45" s="8" t="s">
        <v>132</v>
      </c>
      <c r="X45" s="8" t="s">
        <v>132</v>
      </c>
      <c r="Y45" s="8" t="s">
        <v>132</v>
      </c>
      <c r="Z45" s="8" t="s">
        <v>133</v>
      </c>
      <c r="AA45" s="8" t="s">
        <v>132</v>
      </c>
      <c r="AB45" s="123" t="s">
        <v>152</v>
      </c>
      <c r="AC45" s="8"/>
      <c r="AD45" s="8" t="s">
        <v>132</v>
      </c>
      <c r="AE45" s="8" t="s">
        <v>132</v>
      </c>
      <c r="AF45" s="8" t="s">
        <v>132</v>
      </c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</row>
    <row r="46" spans="1:179" s="9" customFormat="1">
      <c r="A46" s="9" t="s">
        <v>97</v>
      </c>
      <c r="B46" s="51" t="s">
        <v>61</v>
      </c>
      <c r="C46" s="18"/>
      <c r="D46" s="14" t="s">
        <v>46</v>
      </c>
      <c r="E46" s="30" t="s">
        <v>16</v>
      </c>
      <c r="F46" s="28" t="s">
        <v>37</v>
      </c>
      <c r="G46" s="16"/>
      <c r="H46" s="117" t="str">
        <f t="shared" si="21"/>
        <v>getax. Febr. 2021</v>
      </c>
      <c r="I46" s="117"/>
      <c r="J46" s="81">
        <f t="shared" si="13"/>
        <v>428420</v>
      </c>
      <c r="K46" s="26">
        <f>ROUNDUP(N46*123.6/118.5,0)</f>
        <v>0</v>
      </c>
      <c r="L46" s="50">
        <f t="shared" si="15"/>
        <v>428420</v>
      </c>
      <c r="M46" s="47">
        <v>387073</v>
      </c>
      <c r="N46" s="26"/>
      <c r="O46" s="27">
        <f t="shared" si="16"/>
        <v>441000</v>
      </c>
      <c r="P46" s="27">
        <f>ROUNDUP(K46/101.6*103.5,-3)</f>
        <v>0</v>
      </c>
      <c r="Q46" s="78">
        <f t="shared" si="18"/>
        <v>441000</v>
      </c>
      <c r="R46" s="78">
        <v>444600</v>
      </c>
      <c r="S46" s="78"/>
      <c r="T46" s="78"/>
      <c r="U46" s="78">
        <f t="shared" si="19"/>
        <v>334.27800000000002</v>
      </c>
      <c r="V46" s="8" t="s">
        <v>132</v>
      </c>
      <c r="W46" s="8" t="s">
        <v>132</v>
      </c>
      <c r="X46" s="8" t="s">
        <v>132</v>
      </c>
      <c r="Y46" s="8" t="s">
        <v>134</v>
      </c>
      <c r="Z46" s="8" t="s">
        <v>133</v>
      </c>
      <c r="AA46" s="8" t="s">
        <v>134</v>
      </c>
      <c r="AB46" s="123" t="s">
        <v>134</v>
      </c>
      <c r="AC46" s="8"/>
      <c r="AD46" s="8"/>
      <c r="AE46" s="8" t="s">
        <v>132</v>
      </c>
      <c r="AF46" s="8" t="s">
        <v>132</v>
      </c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</row>
    <row r="47" spans="1:179" s="4" customFormat="1">
      <c r="A47" s="9" t="s">
        <v>97</v>
      </c>
      <c r="B47" s="49" t="s">
        <v>62</v>
      </c>
      <c r="C47" s="18"/>
      <c r="D47" s="14" t="s">
        <v>46</v>
      </c>
      <c r="E47" s="30" t="s">
        <v>17</v>
      </c>
      <c r="F47" s="28" t="s">
        <v>37</v>
      </c>
      <c r="G47" s="19" t="s">
        <v>84</v>
      </c>
      <c r="H47" s="117" t="str">
        <f t="shared" si="21"/>
        <v>getax. Febr. 2021</v>
      </c>
      <c r="I47" s="117" t="str">
        <f t="shared" si="4"/>
        <v>getax. Febr. 2021</v>
      </c>
      <c r="J47" s="81">
        <f t="shared" si="13"/>
        <v>4353293</v>
      </c>
      <c r="K47" s="81">
        <f>ROUNDUP(N47*123.6/118.5,0)</f>
        <v>222318</v>
      </c>
      <c r="L47" s="50">
        <f t="shared" si="15"/>
        <v>4575611</v>
      </c>
      <c r="M47" s="47">
        <v>3933160</v>
      </c>
      <c r="N47" s="26">
        <v>213144</v>
      </c>
      <c r="O47" s="27">
        <f t="shared" si="16"/>
        <v>4478000</v>
      </c>
      <c r="P47" s="27">
        <f>ROUNDUP(K47/101.6*103.5,-3)</f>
        <v>227000</v>
      </c>
      <c r="Q47" s="78">
        <f t="shared" si="18"/>
        <v>4705000</v>
      </c>
      <c r="R47" s="78">
        <v>4428000</v>
      </c>
      <c r="S47" s="78">
        <v>222300</v>
      </c>
      <c r="T47" s="78">
        <v>22500</v>
      </c>
      <c r="U47" s="78">
        <f t="shared" si="19"/>
        <v>3566.3900000000003</v>
      </c>
      <c r="V47" s="8" t="s">
        <v>148</v>
      </c>
      <c r="W47" s="8" t="s">
        <v>131</v>
      </c>
      <c r="X47" s="8" t="s">
        <v>132</v>
      </c>
      <c r="Y47" s="8" t="s">
        <v>132</v>
      </c>
      <c r="Z47" s="8" t="s">
        <v>133</v>
      </c>
      <c r="AA47" s="8" t="s">
        <v>132</v>
      </c>
      <c r="AB47" s="123" t="s">
        <v>152</v>
      </c>
      <c r="AC47" s="8"/>
      <c r="AD47" s="8" t="s">
        <v>132</v>
      </c>
      <c r="AE47" s="8" t="s">
        <v>132</v>
      </c>
      <c r="AF47" s="8" t="s">
        <v>132</v>
      </c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</row>
    <row r="48" spans="1:179" s="9" customFormat="1">
      <c r="A48" s="9" t="s">
        <v>97</v>
      </c>
      <c r="B48" s="54" t="s">
        <v>81</v>
      </c>
      <c r="C48" s="18"/>
      <c r="D48" s="14" t="s">
        <v>45</v>
      </c>
      <c r="E48" s="30" t="s">
        <v>33</v>
      </c>
      <c r="F48" s="89"/>
      <c r="G48" s="16"/>
      <c r="H48" s="117" t="str">
        <f t="shared" si="21"/>
        <v>getax. Febr. 2021</v>
      </c>
      <c r="I48" s="117"/>
      <c r="J48" s="81">
        <f t="shared" si="13"/>
        <v>2752811</v>
      </c>
      <c r="K48" s="26">
        <f>ROUNDUP(N48*123.6/118.5,0)</f>
        <v>0</v>
      </c>
      <c r="L48" s="50">
        <f t="shared" si="15"/>
        <v>2752811</v>
      </c>
      <c r="M48" s="47">
        <v>2487139</v>
      </c>
      <c r="N48" s="26"/>
      <c r="O48" s="27">
        <f t="shared" si="16"/>
        <v>2832000</v>
      </c>
      <c r="P48" s="27">
        <f>ROUNDUP(K48/101.6*103.5,-3)</f>
        <v>0</v>
      </c>
      <c r="Q48" s="78">
        <f t="shared" si="18"/>
        <v>2832000</v>
      </c>
      <c r="R48" s="78">
        <v>2946000</v>
      </c>
      <c r="S48" s="78"/>
      <c r="T48" s="78"/>
      <c r="U48" s="78">
        <f t="shared" si="19"/>
        <v>2146.6559999999999</v>
      </c>
      <c r="V48" s="8" t="s">
        <v>131</v>
      </c>
      <c r="W48" s="8" t="s">
        <v>131</v>
      </c>
      <c r="X48" s="8" t="s">
        <v>132</v>
      </c>
      <c r="Y48" s="8" t="s">
        <v>132</v>
      </c>
      <c r="Z48" s="8" t="s">
        <v>133</v>
      </c>
      <c r="AA48" s="133" t="s">
        <v>135</v>
      </c>
      <c r="AB48" s="125" t="s">
        <v>137</v>
      </c>
      <c r="AC48" s="8" t="s">
        <v>159</v>
      </c>
      <c r="AD48" s="8" t="s">
        <v>132</v>
      </c>
      <c r="AE48" s="8" t="s">
        <v>132</v>
      </c>
      <c r="AF48" s="8" t="s">
        <v>132</v>
      </c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</row>
    <row r="49" spans="2:22" ht="15" thickBot="1">
      <c r="B49" s="55" t="s">
        <v>6</v>
      </c>
      <c r="C49" s="56"/>
      <c r="D49" s="57"/>
      <c r="E49" s="58"/>
      <c r="F49" s="58"/>
      <c r="G49" s="58"/>
      <c r="H49" s="58"/>
      <c r="I49" s="58"/>
      <c r="J49" s="59">
        <f t="shared" ref="J49:U49" si="22">SUM(J6:J48)</f>
        <v>69310702</v>
      </c>
      <c r="K49" s="59">
        <f t="shared" si="22"/>
        <v>8632783</v>
      </c>
      <c r="L49" s="60">
        <f t="shared" si="22"/>
        <v>77943485</v>
      </c>
      <c r="M49" s="48">
        <f t="shared" si="22"/>
        <v>65363084</v>
      </c>
      <c r="N49" s="21">
        <f t="shared" si="22"/>
        <v>4875064</v>
      </c>
      <c r="O49" s="59">
        <f t="shared" si="22"/>
        <v>71311000</v>
      </c>
      <c r="P49" s="59" t="e">
        <f t="shared" si="22"/>
        <v>#REF!</v>
      </c>
      <c r="Q49" s="79" t="e">
        <f t="shared" si="22"/>
        <v>#REF!</v>
      </c>
      <c r="R49" s="79">
        <f t="shared" si="22"/>
        <v>76428050</v>
      </c>
      <c r="S49" s="79">
        <f t="shared" si="22"/>
        <v>5260741</v>
      </c>
      <c r="T49" s="79">
        <f t="shared" si="22"/>
        <v>2683708</v>
      </c>
      <c r="U49" s="79" t="e">
        <f t="shared" si="22"/>
        <v>#REF!</v>
      </c>
      <c r="V49" s="8"/>
    </row>
    <row r="51" spans="2:22">
      <c r="E51" s="5"/>
      <c r="F51" s="5"/>
      <c r="G51" s="5"/>
      <c r="H51" s="5"/>
      <c r="I51" s="5"/>
    </row>
  </sheetData>
  <autoFilter ref="B5:G49" xr:uid="{00000000-0009-0000-0000-000000000000}"/>
  <sortState xmlns:xlrd2="http://schemas.microsoft.com/office/spreadsheetml/2017/richdata2" ref="A6:U48">
    <sortCondition ref="A6:A48"/>
  </sortState>
  <mergeCells count="1">
    <mergeCell ref="V4:AA4"/>
  </mergeCells>
  <phoneticPr fontId="8" type="noConversion"/>
  <printOptions horizontalCentered="1"/>
  <pageMargins left="0.39370078740157483" right="0.39370078740157483" top="1.5748031496062993" bottom="0.98425196850393704" header="0.51181102362204722" footer="0.70866141732283472"/>
  <pageSetup paperSize="8" fitToHeight="0" orientation="landscape" r:id="rId1"/>
  <headerFooter alignWithMargins="0">
    <oddFooter>&amp;L&amp;F&amp;C&amp;P&amp;R&amp;D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Gemeente Boxmeer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jcl</dc:creator>
  <cp:lastModifiedBy>Linde Sliedrecht</cp:lastModifiedBy>
  <cp:lastPrinted>2020-05-06T16:48:32Z</cp:lastPrinted>
  <dcterms:created xsi:type="dcterms:W3CDTF">2013-12-18T10:04:21Z</dcterms:created>
  <dcterms:modified xsi:type="dcterms:W3CDTF">2021-09-15T06:14:59Z</dcterms:modified>
</cp:coreProperties>
</file>