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Lochem\Brand\Definitieve stukken - naar Tenderned\"/>
    </mc:Choice>
  </mc:AlternateContent>
  <bookViews>
    <workbookView xWindow="0" yWindow="0" windowWidth="28800" windowHeight="12300"/>
  </bookViews>
  <sheets>
    <sheet name="tbv europees aanbesteden" sheetId="2" r:id="rId1"/>
  </sheets>
  <externalReferences>
    <externalReference r:id="rId2"/>
  </externalReferences>
  <definedNames>
    <definedName name="afrind">'[1]General Info'!$B$18</definedName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nieuw">'[1]General Info'!$B$13</definedName>
  </definedNames>
  <calcPr calcId="162913"/>
</workbook>
</file>

<file path=xl/calcChain.xml><?xml version="1.0" encoding="utf-8"?>
<calcChain xmlns="http://schemas.openxmlformats.org/spreadsheetml/2006/main">
  <c r="G109" i="2" l="1"/>
  <c r="G94" i="2"/>
  <c r="G69" i="2"/>
  <c r="G60" i="2"/>
  <c r="G112" i="2" l="1"/>
  <c r="G118" i="2" s="1"/>
  <c r="AY117" i="2"/>
  <c r="AY116" i="2"/>
  <c r="AY115" i="2"/>
  <c r="AY114" i="2"/>
  <c r="AY113" i="2"/>
  <c r="AY111" i="2"/>
  <c r="AS111" i="2"/>
  <c r="AO111" i="2"/>
  <c r="AN111" i="2"/>
  <c r="AM111" i="2"/>
  <c r="AH111" i="2"/>
  <c r="AT111" i="2" s="1"/>
  <c r="AB111" i="2"/>
  <c r="AR111" i="2" s="1"/>
  <c r="AA111" i="2"/>
  <c r="AQ111" i="2" s="1"/>
  <c r="T111" i="2"/>
  <c r="S111" i="2"/>
  <c r="R111" i="2"/>
  <c r="AY110" i="2"/>
  <c r="AO110" i="2"/>
  <c r="AN110" i="2"/>
  <c r="AM110" i="2"/>
  <c r="AL110" i="2"/>
  <c r="AH110" i="2"/>
  <c r="AC110" i="2"/>
  <c r="AS110" i="2" s="1"/>
  <c r="AB110" i="2"/>
  <c r="AR110" i="2" s="1"/>
  <c r="AA110" i="2"/>
  <c r="AQ110" i="2" s="1"/>
  <c r="T110" i="2"/>
  <c r="S110" i="2"/>
  <c r="R110" i="2"/>
  <c r="AK109" i="2"/>
  <c r="AJ109" i="2"/>
  <c r="AI109" i="2"/>
  <c r="AG109" i="2"/>
  <c r="AF109" i="2"/>
  <c r="AE109" i="2"/>
  <c r="AY108" i="2"/>
  <c r="BS107" i="2"/>
  <c r="AY107" i="2"/>
  <c r="AO107" i="2"/>
  <c r="AN107" i="2"/>
  <c r="AM107" i="2"/>
  <c r="AL107" i="2"/>
  <c r="AH107" i="2"/>
  <c r="AC107" i="2"/>
  <c r="AS107" i="2" s="1"/>
  <c r="AB107" i="2"/>
  <c r="AR107" i="2" s="1"/>
  <c r="AA107" i="2"/>
  <c r="AQ107" i="2" s="1"/>
  <c r="T107" i="2"/>
  <c r="S107" i="2"/>
  <c r="R107" i="2"/>
  <c r="BS106" i="2"/>
  <c r="AY106" i="2"/>
  <c r="AO106" i="2"/>
  <c r="AN106" i="2"/>
  <c r="AM106" i="2"/>
  <c r="AL106" i="2"/>
  <c r="AH106" i="2"/>
  <c r="AC106" i="2"/>
  <c r="AS106" i="2" s="1"/>
  <c r="AB106" i="2"/>
  <c r="AA106" i="2"/>
  <c r="AQ106" i="2" s="1"/>
  <c r="T106" i="2"/>
  <c r="S106" i="2"/>
  <c r="R106" i="2"/>
  <c r="BS105" i="2"/>
  <c r="AY105" i="2"/>
  <c r="AO105" i="2"/>
  <c r="AN105" i="2"/>
  <c r="AM105" i="2"/>
  <c r="AL105" i="2"/>
  <c r="AH105" i="2"/>
  <c r="AC105" i="2"/>
  <c r="AS105" i="2" s="1"/>
  <c r="AB105" i="2"/>
  <c r="AR105" i="2" s="1"/>
  <c r="AA105" i="2"/>
  <c r="T105" i="2"/>
  <c r="S105" i="2"/>
  <c r="R105" i="2"/>
  <c r="BS104" i="2"/>
  <c r="AY104" i="2"/>
  <c r="AO104" i="2"/>
  <c r="AN104" i="2"/>
  <c r="AM104" i="2"/>
  <c r="AL104" i="2"/>
  <c r="AH104" i="2"/>
  <c r="AC104" i="2"/>
  <c r="AS104" i="2" s="1"/>
  <c r="AB104" i="2"/>
  <c r="AR104" i="2" s="1"/>
  <c r="AA104" i="2"/>
  <c r="AQ104" i="2" s="1"/>
  <c r="T104" i="2"/>
  <c r="S104" i="2"/>
  <c r="R104" i="2"/>
  <c r="BS103" i="2"/>
  <c r="AY103" i="2"/>
  <c r="AO103" i="2"/>
  <c r="AN103" i="2"/>
  <c r="AM103" i="2"/>
  <c r="AL103" i="2"/>
  <c r="AH103" i="2"/>
  <c r="AC103" i="2"/>
  <c r="AS103" i="2" s="1"/>
  <c r="AB103" i="2"/>
  <c r="AR103" i="2" s="1"/>
  <c r="AA103" i="2"/>
  <c r="T103" i="2"/>
  <c r="S103" i="2"/>
  <c r="R103" i="2"/>
  <c r="BS102" i="2"/>
  <c r="AY102" i="2"/>
  <c r="AO102" i="2"/>
  <c r="AN102" i="2"/>
  <c r="AM102" i="2"/>
  <c r="AL102" i="2"/>
  <c r="AH102" i="2"/>
  <c r="AC102" i="2"/>
  <c r="AS102" i="2" s="1"/>
  <c r="AB102" i="2"/>
  <c r="AR102" i="2" s="1"/>
  <c r="AA102" i="2"/>
  <c r="AQ102" i="2" s="1"/>
  <c r="T102" i="2"/>
  <c r="S102" i="2"/>
  <c r="R102" i="2"/>
  <c r="BS101" i="2"/>
  <c r="AY101" i="2"/>
  <c r="AO101" i="2"/>
  <c r="AN101" i="2"/>
  <c r="AM101" i="2"/>
  <c r="AL101" i="2"/>
  <c r="AH101" i="2"/>
  <c r="AC101" i="2"/>
  <c r="AS101" i="2" s="1"/>
  <c r="AB101" i="2"/>
  <c r="AR101" i="2" s="1"/>
  <c r="AA101" i="2"/>
  <c r="T101" i="2"/>
  <c r="S101" i="2"/>
  <c r="R101" i="2"/>
  <c r="BS100" i="2"/>
  <c r="AY100" i="2"/>
  <c r="AO100" i="2"/>
  <c r="AN100" i="2"/>
  <c r="AM100" i="2"/>
  <c r="AL100" i="2"/>
  <c r="AH100" i="2"/>
  <c r="AC100" i="2"/>
  <c r="AS100" i="2" s="1"/>
  <c r="AB100" i="2"/>
  <c r="AR100" i="2" s="1"/>
  <c r="AA100" i="2"/>
  <c r="AQ100" i="2" s="1"/>
  <c r="T100" i="2"/>
  <c r="S100" i="2"/>
  <c r="R100" i="2"/>
  <c r="BS99" i="2"/>
  <c r="BE99" i="2"/>
  <c r="BJ99" i="2" s="1"/>
  <c r="AX99" i="2"/>
  <c r="BB99" i="2" s="1"/>
  <c r="BF99" i="2" s="1"/>
  <c r="BL99" i="2" s="1"/>
  <c r="AU99" i="2"/>
  <c r="AU109" i="2" s="1"/>
  <c r="AU112" i="2" s="1"/>
  <c r="AO99" i="2"/>
  <c r="AN99" i="2"/>
  <c r="AM99" i="2"/>
  <c r="AL99" i="2"/>
  <c r="AH99" i="2"/>
  <c r="AC99" i="2"/>
  <c r="AS99" i="2" s="1"/>
  <c r="AB99" i="2"/>
  <c r="AR99" i="2" s="1"/>
  <c r="AA99" i="2"/>
  <c r="AQ99" i="2" s="1"/>
  <c r="T99" i="2"/>
  <c r="S99" i="2"/>
  <c r="R99" i="2"/>
  <c r="BS98" i="2"/>
  <c r="AX98" i="2"/>
  <c r="BB98" i="2" s="1"/>
  <c r="BF98" i="2" s="1"/>
  <c r="AV98" i="2"/>
  <c r="AV109" i="2" s="1"/>
  <c r="AO98" i="2"/>
  <c r="AN98" i="2"/>
  <c r="AM98" i="2"/>
  <c r="AL98" i="2"/>
  <c r="AH98" i="2"/>
  <c r="AC98" i="2"/>
  <c r="AB98" i="2"/>
  <c r="AA98" i="2"/>
  <c r="T98" i="2"/>
  <c r="S98" i="2"/>
  <c r="R98" i="2"/>
  <c r="AY97" i="2"/>
  <c r="AO97" i="2"/>
  <c r="AN97" i="2"/>
  <c r="AM97" i="2"/>
  <c r="AL97" i="2"/>
  <c r="AH97" i="2"/>
  <c r="AT97" i="2" s="1"/>
  <c r="AC97" i="2"/>
  <c r="AS97" i="2" s="1"/>
  <c r="AB97" i="2"/>
  <c r="AR97" i="2" s="1"/>
  <c r="AA97" i="2"/>
  <c r="AQ97" i="2" s="1"/>
  <c r="AY96" i="2"/>
  <c r="AY95" i="2"/>
  <c r="BH94" i="2"/>
  <c r="BD94" i="2"/>
  <c r="AK94" i="2"/>
  <c r="AJ94" i="2"/>
  <c r="AI94" i="2"/>
  <c r="AG94" i="2"/>
  <c r="AF94" i="2"/>
  <c r="AE94" i="2"/>
  <c r="AV93" i="2"/>
  <c r="AY93" i="2" s="1"/>
  <c r="AO93" i="2"/>
  <c r="AN93" i="2"/>
  <c r="AM93" i="2"/>
  <c r="AL93" i="2"/>
  <c r="AH93" i="2"/>
  <c r="AC93" i="2"/>
  <c r="AS93" i="2" s="1"/>
  <c r="AB93" i="2"/>
  <c r="AR93" i="2" s="1"/>
  <c r="AA93" i="2"/>
  <c r="AQ93" i="2" s="1"/>
  <c r="T93" i="2"/>
  <c r="S93" i="2"/>
  <c r="R93" i="2"/>
  <c r="BS92" i="2"/>
  <c r="BN92" i="2"/>
  <c r="BG92" i="2"/>
  <c r="BS91" i="2"/>
  <c r="BB91" i="2"/>
  <c r="BF91" i="2" s="1"/>
  <c r="BL91" i="2" s="1"/>
  <c r="BA91" i="2"/>
  <c r="BS90" i="2"/>
  <c r="AX90" i="2"/>
  <c r="BB90" i="2" s="1"/>
  <c r="BF90" i="2" s="1"/>
  <c r="BL90" i="2" s="1"/>
  <c r="AV90" i="2"/>
  <c r="AO90" i="2"/>
  <c r="AN90" i="2"/>
  <c r="AM90" i="2"/>
  <c r="AL90" i="2"/>
  <c r="AH90" i="2"/>
  <c r="AC90" i="2"/>
  <c r="AS90" i="2" s="1"/>
  <c r="AB90" i="2"/>
  <c r="AR90" i="2" s="1"/>
  <c r="AA90" i="2"/>
  <c r="AQ90" i="2" s="1"/>
  <c r="T90" i="2"/>
  <c r="S90" i="2"/>
  <c r="R90" i="2"/>
  <c r="BS89" i="2"/>
  <c r="AX89" i="2"/>
  <c r="BB89" i="2" s="1"/>
  <c r="BF89" i="2" s="1"/>
  <c r="BL89" i="2" s="1"/>
  <c r="AV89" i="2"/>
  <c r="BA89" i="2" s="1"/>
  <c r="AO89" i="2"/>
  <c r="AN89" i="2"/>
  <c r="AM89" i="2"/>
  <c r="AL89" i="2"/>
  <c r="AH89" i="2"/>
  <c r="AC89" i="2"/>
  <c r="AS89" i="2" s="1"/>
  <c r="AB89" i="2"/>
  <c r="AR89" i="2" s="1"/>
  <c r="AA89" i="2"/>
  <c r="T89" i="2"/>
  <c r="S89" i="2"/>
  <c r="R89" i="2"/>
  <c r="BS88" i="2"/>
  <c r="AX88" i="2"/>
  <c r="BB88" i="2" s="1"/>
  <c r="BF88" i="2" s="1"/>
  <c r="BL88" i="2" s="1"/>
  <c r="AV88" i="2"/>
  <c r="BA88" i="2" s="1"/>
  <c r="BE88" i="2" s="1"/>
  <c r="BJ88" i="2" s="1"/>
  <c r="AO88" i="2"/>
  <c r="AN88" i="2"/>
  <c r="AM88" i="2"/>
  <c r="AL88" i="2"/>
  <c r="AH88" i="2"/>
  <c r="AC88" i="2"/>
  <c r="AS88" i="2" s="1"/>
  <c r="AB88" i="2"/>
  <c r="AR88" i="2" s="1"/>
  <c r="AA88" i="2"/>
  <c r="AQ88" i="2" s="1"/>
  <c r="T88" i="2"/>
  <c r="S88" i="2"/>
  <c r="R88" i="2"/>
  <c r="BS87" i="2"/>
  <c r="AX87" i="2"/>
  <c r="BB87" i="2" s="1"/>
  <c r="BF87" i="2" s="1"/>
  <c r="BL87" i="2" s="1"/>
  <c r="AV87" i="2"/>
  <c r="BA87" i="2" s="1"/>
  <c r="AO87" i="2"/>
  <c r="AN87" i="2"/>
  <c r="AM87" i="2"/>
  <c r="AL87" i="2"/>
  <c r="AH87" i="2"/>
  <c r="AC87" i="2"/>
  <c r="AS87" i="2" s="1"/>
  <c r="AB87" i="2"/>
  <c r="AR87" i="2" s="1"/>
  <c r="AA87" i="2"/>
  <c r="T87" i="2"/>
  <c r="S87" i="2"/>
  <c r="R87" i="2"/>
  <c r="BS86" i="2"/>
  <c r="AX86" i="2"/>
  <c r="BB86" i="2" s="1"/>
  <c r="BF86" i="2" s="1"/>
  <c r="BL86" i="2" s="1"/>
  <c r="AV86" i="2"/>
  <c r="AO86" i="2"/>
  <c r="AN86" i="2"/>
  <c r="AM86" i="2"/>
  <c r="AL86" i="2"/>
  <c r="AH86" i="2"/>
  <c r="AC86" i="2"/>
  <c r="AS86" i="2" s="1"/>
  <c r="AB86" i="2"/>
  <c r="AA86" i="2"/>
  <c r="AQ86" i="2" s="1"/>
  <c r="T86" i="2"/>
  <c r="S86" i="2"/>
  <c r="R86" i="2"/>
  <c r="BS85" i="2"/>
  <c r="AX85" i="2"/>
  <c r="BB85" i="2" s="1"/>
  <c r="BF85" i="2" s="1"/>
  <c r="BL85" i="2" s="1"/>
  <c r="AV85" i="2"/>
  <c r="BA85" i="2" s="1"/>
  <c r="AO85" i="2"/>
  <c r="AN85" i="2"/>
  <c r="AM85" i="2"/>
  <c r="AL85" i="2"/>
  <c r="AH85" i="2"/>
  <c r="AC85" i="2"/>
  <c r="AS85" i="2" s="1"/>
  <c r="AB85" i="2"/>
  <c r="AR85" i="2" s="1"/>
  <c r="AA85" i="2"/>
  <c r="T85" i="2"/>
  <c r="S85" i="2"/>
  <c r="R85" i="2"/>
  <c r="BS84" i="2"/>
  <c r="AX84" i="2"/>
  <c r="BB84" i="2" s="1"/>
  <c r="BF84" i="2" s="1"/>
  <c r="BL84" i="2" s="1"/>
  <c r="AV84" i="2"/>
  <c r="BA84" i="2" s="1"/>
  <c r="BE84" i="2" s="1"/>
  <c r="BJ84" i="2" s="1"/>
  <c r="AO84" i="2"/>
  <c r="AN84" i="2"/>
  <c r="AM84" i="2"/>
  <c r="AL84" i="2"/>
  <c r="AH84" i="2"/>
  <c r="AC84" i="2"/>
  <c r="AS84" i="2" s="1"/>
  <c r="AB84" i="2"/>
  <c r="AR84" i="2" s="1"/>
  <c r="AA84" i="2"/>
  <c r="AQ84" i="2" s="1"/>
  <c r="T84" i="2"/>
  <c r="S84" i="2"/>
  <c r="R84" i="2"/>
  <c r="BS83" i="2"/>
  <c r="AX83" i="2"/>
  <c r="BB83" i="2" s="1"/>
  <c r="BF83" i="2" s="1"/>
  <c r="BL83" i="2" s="1"/>
  <c r="AV83" i="2"/>
  <c r="BA83" i="2" s="1"/>
  <c r="AO83" i="2"/>
  <c r="AN83" i="2"/>
  <c r="AM83" i="2"/>
  <c r="AL83" i="2"/>
  <c r="AH83" i="2"/>
  <c r="AC83" i="2"/>
  <c r="AS83" i="2" s="1"/>
  <c r="AB83" i="2"/>
  <c r="AR83" i="2" s="1"/>
  <c r="AA83" i="2"/>
  <c r="T83" i="2"/>
  <c r="S83" i="2"/>
  <c r="R83" i="2"/>
  <c r="BS82" i="2"/>
  <c r="BE82" i="2"/>
  <c r="BJ82" i="2" s="1"/>
  <c r="AX82" i="2"/>
  <c r="BB82" i="2" s="1"/>
  <c r="BF82" i="2" s="1"/>
  <c r="BL82" i="2" s="1"/>
  <c r="AV82" i="2"/>
  <c r="AO82" i="2"/>
  <c r="AM82" i="2"/>
  <c r="AL82" i="2"/>
  <c r="AH82" i="2"/>
  <c r="AC82" i="2"/>
  <c r="AS82" i="2" s="1"/>
  <c r="AA82" i="2"/>
  <c r="AQ82" i="2" s="1"/>
  <c r="T82" i="2"/>
  <c r="R82" i="2"/>
  <c r="BS81" i="2"/>
  <c r="BE81" i="2"/>
  <c r="BJ81" i="2" s="1"/>
  <c r="AX81" i="2"/>
  <c r="BB81" i="2" s="1"/>
  <c r="BF81" i="2" s="1"/>
  <c r="BL81" i="2" s="1"/>
  <c r="AV81" i="2"/>
  <c r="AO81" i="2"/>
  <c r="AM81" i="2"/>
  <c r="AL81" i="2"/>
  <c r="AH81" i="2"/>
  <c r="AC81" i="2"/>
  <c r="AS81" i="2" s="1"/>
  <c r="AA81" i="2"/>
  <c r="AQ81" i="2" s="1"/>
  <c r="T81" i="2"/>
  <c r="R81" i="2"/>
  <c r="BS80" i="2"/>
  <c r="AX80" i="2"/>
  <c r="BB80" i="2" s="1"/>
  <c r="BF80" i="2" s="1"/>
  <c r="BL80" i="2" s="1"/>
  <c r="AV80" i="2"/>
  <c r="BA80" i="2" s="1"/>
  <c r="BE80" i="2" s="1"/>
  <c r="BJ80" i="2" s="1"/>
  <c r="AO80" i="2"/>
  <c r="AN80" i="2"/>
  <c r="AM80" i="2"/>
  <c r="AL80" i="2"/>
  <c r="AH80" i="2"/>
  <c r="AC80" i="2"/>
  <c r="AS80" i="2" s="1"/>
  <c r="AB80" i="2"/>
  <c r="AR80" i="2" s="1"/>
  <c r="AA80" i="2"/>
  <c r="AQ80" i="2" s="1"/>
  <c r="T80" i="2"/>
  <c r="S80" i="2"/>
  <c r="R80" i="2"/>
  <c r="BS79" i="2"/>
  <c r="AX79" i="2"/>
  <c r="BB79" i="2" s="1"/>
  <c r="BF79" i="2" s="1"/>
  <c r="BL79" i="2" s="1"/>
  <c r="AV79" i="2"/>
  <c r="AO79" i="2"/>
  <c r="AN79" i="2"/>
  <c r="AM79" i="2"/>
  <c r="AL79" i="2"/>
  <c r="AH79" i="2"/>
  <c r="AC79" i="2"/>
  <c r="AS79" i="2" s="1"/>
  <c r="AB79" i="2"/>
  <c r="AR79" i="2" s="1"/>
  <c r="AA79" i="2"/>
  <c r="AQ79" i="2" s="1"/>
  <c r="T79" i="2"/>
  <c r="S79" i="2"/>
  <c r="R79" i="2"/>
  <c r="BS78" i="2"/>
  <c r="AX78" i="2"/>
  <c r="BB78" i="2" s="1"/>
  <c r="BF78" i="2" s="1"/>
  <c r="BL78" i="2" s="1"/>
  <c r="AV78" i="2"/>
  <c r="BA78" i="2" s="1"/>
  <c r="AO78" i="2"/>
  <c r="AN78" i="2"/>
  <c r="AM78" i="2"/>
  <c r="AL78" i="2"/>
  <c r="AH78" i="2"/>
  <c r="AC78" i="2"/>
  <c r="AS78" i="2" s="1"/>
  <c r="AB78" i="2"/>
  <c r="AR78" i="2" s="1"/>
  <c r="AA78" i="2"/>
  <c r="T78" i="2"/>
  <c r="S78" i="2"/>
  <c r="R78" i="2"/>
  <c r="BS77" i="2"/>
  <c r="BF77" i="2"/>
  <c r="BL77" i="2" s="1"/>
  <c r="AX77" i="2"/>
  <c r="AV77" i="2"/>
  <c r="BA77" i="2" s="1"/>
  <c r="BE77" i="2" s="1"/>
  <c r="AO77" i="2"/>
  <c r="AN77" i="2"/>
  <c r="AM77" i="2"/>
  <c r="AL77" i="2"/>
  <c r="AH77" i="2"/>
  <c r="AC77" i="2"/>
  <c r="AS77" i="2" s="1"/>
  <c r="AB77" i="2"/>
  <c r="AR77" i="2" s="1"/>
  <c r="AA77" i="2"/>
  <c r="T77" i="2"/>
  <c r="S77" i="2"/>
  <c r="R77" i="2"/>
  <c r="BS76" i="2"/>
  <c r="AX76" i="2"/>
  <c r="BB76" i="2" s="1"/>
  <c r="BF76" i="2" s="1"/>
  <c r="BL76" i="2" s="1"/>
  <c r="AV76" i="2"/>
  <c r="AO76" i="2"/>
  <c r="AN76" i="2"/>
  <c r="AM76" i="2"/>
  <c r="AL76" i="2"/>
  <c r="AH76" i="2"/>
  <c r="AC76" i="2"/>
  <c r="AS76" i="2" s="1"/>
  <c r="AB76" i="2"/>
  <c r="AR76" i="2" s="1"/>
  <c r="AA76" i="2"/>
  <c r="AQ76" i="2" s="1"/>
  <c r="T76" i="2"/>
  <c r="S76" i="2"/>
  <c r="R76" i="2"/>
  <c r="BS75" i="2"/>
  <c r="AX75" i="2"/>
  <c r="BB75" i="2" s="1"/>
  <c r="AV75" i="2"/>
  <c r="AO75" i="2"/>
  <c r="AN75" i="2"/>
  <c r="AM75" i="2"/>
  <c r="AL75" i="2"/>
  <c r="AH75" i="2"/>
  <c r="AC75" i="2"/>
  <c r="AB75" i="2"/>
  <c r="AA75" i="2"/>
  <c r="T75" i="2"/>
  <c r="S75" i="2"/>
  <c r="R75" i="2"/>
  <c r="AY74" i="2"/>
  <c r="AY73" i="2"/>
  <c r="AY72" i="2"/>
  <c r="AY71" i="2"/>
  <c r="AY70" i="2"/>
  <c r="BH69" i="2"/>
  <c r="BD69" i="2"/>
  <c r="AZ69" i="2"/>
  <c r="AV69" i="2"/>
  <c r="AK69" i="2"/>
  <c r="AJ69" i="2"/>
  <c r="AI69" i="2"/>
  <c r="AG69" i="2"/>
  <c r="AF69" i="2"/>
  <c r="AE69" i="2"/>
  <c r="AY68" i="2"/>
  <c r="BS67" i="2"/>
  <c r="BE67" i="2"/>
  <c r="AX67" i="2"/>
  <c r="AO67" i="2"/>
  <c r="AN67" i="2"/>
  <c r="AM67" i="2"/>
  <c r="AL67" i="2"/>
  <c r="AH67" i="2"/>
  <c r="AC67" i="2"/>
  <c r="AS67" i="2" s="1"/>
  <c r="AB67" i="2"/>
  <c r="AR67" i="2" s="1"/>
  <c r="AA67" i="2"/>
  <c r="T67" i="2"/>
  <c r="S67" i="2"/>
  <c r="R67" i="2"/>
  <c r="BS66" i="2"/>
  <c r="BA66" i="2"/>
  <c r="AX66" i="2"/>
  <c r="AO66" i="2"/>
  <c r="AN66" i="2"/>
  <c r="AM66" i="2"/>
  <c r="AL66" i="2"/>
  <c r="AH66" i="2"/>
  <c r="AC66" i="2"/>
  <c r="AB66" i="2"/>
  <c r="AR66" i="2" s="1"/>
  <c r="AA66" i="2"/>
  <c r="T66" i="2"/>
  <c r="S66" i="2"/>
  <c r="R66" i="2"/>
  <c r="AY65" i="2"/>
  <c r="AY64" i="2"/>
  <c r="AY63" i="2"/>
  <c r="AD63" i="2"/>
  <c r="AY62" i="2"/>
  <c r="AD62" i="2"/>
  <c r="AY61" i="2"/>
  <c r="AK60" i="2"/>
  <c r="AJ60" i="2"/>
  <c r="AI60" i="2"/>
  <c r="AG60" i="2"/>
  <c r="AF60" i="2"/>
  <c r="AE60" i="2"/>
  <c r="BC59" i="2"/>
  <c r="AV59" i="2"/>
  <c r="AU59" i="2"/>
  <c r="BS57" i="2"/>
  <c r="BN57" i="2"/>
  <c r="BS56" i="2"/>
  <c r="BG56" i="2"/>
  <c r="BS55" i="2"/>
  <c r="BE55" i="2"/>
  <c r="BC55" i="2"/>
  <c r="AY55" i="2"/>
  <c r="BS54" i="2"/>
  <c r="BA54" i="2"/>
  <c r="AW54" i="2"/>
  <c r="AU54" i="2"/>
  <c r="AO54" i="2"/>
  <c r="AN54" i="2"/>
  <c r="AM54" i="2"/>
  <c r="AL54" i="2"/>
  <c r="AH54" i="2"/>
  <c r="AC54" i="2"/>
  <c r="AS54" i="2" s="1"/>
  <c r="AB54" i="2"/>
  <c r="AR54" i="2" s="1"/>
  <c r="AA54" i="2"/>
  <c r="AQ54" i="2" s="1"/>
  <c r="T54" i="2"/>
  <c r="S54" i="2"/>
  <c r="R54" i="2"/>
  <c r="BS53" i="2"/>
  <c r="AX53" i="2"/>
  <c r="BS52" i="2"/>
  <c r="AX52" i="2"/>
  <c r="BB52" i="2" s="1"/>
  <c r="BF52" i="2" s="1"/>
  <c r="BL52" i="2" s="1"/>
  <c r="AV52" i="2"/>
  <c r="BA52" i="2" s="1"/>
  <c r="AU52" i="2"/>
  <c r="AO52" i="2"/>
  <c r="AN52" i="2"/>
  <c r="AM52" i="2"/>
  <c r="AL52" i="2"/>
  <c r="AH52" i="2"/>
  <c r="AC52" i="2"/>
  <c r="AS52" i="2" s="1"/>
  <c r="AB52" i="2"/>
  <c r="AR52" i="2" s="1"/>
  <c r="AA52" i="2"/>
  <c r="AQ52" i="2" s="1"/>
  <c r="T52" i="2"/>
  <c r="S52" i="2"/>
  <c r="R52" i="2"/>
  <c r="BS51" i="2"/>
  <c r="AX51" i="2"/>
  <c r="AV51" i="2"/>
  <c r="BA51" i="2" s="1"/>
  <c r="BC51" i="2" s="1"/>
  <c r="AU51" i="2"/>
  <c r="AO51" i="2"/>
  <c r="AN51" i="2"/>
  <c r="AM51" i="2"/>
  <c r="AL51" i="2"/>
  <c r="AH51" i="2"/>
  <c r="AC51" i="2"/>
  <c r="AS51" i="2" s="1"/>
  <c r="AB51" i="2"/>
  <c r="AR51" i="2" s="1"/>
  <c r="AA51" i="2"/>
  <c r="T51" i="2"/>
  <c r="S51" i="2"/>
  <c r="R51" i="2"/>
  <c r="BS50" i="2"/>
  <c r="AX50" i="2"/>
  <c r="AV50" i="2"/>
  <c r="AU50" i="2"/>
  <c r="AO50" i="2"/>
  <c r="AN50" i="2"/>
  <c r="AM50" i="2"/>
  <c r="AL50" i="2"/>
  <c r="AH50" i="2"/>
  <c r="AC50" i="2"/>
  <c r="AS50" i="2" s="1"/>
  <c r="AB50" i="2"/>
  <c r="AR50" i="2" s="1"/>
  <c r="AA50" i="2"/>
  <c r="T50" i="2"/>
  <c r="S50" i="2"/>
  <c r="R50" i="2"/>
  <c r="BS49" i="2"/>
  <c r="AX49" i="2"/>
  <c r="AV49" i="2"/>
  <c r="AU49" i="2"/>
  <c r="AO49" i="2"/>
  <c r="AN49" i="2"/>
  <c r="AM49" i="2"/>
  <c r="AL49" i="2"/>
  <c r="AH49" i="2"/>
  <c r="AC49" i="2"/>
  <c r="AS49" i="2" s="1"/>
  <c r="AB49" i="2"/>
  <c r="AR49" i="2" s="1"/>
  <c r="AA49" i="2"/>
  <c r="T49" i="2"/>
  <c r="S49" i="2"/>
  <c r="R49" i="2"/>
  <c r="BS48" i="2"/>
  <c r="AX48" i="2"/>
  <c r="AV48" i="2"/>
  <c r="BA48" i="2" s="1"/>
  <c r="AU48" i="2"/>
  <c r="AO48" i="2"/>
  <c r="AN48" i="2"/>
  <c r="AM48" i="2"/>
  <c r="AL48" i="2"/>
  <c r="AH48" i="2"/>
  <c r="AC48" i="2"/>
  <c r="AS48" i="2" s="1"/>
  <c r="AB48" i="2"/>
  <c r="AR48" i="2" s="1"/>
  <c r="AA48" i="2"/>
  <c r="AQ48" i="2" s="1"/>
  <c r="T48" i="2"/>
  <c r="S48" i="2"/>
  <c r="R48" i="2"/>
  <c r="BS47" i="2"/>
  <c r="AX47" i="2"/>
  <c r="BB47" i="2" s="1"/>
  <c r="BF47" i="2" s="1"/>
  <c r="BL47" i="2" s="1"/>
  <c r="AV47" i="2"/>
  <c r="BA47" i="2" s="1"/>
  <c r="BE47" i="2" s="1"/>
  <c r="AU47" i="2"/>
  <c r="AO47" i="2"/>
  <c r="AN47" i="2"/>
  <c r="AM47" i="2"/>
  <c r="AL47" i="2"/>
  <c r="AH47" i="2"/>
  <c r="AC47" i="2"/>
  <c r="AS47" i="2" s="1"/>
  <c r="AB47" i="2"/>
  <c r="AR47" i="2" s="1"/>
  <c r="AA47" i="2"/>
  <c r="T47" i="2"/>
  <c r="S47" i="2"/>
  <c r="R47" i="2"/>
  <c r="BS46" i="2"/>
  <c r="AX46" i="2"/>
  <c r="AV46" i="2"/>
  <c r="AU46" i="2"/>
  <c r="AO46" i="2"/>
  <c r="AN46" i="2"/>
  <c r="AM46" i="2"/>
  <c r="AL46" i="2"/>
  <c r="AH46" i="2"/>
  <c r="AC46" i="2"/>
  <c r="AS46" i="2" s="1"/>
  <c r="AB46" i="2"/>
  <c r="AR46" i="2" s="1"/>
  <c r="AA46" i="2"/>
  <c r="T46" i="2"/>
  <c r="S46" i="2"/>
  <c r="R46" i="2"/>
  <c r="BS45" i="2"/>
  <c r="AX45" i="2"/>
  <c r="AV45" i="2"/>
  <c r="BA45" i="2" s="1"/>
  <c r="BC45" i="2" s="1"/>
  <c r="AU45" i="2"/>
  <c r="AO45" i="2"/>
  <c r="AN45" i="2"/>
  <c r="AM45" i="2"/>
  <c r="AL45" i="2"/>
  <c r="AH45" i="2"/>
  <c r="AC45" i="2"/>
  <c r="AS45" i="2" s="1"/>
  <c r="AB45" i="2"/>
  <c r="AR45" i="2" s="1"/>
  <c r="AA45" i="2"/>
  <c r="T45" i="2"/>
  <c r="S45" i="2"/>
  <c r="R45" i="2"/>
  <c r="BS44" i="2"/>
  <c r="AX44" i="2"/>
  <c r="AV44" i="2"/>
  <c r="BA44" i="2" s="1"/>
  <c r="BC44" i="2" s="1"/>
  <c r="AU44" i="2"/>
  <c r="AO44" i="2"/>
  <c r="AN44" i="2"/>
  <c r="AM44" i="2"/>
  <c r="AL44" i="2"/>
  <c r="AH44" i="2"/>
  <c r="AC44" i="2"/>
  <c r="AS44" i="2" s="1"/>
  <c r="AB44" i="2"/>
  <c r="AR44" i="2" s="1"/>
  <c r="AA44" i="2"/>
  <c r="T44" i="2"/>
  <c r="S44" i="2"/>
  <c r="R44" i="2"/>
  <c r="BS43" i="2"/>
  <c r="AX43" i="2"/>
  <c r="AV43" i="2"/>
  <c r="BA43" i="2" s="1"/>
  <c r="AU43" i="2"/>
  <c r="AO43" i="2"/>
  <c r="AN43" i="2"/>
  <c r="AM43" i="2"/>
  <c r="AL43" i="2"/>
  <c r="AH43" i="2"/>
  <c r="AC43" i="2"/>
  <c r="AS43" i="2" s="1"/>
  <c r="AB43" i="2"/>
  <c r="AR43" i="2" s="1"/>
  <c r="AA43" i="2"/>
  <c r="AQ43" i="2" s="1"/>
  <c r="T43" i="2"/>
  <c r="S43" i="2"/>
  <c r="R43" i="2"/>
  <c r="BS42" i="2"/>
  <c r="AX42" i="2"/>
  <c r="BB42" i="2" s="1"/>
  <c r="BF42" i="2" s="1"/>
  <c r="BL42" i="2" s="1"/>
  <c r="AV42" i="2"/>
  <c r="BA42" i="2" s="1"/>
  <c r="BE42" i="2" s="1"/>
  <c r="AU42" i="2"/>
  <c r="AO42" i="2"/>
  <c r="AN42" i="2"/>
  <c r="AM42" i="2"/>
  <c r="AL42" i="2"/>
  <c r="AH42" i="2"/>
  <c r="AC42" i="2"/>
  <c r="AS42" i="2" s="1"/>
  <c r="AB42" i="2"/>
  <c r="AR42" i="2" s="1"/>
  <c r="AA42" i="2"/>
  <c r="T42" i="2"/>
  <c r="S42" i="2"/>
  <c r="R42" i="2"/>
  <c r="BS41" i="2"/>
  <c r="AX41" i="2"/>
  <c r="BB41" i="2" s="1"/>
  <c r="BF41" i="2" s="1"/>
  <c r="BL41" i="2" s="1"/>
  <c r="AV41" i="2"/>
  <c r="BA41" i="2" s="1"/>
  <c r="AU41" i="2"/>
  <c r="AO41" i="2"/>
  <c r="AN41" i="2"/>
  <c r="AM41" i="2"/>
  <c r="AL41" i="2"/>
  <c r="AH41" i="2"/>
  <c r="AC41" i="2"/>
  <c r="AS41" i="2" s="1"/>
  <c r="AB41" i="2"/>
  <c r="AR41" i="2" s="1"/>
  <c r="AA41" i="2"/>
  <c r="AQ41" i="2" s="1"/>
  <c r="T41" i="2"/>
  <c r="S41" i="2"/>
  <c r="R41" i="2"/>
  <c r="BS40" i="2"/>
  <c r="AX40" i="2"/>
  <c r="BB40" i="2" s="1"/>
  <c r="BF40" i="2" s="1"/>
  <c r="BL40" i="2" s="1"/>
  <c r="AV40" i="2"/>
  <c r="BA40" i="2" s="1"/>
  <c r="BE40" i="2" s="1"/>
  <c r="AU40" i="2"/>
  <c r="AO40" i="2"/>
  <c r="AN40" i="2"/>
  <c r="AM40" i="2"/>
  <c r="AL40" i="2"/>
  <c r="AH40" i="2"/>
  <c r="AC40" i="2"/>
  <c r="AS40" i="2" s="1"/>
  <c r="AB40" i="2"/>
  <c r="AR40" i="2" s="1"/>
  <c r="AA40" i="2"/>
  <c r="T40" i="2"/>
  <c r="S40" i="2"/>
  <c r="R40" i="2"/>
  <c r="BS39" i="2"/>
  <c r="AX39" i="2"/>
  <c r="BB39" i="2" s="1"/>
  <c r="BF39" i="2" s="1"/>
  <c r="BL39" i="2" s="1"/>
  <c r="AV39" i="2"/>
  <c r="BA39" i="2" s="1"/>
  <c r="AU39" i="2"/>
  <c r="AO39" i="2"/>
  <c r="AN39" i="2"/>
  <c r="AM39" i="2"/>
  <c r="AL39" i="2"/>
  <c r="AH39" i="2"/>
  <c r="AC39" i="2"/>
  <c r="AS39" i="2" s="1"/>
  <c r="AB39" i="2"/>
  <c r="AR39" i="2" s="1"/>
  <c r="AA39" i="2"/>
  <c r="AQ39" i="2" s="1"/>
  <c r="T39" i="2"/>
  <c r="S39" i="2"/>
  <c r="R39" i="2"/>
  <c r="BS38" i="2"/>
  <c r="AX38" i="2"/>
  <c r="AV38" i="2"/>
  <c r="BA38" i="2" s="1"/>
  <c r="AU38" i="2"/>
  <c r="AO38" i="2"/>
  <c r="AN38" i="2"/>
  <c r="AM38" i="2"/>
  <c r="AL38" i="2"/>
  <c r="AH38" i="2"/>
  <c r="AC38" i="2"/>
  <c r="AS38" i="2" s="1"/>
  <c r="AB38" i="2"/>
  <c r="AR38" i="2" s="1"/>
  <c r="AA38" i="2"/>
  <c r="AQ38" i="2" s="1"/>
  <c r="T38" i="2"/>
  <c r="S38" i="2"/>
  <c r="R38" i="2"/>
  <c r="BS37" i="2"/>
  <c r="AX37" i="2"/>
  <c r="AV37" i="2"/>
  <c r="AU37" i="2"/>
  <c r="AZ37" i="2" s="1"/>
  <c r="AO37" i="2"/>
  <c r="AN37" i="2"/>
  <c r="AM37" i="2"/>
  <c r="AL37" i="2"/>
  <c r="AH37" i="2"/>
  <c r="AC37" i="2"/>
  <c r="AS37" i="2" s="1"/>
  <c r="AB37" i="2"/>
  <c r="AR37" i="2" s="1"/>
  <c r="AA37" i="2"/>
  <c r="AQ37" i="2" s="1"/>
  <c r="T37" i="2"/>
  <c r="S37" i="2"/>
  <c r="R37" i="2"/>
  <c r="BS36" i="2"/>
  <c r="AX36" i="2"/>
  <c r="AV36" i="2"/>
  <c r="BA36" i="2" s="1"/>
  <c r="AU36" i="2"/>
  <c r="AO36" i="2"/>
  <c r="AN36" i="2"/>
  <c r="AM36" i="2"/>
  <c r="AL36" i="2"/>
  <c r="AH36" i="2"/>
  <c r="AC36" i="2"/>
  <c r="AS36" i="2" s="1"/>
  <c r="AB36" i="2"/>
  <c r="AR36" i="2" s="1"/>
  <c r="AA36" i="2"/>
  <c r="AQ36" i="2" s="1"/>
  <c r="T36" i="2"/>
  <c r="S36" i="2"/>
  <c r="R36" i="2"/>
  <c r="BS35" i="2"/>
  <c r="AX35" i="2"/>
  <c r="AV35" i="2"/>
  <c r="BA35" i="2" s="1"/>
  <c r="AU35" i="2"/>
  <c r="AO35" i="2"/>
  <c r="AN35" i="2"/>
  <c r="AM35" i="2"/>
  <c r="AL35" i="2"/>
  <c r="AH35" i="2"/>
  <c r="AC35" i="2"/>
  <c r="AS35" i="2" s="1"/>
  <c r="AB35" i="2"/>
  <c r="AR35" i="2" s="1"/>
  <c r="AA35" i="2"/>
  <c r="AQ35" i="2" s="1"/>
  <c r="T35" i="2"/>
  <c r="S35" i="2"/>
  <c r="R35" i="2"/>
  <c r="BS34" i="2"/>
  <c r="AX34" i="2"/>
  <c r="AV34" i="2"/>
  <c r="BA34" i="2" s="1"/>
  <c r="AU34" i="2"/>
  <c r="AO34" i="2"/>
  <c r="AN34" i="2"/>
  <c r="AM34" i="2"/>
  <c r="AL34" i="2"/>
  <c r="AH34" i="2"/>
  <c r="AC34" i="2"/>
  <c r="AS34" i="2" s="1"/>
  <c r="AB34" i="2"/>
  <c r="AR34" i="2" s="1"/>
  <c r="AA34" i="2"/>
  <c r="AQ34" i="2" s="1"/>
  <c r="T34" i="2"/>
  <c r="S34" i="2"/>
  <c r="R34" i="2"/>
  <c r="BS33" i="2"/>
  <c r="AX33" i="2"/>
  <c r="AV33" i="2"/>
  <c r="BA33" i="2" s="1"/>
  <c r="AU33" i="2"/>
  <c r="AO33" i="2"/>
  <c r="AN33" i="2"/>
  <c r="AM33" i="2"/>
  <c r="AL33" i="2"/>
  <c r="AH33" i="2"/>
  <c r="AC33" i="2"/>
  <c r="AS33" i="2" s="1"/>
  <c r="AB33" i="2"/>
  <c r="AR33" i="2" s="1"/>
  <c r="AA33" i="2"/>
  <c r="AQ33" i="2" s="1"/>
  <c r="T33" i="2"/>
  <c r="S33" i="2"/>
  <c r="R33" i="2"/>
  <c r="BS32" i="2"/>
  <c r="AX32" i="2"/>
  <c r="AV32" i="2"/>
  <c r="BA32" i="2" s="1"/>
  <c r="AU32" i="2"/>
  <c r="AO32" i="2"/>
  <c r="AN32" i="2"/>
  <c r="AM32" i="2"/>
  <c r="AL32" i="2"/>
  <c r="AH32" i="2"/>
  <c r="AC32" i="2"/>
  <c r="AS32" i="2" s="1"/>
  <c r="AB32" i="2"/>
  <c r="AR32" i="2" s="1"/>
  <c r="AA32" i="2"/>
  <c r="AQ32" i="2" s="1"/>
  <c r="T32" i="2"/>
  <c r="S32" i="2"/>
  <c r="R32" i="2"/>
  <c r="BS31" i="2"/>
  <c r="AX31" i="2"/>
  <c r="BB31" i="2" s="1"/>
  <c r="BF31" i="2" s="1"/>
  <c r="BL31" i="2" s="1"/>
  <c r="AV31" i="2"/>
  <c r="BA31" i="2" s="1"/>
  <c r="BE31" i="2" s="1"/>
  <c r="AU31" i="2"/>
  <c r="AO31" i="2"/>
  <c r="AN31" i="2"/>
  <c r="AM31" i="2"/>
  <c r="AL31" i="2"/>
  <c r="AH31" i="2"/>
  <c r="AC31" i="2"/>
  <c r="AS31" i="2" s="1"/>
  <c r="AB31" i="2"/>
  <c r="AR31" i="2" s="1"/>
  <c r="AA31" i="2"/>
  <c r="T31" i="2"/>
  <c r="S31" i="2"/>
  <c r="R31" i="2"/>
  <c r="BS30" i="2"/>
  <c r="BS29" i="2"/>
  <c r="AX29" i="2"/>
  <c r="BB29" i="2" s="1"/>
  <c r="AV29" i="2"/>
  <c r="AU29" i="2"/>
  <c r="AO29" i="2"/>
  <c r="AN29" i="2"/>
  <c r="AM29" i="2"/>
  <c r="AL29" i="2"/>
  <c r="AH29" i="2"/>
  <c r="AC29" i="2"/>
  <c r="AS29" i="2" s="1"/>
  <c r="AB29" i="2"/>
  <c r="AR29" i="2" s="1"/>
  <c r="AA29" i="2"/>
  <c r="T29" i="2"/>
  <c r="S29" i="2"/>
  <c r="R29" i="2"/>
  <c r="BS28" i="2"/>
  <c r="AZ28" i="2"/>
  <c r="BC28" i="2" s="1"/>
  <c r="AX28" i="2"/>
  <c r="AV28" i="2"/>
  <c r="AO28" i="2"/>
  <c r="AN28" i="2"/>
  <c r="AM28" i="2"/>
  <c r="AL28" i="2"/>
  <c r="AH28" i="2"/>
  <c r="AC28" i="2"/>
  <c r="AS28" i="2" s="1"/>
  <c r="AB28" i="2"/>
  <c r="AR28" i="2" s="1"/>
  <c r="AA28" i="2"/>
  <c r="AQ28" i="2" s="1"/>
  <c r="T28" i="2"/>
  <c r="S28" i="2"/>
  <c r="R28" i="2"/>
  <c r="BS27" i="2"/>
  <c r="AX27" i="2"/>
  <c r="AV27" i="2"/>
  <c r="AU27" i="2"/>
  <c r="AO27" i="2"/>
  <c r="AN27" i="2"/>
  <c r="AM27" i="2"/>
  <c r="AL27" i="2"/>
  <c r="AH27" i="2"/>
  <c r="AC27" i="2"/>
  <c r="AS27" i="2" s="1"/>
  <c r="AB27" i="2"/>
  <c r="AR27" i="2" s="1"/>
  <c r="AA27" i="2"/>
  <c r="AQ27" i="2" s="1"/>
  <c r="T27" i="2"/>
  <c r="S27" i="2"/>
  <c r="R27" i="2"/>
  <c r="BS26" i="2"/>
  <c r="AX26" i="2"/>
  <c r="AV26" i="2"/>
  <c r="BA26" i="2" s="1"/>
  <c r="AO26" i="2"/>
  <c r="AN26" i="2"/>
  <c r="AM26" i="2"/>
  <c r="AL26" i="2"/>
  <c r="AH26" i="2"/>
  <c r="AC26" i="2"/>
  <c r="AS26" i="2" s="1"/>
  <c r="AB26" i="2"/>
  <c r="AR26" i="2" s="1"/>
  <c r="AA26" i="2"/>
  <c r="AQ26" i="2" s="1"/>
  <c r="T26" i="2"/>
  <c r="S26" i="2"/>
  <c r="R26" i="2"/>
  <c r="BS25" i="2"/>
  <c r="AX25" i="2"/>
  <c r="BB25" i="2" s="1"/>
  <c r="BF25" i="2" s="1"/>
  <c r="BL25" i="2" s="1"/>
  <c r="AV25" i="2"/>
  <c r="BA25" i="2" s="1"/>
  <c r="AO25" i="2"/>
  <c r="AN25" i="2"/>
  <c r="AM25" i="2"/>
  <c r="AL25" i="2"/>
  <c r="AH25" i="2"/>
  <c r="AC25" i="2"/>
  <c r="AS25" i="2" s="1"/>
  <c r="AB25" i="2"/>
  <c r="AR25" i="2" s="1"/>
  <c r="AA25" i="2"/>
  <c r="T25" i="2"/>
  <c r="S25" i="2"/>
  <c r="R25" i="2"/>
  <c r="BS24" i="2"/>
  <c r="AX24" i="2"/>
  <c r="BB24" i="2" s="1"/>
  <c r="BF24" i="2" s="1"/>
  <c r="BL24" i="2" s="1"/>
  <c r="AV24" i="2"/>
  <c r="AO24" i="2"/>
  <c r="AN24" i="2"/>
  <c r="AM24" i="2"/>
  <c r="AL24" i="2"/>
  <c r="AH24" i="2"/>
  <c r="AC24" i="2"/>
  <c r="AS24" i="2" s="1"/>
  <c r="AB24" i="2"/>
  <c r="AA24" i="2"/>
  <c r="AQ24" i="2" s="1"/>
  <c r="T24" i="2"/>
  <c r="S24" i="2"/>
  <c r="R24" i="2"/>
  <c r="BS23" i="2"/>
  <c r="AX23" i="2"/>
  <c r="BB23" i="2" s="1"/>
  <c r="BF23" i="2" s="1"/>
  <c r="BL23" i="2" s="1"/>
  <c r="AV23" i="2"/>
  <c r="BA23" i="2" s="1"/>
  <c r="AO23" i="2"/>
  <c r="AN23" i="2"/>
  <c r="AM23" i="2"/>
  <c r="AL23" i="2"/>
  <c r="AH23" i="2"/>
  <c r="AC23" i="2"/>
  <c r="AS23" i="2" s="1"/>
  <c r="AB23" i="2"/>
  <c r="AR23" i="2" s="1"/>
  <c r="AA23" i="2"/>
  <c r="T23" i="2"/>
  <c r="S23" i="2"/>
  <c r="R23" i="2"/>
  <c r="BS22" i="2"/>
  <c r="AX22" i="2"/>
  <c r="BB22" i="2" s="1"/>
  <c r="BF22" i="2" s="1"/>
  <c r="BL22" i="2" s="1"/>
  <c r="AV22" i="2"/>
  <c r="BA22" i="2" s="1"/>
  <c r="BE22" i="2" s="1"/>
  <c r="BJ22" i="2" s="1"/>
  <c r="AO22" i="2"/>
  <c r="AN22" i="2"/>
  <c r="AM22" i="2"/>
  <c r="AL22" i="2"/>
  <c r="AH22" i="2"/>
  <c r="AC22" i="2"/>
  <c r="AS22" i="2" s="1"/>
  <c r="AB22" i="2"/>
  <c r="AR22" i="2" s="1"/>
  <c r="AA22" i="2"/>
  <c r="AQ22" i="2" s="1"/>
  <c r="T22" i="2"/>
  <c r="S22" i="2"/>
  <c r="R22" i="2"/>
  <c r="BS21" i="2"/>
  <c r="AX21" i="2"/>
  <c r="BB21" i="2" s="1"/>
  <c r="AV21" i="2"/>
  <c r="BA21" i="2" s="1"/>
  <c r="AO21" i="2"/>
  <c r="AN21" i="2"/>
  <c r="AM21" i="2"/>
  <c r="AL21" i="2"/>
  <c r="AH21" i="2"/>
  <c r="AC21" i="2"/>
  <c r="AS21" i="2" s="1"/>
  <c r="AB21" i="2"/>
  <c r="AR21" i="2" s="1"/>
  <c r="AA21" i="2"/>
  <c r="T21" i="2"/>
  <c r="S21" i="2"/>
  <c r="R21" i="2"/>
  <c r="BS20" i="2"/>
  <c r="AW20" i="2"/>
  <c r="AV20" i="2"/>
  <c r="AY20" i="2" s="1"/>
  <c r="AO20" i="2"/>
  <c r="AN20" i="2"/>
  <c r="AM20" i="2"/>
  <c r="AL20" i="2"/>
  <c r="AH20" i="2"/>
  <c r="AC20" i="2"/>
  <c r="AS20" i="2" s="1"/>
  <c r="AB20" i="2"/>
  <c r="AA20" i="2"/>
  <c r="AQ20" i="2" s="1"/>
  <c r="T20" i="2"/>
  <c r="S20" i="2"/>
  <c r="R20" i="2"/>
  <c r="BS19" i="2"/>
  <c r="AW19" i="2"/>
  <c r="AV19" i="2"/>
  <c r="BA19" i="2" s="1"/>
  <c r="BE19" i="2" s="1"/>
  <c r="BJ19" i="2" s="1"/>
  <c r="AO19" i="2"/>
  <c r="AN19" i="2"/>
  <c r="AM19" i="2"/>
  <c r="AL19" i="2"/>
  <c r="AH19" i="2"/>
  <c r="AC19" i="2"/>
  <c r="AS19" i="2" s="1"/>
  <c r="AB19" i="2"/>
  <c r="AR19" i="2" s="1"/>
  <c r="AA19" i="2"/>
  <c r="T19" i="2"/>
  <c r="S19" i="2"/>
  <c r="R19" i="2"/>
  <c r="BS18" i="2"/>
  <c r="AW18" i="2"/>
  <c r="AV18" i="2"/>
  <c r="AY18" i="2" s="1"/>
  <c r="AO18" i="2"/>
  <c r="AN18" i="2"/>
  <c r="AM18" i="2"/>
  <c r="AL18" i="2"/>
  <c r="AH18" i="2"/>
  <c r="AC18" i="2"/>
  <c r="AS18" i="2" s="1"/>
  <c r="AB18" i="2"/>
  <c r="AR18" i="2" s="1"/>
  <c r="AA18" i="2"/>
  <c r="AQ18" i="2" s="1"/>
  <c r="T18" i="2"/>
  <c r="S18" i="2"/>
  <c r="R18" i="2"/>
  <c r="BS17" i="2"/>
  <c r="AW17" i="2"/>
  <c r="AV17" i="2"/>
  <c r="BA17" i="2" s="1"/>
  <c r="BE17" i="2" s="1"/>
  <c r="BJ17" i="2" s="1"/>
  <c r="AO17" i="2"/>
  <c r="AN17" i="2"/>
  <c r="AM17" i="2"/>
  <c r="AL17" i="2"/>
  <c r="AH17" i="2"/>
  <c r="AC17" i="2"/>
  <c r="AS17" i="2" s="1"/>
  <c r="AB17" i="2"/>
  <c r="AR17" i="2" s="1"/>
  <c r="AA17" i="2"/>
  <c r="T17" i="2"/>
  <c r="S17" i="2"/>
  <c r="R17" i="2"/>
  <c r="BS16" i="2"/>
  <c r="AW16" i="2"/>
  <c r="AV16" i="2"/>
  <c r="AY16" i="2" s="1"/>
  <c r="AO16" i="2"/>
  <c r="AN16" i="2"/>
  <c r="AM16" i="2"/>
  <c r="AL16" i="2"/>
  <c r="AH16" i="2"/>
  <c r="AC16" i="2"/>
  <c r="AS16" i="2" s="1"/>
  <c r="AB16" i="2"/>
  <c r="AR16" i="2" s="1"/>
  <c r="AA16" i="2"/>
  <c r="AQ16" i="2" s="1"/>
  <c r="T16" i="2"/>
  <c r="S16" i="2"/>
  <c r="R16" i="2"/>
  <c r="BS15" i="2"/>
  <c r="AW15" i="2"/>
  <c r="AV15" i="2"/>
  <c r="BA15" i="2" s="1"/>
  <c r="BE15" i="2" s="1"/>
  <c r="BJ15" i="2" s="1"/>
  <c r="AO15" i="2"/>
  <c r="AN15" i="2"/>
  <c r="AM15" i="2"/>
  <c r="AL15" i="2"/>
  <c r="AH15" i="2"/>
  <c r="AC15" i="2"/>
  <c r="AS15" i="2" s="1"/>
  <c r="AB15" i="2"/>
  <c r="AR15" i="2" s="1"/>
  <c r="AA15" i="2"/>
  <c r="T15" i="2"/>
  <c r="S15" i="2"/>
  <c r="R15" i="2"/>
  <c r="BS14" i="2"/>
  <c r="AV14" i="2"/>
  <c r="AY14" i="2" s="1"/>
  <c r="AO14" i="2"/>
  <c r="AN14" i="2"/>
  <c r="AM14" i="2"/>
  <c r="AL14" i="2"/>
  <c r="AH14" i="2"/>
  <c r="AC14" i="2"/>
  <c r="AS14" i="2" s="1"/>
  <c r="AB14" i="2"/>
  <c r="AR14" i="2" s="1"/>
  <c r="AA14" i="2"/>
  <c r="T14" i="2"/>
  <c r="S14" i="2"/>
  <c r="R14" i="2"/>
  <c r="BS13" i="2"/>
  <c r="AV13" i="2"/>
  <c r="AO13" i="2"/>
  <c r="AN13" i="2"/>
  <c r="AM13" i="2"/>
  <c r="AL13" i="2"/>
  <c r="AH13" i="2"/>
  <c r="AC13" i="2"/>
  <c r="AS13" i="2" s="1"/>
  <c r="AB13" i="2"/>
  <c r="AR13" i="2" s="1"/>
  <c r="AA13" i="2"/>
  <c r="T13" i="2"/>
  <c r="S13" i="2"/>
  <c r="R13" i="2"/>
  <c r="BS12" i="2"/>
  <c r="BA12" i="2"/>
  <c r="BE12" i="2" s="1"/>
  <c r="AY12" i="2"/>
  <c r="AO12" i="2"/>
  <c r="AN12" i="2"/>
  <c r="AM12" i="2"/>
  <c r="AL12" i="2"/>
  <c r="AH12" i="2"/>
  <c r="AC12" i="2"/>
  <c r="AB12" i="2"/>
  <c r="AA12" i="2"/>
  <c r="T12" i="2"/>
  <c r="S12" i="2"/>
  <c r="AR12" i="2" s="1"/>
  <c r="R12" i="2"/>
  <c r="BR6" i="2"/>
  <c r="AH69" i="2" l="1"/>
  <c r="R69" i="2"/>
  <c r="S69" i="2"/>
  <c r="AN69" i="2"/>
  <c r="AJ112" i="2"/>
  <c r="AJ118" i="2" s="1"/>
  <c r="AL69" i="2"/>
  <c r="T69" i="2"/>
  <c r="AO69" i="2"/>
  <c r="BG77" i="2"/>
  <c r="AR69" i="2"/>
  <c r="AP84" i="2"/>
  <c r="BC85" i="2"/>
  <c r="AP76" i="2"/>
  <c r="AP79" i="2"/>
  <c r="U85" i="2"/>
  <c r="V85" i="2" s="1"/>
  <c r="AD85" i="2"/>
  <c r="AT85" i="2" s="1"/>
  <c r="U86" i="2"/>
  <c r="V86" i="2" s="1"/>
  <c r="AP22" i="2"/>
  <c r="U23" i="2"/>
  <c r="V23" i="2" s="1"/>
  <c r="AD23" i="2"/>
  <c r="AT23" i="2" s="1"/>
  <c r="U24" i="2"/>
  <c r="V24" i="2" s="1"/>
  <c r="AD24" i="2"/>
  <c r="AT24" i="2" s="1"/>
  <c r="U26" i="2"/>
  <c r="V26" i="2" s="1"/>
  <c r="AY27" i="2"/>
  <c r="U40" i="2"/>
  <c r="V40" i="2" s="1"/>
  <c r="AD40" i="2"/>
  <c r="AT40" i="2" s="1"/>
  <c r="AY40" i="2"/>
  <c r="U42" i="2"/>
  <c r="V42" i="2" s="1"/>
  <c r="AD42" i="2"/>
  <c r="AT42" i="2" s="1"/>
  <c r="AY42" i="2"/>
  <c r="AP45" i="2"/>
  <c r="AP48" i="2"/>
  <c r="AP49" i="2"/>
  <c r="U50" i="2"/>
  <c r="V50" i="2" s="1"/>
  <c r="AD50" i="2"/>
  <c r="AT50" i="2" s="1"/>
  <c r="AY50" i="2"/>
  <c r="AP54" i="2"/>
  <c r="U82" i="2"/>
  <c r="V82" i="2" s="1"/>
  <c r="AP82" i="2"/>
  <c r="AY82" i="2"/>
  <c r="BC82" i="2"/>
  <c r="AP83" i="2"/>
  <c r="AP88" i="2"/>
  <c r="AP90" i="2"/>
  <c r="S109" i="2"/>
  <c r="U99" i="2"/>
  <c r="V99" i="2" s="1"/>
  <c r="U107" i="2"/>
  <c r="V107" i="2" s="1"/>
  <c r="U110" i="2"/>
  <c r="V110" i="2" s="1"/>
  <c r="U111" i="2"/>
  <c r="V111" i="2" s="1"/>
  <c r="AP111" i="2"/>
  <c r="AP51" i="2"/>
  <c r="AB69" i="2"/>
  <c r="U13" i="2"/>
  <c r="V13" i="2" s="1"/>
  <c r="AD13" i="2"/>
  <c r="AT13" i="2" s="1"/>
  <c r="AP14" i="2"/>
  <c r="U15" i="2"/>
  <c r="V15" i="2" s="1"/>
  <c r="AD15" i="2"/>
  <c r="AT15" i="2" s="1"/>
  <c r="AP16" i="2"/>
  <c r="AP19" i="2"/>
  <c r="AD20" i="2"/>
  <c r="AT20" i="2" s="1"/>
  <c r="AP21" i="2"/>
  <c r="AY29" i="2"/>
  <c r="U52" i="2"/>
  <c r="V52" i="2" s="1"/>
  <c r="BC52" i="2"/>
  <c r="U67" i="2"/>
  <c r="V67" i="2" s="1"/>
  <c r="AD67" i="2"/>
  <c r="AT67" i="2" s="1"/>
  <c r="U77" i="2"/>
  <c r="V77" i="2" s="1"/>
  <c r="AD77" i="2"/>
  <c r="AT77" i="2" s="1"/>
  <c r="AP78" i="2"/>
  <c r="U80" i="2"/>
  <c r="V80" i="2" s="1"/>
  <c r="U84" i="2"/>
  <c r="V84" i="2" s="1"/>
  <c r="AY86" i="2"/>
  <c r="AP87" i="2"/>
  <c r="AP89" i="2"/>
  <c r="U93" i="2"/>
  <c r="V93" i="2" s="1"/>
  <c r="AP97" i="2"/>
  <c r="U100" i="2"/>
  <c r="V100" i="2" s="1"/>
  <c r="U101" i="2"/>
  <c r="V101" i="2" s="1"/>
  <c r="AD101" i="2"/>
  <c r="AT101" i="2" s="1"/>
  <c r="U102" i="2"/>
  <c r="V102" i="2" s="1"/>
  <c r="U103" i="2"/>
  <c r="V103" i="2" s="1"/>
  <c r="AD103" i="2"/>
  <c r="AT103" i="2" s="1"/>
  <c r="U104" i="2"/>
  <c r="V104" i="2" s="1"/>
  <c r="U105" i="2"/>
  <c r="V105" i="2" s="1"/>
  <c r="AD105" i="2"/>
  <c r="AT105" i="2" s="1"/>
  <c r="U106" i="2"/>
  <c r="V106" i="2" s="1"/>
  <c r="BB53" i="2"/>
  <c r="BF53" i="2" s="1"/>
  <c r="BL53" i="2" s="1"/>
  <c r="AY53" i="2"/>
  <c r="AD86" i="2"/>
  <c r="AT86" i="2" s="1"/>
  <c r="AR86" i="2"/>
  <c r="AD106" i="2"/>
  <c r="AT106" i="2" s="1"/>
  <c r="AR106" i="2"/>
  <c r="U17" i="2"/>
  <c r="V17" i="2" s="1"/>
  <c r="U22" i="2"/>
  <c r="V22" i="2" s="1"/>
  <c r="AY24" i="2"/>
  <c r="U25" i="2"/>
  <c r="V25" i="2" s="1"/>
  <c r="AD25" i="2"/>
  <c r="AP26" i="2"/>
  <c r="BD28" i="2"/>
  <c r="BG28" i="2" s="1"/>
  <c r="AP31" i="2"/>
  <c r="AP33" i="2"/>
  <c r="U34" i="2"/>
  <c r="V34" i="2" s="1"/>
  <c r="AP35" i="2"/>
  <c r="AP37" i="2"/>
  <c r="U38" i="2"/>
  <c r="V38" i="2" s="1"/>
  <c r="AP39" i="2"/>
  <c r="AP41" i="2"/>
  <c r="AP43" i="2"/>
  <c r="AP44" i="2"/>
  <c r="AP46" i="2"/>
  <c r="U47" i="2"/>
  <c r="V47" i="2" s="1"/>
  <c r="AD47" i="2"/>
  <c r="AT47" i="2" s="1"/>
  <c r="AY51" i="2"/>
  <c r="AF112" i="2"/>
  <c r="AF118" i="2" s="1"/>
  <c r="BC77" i="2"/>
  <c r="BJ77" i="2"/>
  <c r="AA109" i="2"/>
  <c r="AC109" i="2"/>
  <c r="AP52" i="2"/>
  <c r="U54" i="2"/>
  <c r="V54" i="2" s="1"/>
  <c r="AD54" i="2"/>
  <c r="AT54" i="2" s="1"/>
  <c r="AY54" i="2"/>
  <c r="AY59" i="2"/>
  <c r="AP67" i="2"/>
  <c r="AE112" i="2"/>
  <c r="AE118" i="2" s="1"/>
  <c r="AG112" i="2"/>
  <c r="AG118" i="2" s="1"/>
  <c r="AI112" i="2"/>
  <c r="AI118" i="2" s="1"/>
  <c r="AK112" i="2"/>
  <c r="AK118" i="2" s="1"/>
  <c r="U76" i="2"/>
  <c r="V76" i="2" s="1"/>
  <c r="AD76" i="2"/>
  <c r="AT76" i="2" s="1"/>
  <c r="AY76" i="2"/>
  <c r="AP77" i="2"/>
  <c r="U78" i="2"/>
  <c r="V78" i="2" s="1"/>
  <c r="AD78" i="2"/>
  <c r="AT78" i="2" s="1"/>
  <c r="BC78" i="2"/>
  <c r="U79" i="2"/>
  <c r="V79" i="2" s="1"/>
  <c r="AD79" i="2"/>
  <c r="AT79" i="2" s="1"/>
  <c r="AY79" i="2"/>
  <c r="AP80" i="2"/>
  <c r="U81" i="2"/>
  <c r="V81" i="2" s="1"/>
  <c r="AP81" i="2"/>
  <c r="AY81" i="2"/>
  <c r="BG81" i="2"/>
  <c r="U83" i="2"/>
  <c r="V83" i="2" s="1"/>
  <c r="AD83" i="2"/>
  <c r="AT83" i="2" s="1"/>
  <c r="AP85" i="2"/>
  <c r="AP86" i="2"/>
  <c r="U87" i="2"/>
  <c r="V87" i="2" s="1"/>
  <c r="AD87" i="2"/>
  <c r="AT87" i="2" s="1"/>
  <c r="U88" i="2"/>
  <c r="V88" i="2" s="1"/>
  <c r="U89" i="2"/>
  <c r="V89" i="2" s="1"/>
  <c r="AD89" i="2"/>
  <c r="AT89" i="2" s="1"/>
  <c r="BC89" i="2"/>
  <c r="U90" i="2"/>
  <c r="V90" i="2" s="1"/>
  <c r="AD90" i="2"/>
  <c r="AT90" i="2" s="1"/>
  <c r="AY90" i="2"/>
  <c r="BA90" i="2"/>
  <c r="BC90" i="2" s="1"/>
  <c r="BC91" i="2"/>
  <c r="AP93" i="2"/>
  <c r="AH109" i="2"/>
  <c r="AM109" i="2"/>
  <c r="AO109" i="2"/>
  <c r="AP99" i="2"/>
  <c r="AZ99" i="2"/>
  <c r="AZ109" i="2" s="1"/>
  <c r="AZ112" i="2" s="1"/>
  <c r="AP100" i="2"/>
  <c r="AP101" i="2"/>
  <c r="AP102" i="2"/>
  <c r="AP103" i="2"/>
  <c r="AP104" i="2"/>
  <c r="AP105" i="2"/>
  <c r="AP106" i="2"/>
  <c r="AP107" i="2"/>
  <c r="AP110" i="2"/>
  <c r="BC26" i="2"/>
  <c r="BE26" i="2"/>
  <c r="BG26" i="2" s="1"/>
  <c r="AD17" i="2"/>
  <c r="U20" i="2"/>
  <c r="V20" i="2" s="1"/>
  <c r="BA20" i="2"/>
  <c r="BC20" i="2" s="1"/>
  <c r="BC23" i="2"/>
  <c r="BA24" i="2"/>
  <c r="BE24" i="2" s="1"/>
  <c r="BG24" i="2" s="1"/>
  <c r="AP29" i="2"/>
  <c r="U32" i="2"/>
  <c r="V32" i="2" s="1"/>
  <c r="U36" i="2"/>
  <c r="V36" i="2" s="1"/>
  <c r="AY47" i="2"/>
  <c r="AY49" i="2"/>
  <c r="AZ49" i="2"/>
  <c r="BC49" i="2" s="1"/>
  <c r="AP13" i="2"/>
  <c r="U14" i="2"/>
  <c r="V14" i="2" s="1"/>
  <c r="AD14" i="2"/>
  <c r="AT14" i="2" s="1"/>
  <c r="AP15" i="2"/>
  <c r="U16" i="2"/>
  <c r="V16" i="2" s="1"/>
  <c r="AD16" i="2"/>
  <c r="AT16" i="2" s="1"/>
  <c r="BA16" i="2"/>
  <c r="BC16" i="2" s="1"/>
  <c r="AP17" i="2"/>
  <c r="BC17" i="2"/>
  <c r="U18" i="2"/>
  <c r="V18" i="2" s="1"/>
  <c r="AP18" i="2"/>
  <c r="BA18" i="2"/>
  <c r="U19" i="2"/>
  <c r="V19" i="2" s="1"/>
  <c r="AD19" i="2"/>
  <c r="AT19" i="2" s="1"/>
  <c r="AP20" i="2"/>
  <c r="AR20" i="2"/>
  <c r="U21" i="2"/>
  <c r="V21" i="2" s="1"/>
  <c r="AD21" i="2"/>
  <c r="AT21" i="2" s="1"/>
  <c r="AP23" i="2"/>
  <c r="AP24" i="2"/>
  <c r="AR24" i="2"/>
  <c r="AP25" i="2"/>
  <c r="U27" i="2"/>
  <c r="V27" i="2" s="1"/>
  <c r="AP27" i="2"/>
  <c r="U28" i="2"/>
  <c r="V28" i="2" s="1"/>
  <c r="AP28" i="2"/>
  <c r="U29" i="2"/>
  <c r="V29" i="2" s="1"/>
  <c r="AD29" i="2"/>
  <c r="AT29" i="2" s="1"/>
  <c r="U31" i="2"/>
  <c r="V31" i="2" s="1"/>
  <c r="AD31" i="2"/>
  <c r="AT31" i="2" s="1"/>
  <c r="AY31" i="2"/>
  <c r="AP32" i="2"/>
  <c r="U33" i="2"/>
  <c r="V33" i="2" s="1"/>
  <c r="AP34" i="2"/>
  <c r="U35" i="2"/>
  <c r="V35" i="2" s="1"/>
  <c r="AP36" i="2"/>
  <c r="U37" i="2"/>
  <c r="V37" i="2" s="1"/>
  <c r="AY37" i="2"/>
  <c r="AP38" i="2"/>
  <c r="U39" i="2"/>
  <c r="V39" i="2" s="1"/>
  <c r="AP40" i="2"/>
  <c r="U41" i="2"/>
  <c r="V41" i="2" s="1"/>
  <c r="AP42" i="2"/>
  <c r="U43" i="2"/>
  <c r="V43" i="2" s="1"/>
  <c r="U44" i="2"/>
  <c r="V44" i="2" s="1"/>
  <c r="AD44" i="2"/>
  <c r="AT44" i="2" s="1"/>
  <c r="AY44" i="2"/>
  <c r="U45" i="2"/>
  <c r="V45" i="2" s="1"/>
  <c r="AD45" i="2"/>
  <c r="AT45" i="2" s="1"/>
  <c r="AY45" i="2"/>
  <c r="U46" i="2"/>
  <c r="V46" i="2" s="1"/>
  <c r="AD46" i="2"/>
  <c r="AT46" i="2" s="1"/>
  <c r="AY46" i="2"/>
  <c r="AP47" i="2"/>
  <c r="U48" i="2"/>
  <c r="V48" i="2" s="1"/>
  <c r="U49" i="2"/>
  <c r="V49" i="2" s="1"/>
  <c r="AD49" i="2"/>
  <c r="AT49" i="2" s="1"/>
  <c r="AP50" i="2"/>
  <c r="U51" i="2"/>
  <c r="V51" i="2" s="1"/>
  <c r="AD51" i="2"/>
  <c r="AT51" i="2" s="1"/>
  <c r="BA76" i="2"/>
  <c r="BE76" i="2" s="1"/>
  <c r="BA79" i="2"/>
  <c r="BE79" i="2" s="1"/>
  <c r="BA86" i="2"/>
  <c r="BE86" i="2" s="1"/>
  <c r="R60" i="2"/>
  <c r="AQ12" i="2"/>
  <c r="U12" i="2"/>
  <c r="AS12" i="2"/>
  <c r="AS60" i="2" s="1"/>
  <c r="T60" i="2"/>
  <c r="BG12" i="2"/>
  <c r="AQ13" i="2"/>
  <c r="AY13" i="2"/>
  <c r="AV60" i="2"/>
  <c r="AQ14" i="2"/>
  <c r="AQ15" i="2"/>
  <c r="AY15" i="2"/>
  <c r="BG15" i="2"/>
  <c r="AD18" i="2"/>
  <c r="AT18" i="2" s="1"/>
  <c r="AQ19" i="2"/>
  <c r="AY19" i="2"/>
  <c r="BG19" i="2"/>
  <c r="BF21" i="2"/>
  <c r="AD22" i="2"/>
  <c r="AT22" i="2" s="1"/>
  <c r="BC22" i="2"/>
  <c r="AQ23" i="2"/>
  <c r="AY23" i="2"/>
  <c r="BE23" i="2"/>
  <c r="AD26" i="2"/>
  <c r="AT26" i="2" s="1"/>
  <c r="AD27" i="2"/>
  <c r="AT27" i="2" s="1"/>
  <c r="AD28" i="2"/>
  <c r="AT28" i="2" s="1"/>
  <c r="BC29" i="2"/>
  <c r="BF29" i="2"/>
  <c r="BE33" i="2"/>
  <c r="BC33" i="2"/>
  <c r="BE35" i="2"/>
  <c r="BC35" i="2"/>
  <c r="BC39" i="2"/>
  <c r="BE39" i="2"/>
  <c r="BJ40" i="2"/>
  <c r="BG40" i="2"/>
  <c r="BC41" i="2"/>
  <c r="BE41" i="2"/>
  <c r="BJ42" i="2"/>
  <c r="BG42" i="2"/>
  <c r="BE43" i="2"/>
  <c r="BC43" i="2"/>
  <c r="BJ47" i="2"/>
  <c r="BG47" i="2"/>
  <c r="BC48" i="2"/>
  <c r="BE48" i="2"/>
  <c r="AB60" i="2"/>
  <c r="AD12" i="2"/>
  <c r="AL60" i="2"/>
  <c r="AN60" i="2"/>
  <c r="AP12" i="2"/>
  <c r="BC12" i="2"/>
  <c r="BJ12" i="2"/>
  <c r="BA13" i="2"/>
  <c r="BA14" i="2"/>
  <c r="BC15" i="2"/>
  <c r="AT17" i="2"/>
  <c r="AQ17" i="2"/>
  <c r="AY17" i="2"/>
  <c r="BG17" i="2"/>
  <c r="BC19" i="2"/>
  <c r="AQ21" i="2"/>
  <c r="BC21" i="2"/>
  <c r="AY21" i="2"/>
  <c r="BE21" i="2"/>
  <c r="AY22" i="2"/>
  <c r="BG22" i="2"/>
  <c r="AT25" i="2"/>
  <c r="AQ25" i="2"/>
  <c r="BC25" i="2"/>
  <c r="AY25" i="2"/>
  <c r="BE25" i="2"/>
  <c r="AY26" i="2"/>
  <c r="AY28" i="2"/>
  <c r="AQ29" i="2"/>
  <c r="BJ31" i="2"/>
  <c r="BG31" i="2"/>
  <c r="BE32" i="2"/>
  <c r="BC32" i="2"/>
  <c r="BE34" i="2"/>
  <c r="BC34" i="2"/>
  <c r="BE36" i="2"/>
  <c r="BC36" i="2"/>
  <c r="BD37" i="2"/>
  <c r="BC37" i="2"/>
  <c r="BE38" i="2"/>
  <c r="BC38" i="2"/>
  <c r="AQ31" i="2"/>
  <c r="BC31" i="2"/>
  <c r="AD32" i="2"/>
  <c r="AT32" i="2" s="1"/>
  <c r="AY32" i="2"/>
  <c r="AD33" i="2"/>
  <c r="AT33" i="2" s="1"/>
  <c r="AY33" i="2"/>
  <c r="AD34" i="2"/>
  <c r="AT34" i="2" s="1"/>
  <c r="AY34" i="2"/>
  <c r="AD35" i="2"/>
  <c r="AT35" i="2" s="1"/>
  <c r="AY35" i="2"/>
  <c r="AD36" i="2"/>
  <c r="AT36" i="2" s="1"/>
  <c r="AY36" i="2"/>
  <c r="AD37" i="2"/>
  <c r="AT37" i="2" s="1"/>
  <c r="AD38" i="2"/>
  <c r="AT38" i="2" s="1"/>
  <c r="AY38" i="2"/>
  <c r="AD39" i="2"/>
  <c r="AT39" i="2" s="1"/>
  <c r="AY39" i="2"/>
  <c r="AQ40" i="2"/>
  <c r="BC40" i="2"/>
  <c r="AD41" i="2"/>
  <c r="AT41" i="2" s="1"/>
  <c r="AY41" i="2"/>
  <c r="AQ42" i="2"/>
  <c r="BC42" i="2"/>
  <c r="AD43" i="2"/>
  <c r="AT43" i="2" s="1"/>
  <c r="AY43" i="2"/>
  <c r="AQ44" i="2"/>
  <c r="BE44" i="2"/>
  <c r="AQ45" i="2"/>
  <c r="BE45" i="2"/>
  <c r="AQ46" i="2"/>
  <c r="AZ46" i="2"/>
  <c r="AQ47" i="2"/>
  <c r="BC47" i="2"/>
  <c r="AD48" i="2"/>
  <c r="AT48" i="2" s="1"/>
  <c r="AY48" i="2"/>
  <c r="AQ50" i="2"/>
  <c r="AY52" i="2"/>
  <c r="BE52" i="2"/>
  <c r="BC54" i="2"/>
  <c r="BE54" i="2"/>
  <c r="BB66" i="2"/>
  <c r="AY66" i="2"/>
  <c r="AY67" i="2"/>
  <c r="BB67" i="2"/>
  <c r="AA94" i="2"/>
  <c r="AD75" i="2"/>
  <c r="AC94" i="2"/>
  <c r="AS75" i="2"/>
  <c r="AS94" i="2" s="1"/>
  <c r="AQ75" i="2"/>
  <c r="AQ78" i="2"/>
  <c r="BC80" i="2"/>
  <c r="AQ85" i="2"/>
  <c r="AY89" i="2"/>
  <c r="BE89" i="2"/>
  <c r="S60" i="2"/>
  <c r="AA60" i="2"/>
  <c r="AC60" i="2"/>
  <c r="AH60" i="2"/>
  <c r="AM60" i="2"/>
  <c r="AO60" i="2"/>
  <c r="AX60" i="2"/>
  <c r="AU60" i="2"/>
  <c r="AU118" i="2" s="1"/>
  <c r="AZ27" i="2"/>
  <c r="AQ49" i="2"/>
  <c r="AZ50" i="2"/>
  <c r="AQ51" i="2"/>
  <c r="BE51" i="2"/>
  <c r="AD52" i="2"/>
  <c r="AT52" i="2" s="1"/>
  <c r="BJ55" i="2"/>
  <c r="BG55" i="2"/>
  <c r="AA69" i="2"/>
  <c r="AD66" i="2"/>
  <c r="AC69" i="2"/>
  <c r="AS66" i="2"/>
  <c r="AS69" i="2" s="1"/>
  <c r="AQ66" i="2"/>
  <c r="AQ67" i="2"/>
  <c r="BJ67" i="2"/>
  <c r="AV94" i="2"/>
  <c r="AV112" i="2" s="1"/>
  <c r="BA75" i="2"/>
  <c r="AY75" i="2"/>
  <c r="AY78" i="2"/>
  <c r="BE78" i="2"/>
  <c r="BC79" i="2"/>
  <c r="U66" i="2"/>
  <c r="AM69" i="2"/>
  <c r="AP66" i="2"/>
  <c r="BA69" i="2"/>
  <c r="BE66" i="2"/>
  <c r="S94" i="2"/>
  <c r="U75" i="2"/>
  <c r="AH94" i="2"/>
  <c r="AH112" i="2" s="1"/>
  <c r="AM94" i="2"/>
  <c r="AP75" i="2"/>
  <c r="AO94" i="2"/>
  <c r="AO112" i="2" s="1"/>
  <c r="BB94" i="2"/>
  <c r="BF75" i="2"/>
  <c r="AQ77" i="2"/>
  <c r="AY77" i="2"/>
  <c r="AD80" i="2"/>
  <c r="AT80" i="2" s="1"/>
  <c r="AD84" i="2"/>
  <c r="AT84" i="2" s="1"/>
  <c r="BC88" i="2"/>
  <c r="R94" i="2"/>
  <c r="T94" i="2"/>
  <c r="AB94" i="2"/>
  <c r="AL94" i="2"/>
  <c r="AN94" i="2"/>
  <c r="AR75" i="2"/>
  <c r="AX94" i="2"/>
  <c r="AY80" i="2"/>
  <c r="BG80" i="2"/>
  <c r="BC84" i="2"/>
  <c r="AY85" i="2"/>
  <c r="BE85" i="2"/>
  <c r="AD88" i="2"/>
  <c r="AT88" i="2" s="1"/>
  <c r="AQ89" i="2"/>
  <c r="AD81" i="2"/>
  <c r="AT81" i="2" s="1"/>
  <c r="BC81" i="2"/>
  <c r="BG82" i="2"/>
  <c r="AQ83" i="2"/>
  <c r="BC83" i="2"/>
  <c r="AY83" i="2"/>
  <c r="BE83" i="2"/>
  <c r="AY84" i="2"/>
  <c r="BG84" i="2"/>
  <c r="AQ87" i="2"/>
  <c r="BC87" i="2"/>
  <c r="AY87" i="2"/>
  <c r="BE87" i="2"/>
  <c r="AY88" i="2"/>
  <c r="BG88" i="2"/>
  <c r="BF109" i="2"/>
  <c r="BL98" i="2"/>
  <c r="BE91" i="2"/>
  <c r="AD93" i="2"/>
  <c r="AT93" i="2" s="1"/>
  <c r="R109" i="2"/>
  <c r="T109" i="2"/>
  <c r="AB109" i="2"/>
  <c r="AD98" i="2"/>
  <c r="AL109" i="2"/>
  <c r="AN109" i="2"/>
  <c r="AP98" i="2"/>
  <c r="AR98" i="2"/>
  <c r="AX109" i="2"/>
  <c r="BA98" i="2"/>
  <c r="AY99" i="2"/>
  <c r="AD100" i="2"/>
  <c r="AT100" i="2" s="1"/>
  <c r="AQ101" i="2"/>
  <c r="AD102" i="2"/>
  <c r="AT102" i="2" s="1"/>
  <c r="AQ103" i="2"/>
  <c r="AD104" i="2"/>
  <c r="AT104" i="2" s="1"/>
  <c r="AQ105" i="2"/>
  <c r="AD82" i="2"/>
  <c r="AT82" i="2" s="1"/>
  <c r="U98" i="2"/>
  <c r="AQ98" i="2"/>
  <c r="AS98" i="2"/>
  <c r="AS109" i="2" s="1"/>
  <c r="AY98" i="2"/>
  <c r="BB109" i="2"/>
  <c r="AD99" i="2"/>
  <c r="AT99" i="2" s="1"/>
  <c r="AD107" i="2"/>
  <c r="AT107" i="2" s="1"/>
  <c r="AD110" i="2"/>
  <c r="AT110" i="2" s="1"/>
  <c r="BM55" i="2"/>
  <c r="BM81" i="2"/>
  <c r="BI39" i="2"/>
  <c r="BM34" i="2"/>
  <c r="BM24" i="2"/>
  <c r="BI53" i="2"/>
  <c r="BI55" i="2"/>
  <c r="BI41" i="2"/>
  <c r="BM37" i="2"/>
  <c r="BI34" i="2"/>
  <c r="BM26" i="2"/>
  <c r="BK55" i="2"/>
  <c r="BK40" i="2"/>
  <c r="BM54" i="2"/>
  <c r="BM56" i="2"/>
  <c r="BI43" i="2"/>
  <c r="BM82" i="2"/>
  <c r="BI42" i="2"/>
  <c r="BM41" i="2"/>
  <c r="BM91" i="2"/>
  <c r="BK80" i="2"/>
  <c r="BI36" i="2"/>
  <c r="BM40" i="2"/>
  <c r="BM79" i="2"/>
  <c r="BK50" i="2"/>
  <c r="BM86" i="2"/>
  <c r="BI35" i="2"/>
  <c r="BI47" i="2"/>
  <c r="BK30" i="2"/>
  <c r="BK15" i="2"/>
  <c r="BM50" i="2"/>
  <c r="BK53" i="2"/>
  <c r="BM84" i="2"/>
  <c r="BK46" i="2"/>
  <c r="BM22" i="2"/>
  <c r="BI31" i="2"/>
  <c r="BK47" i="2"/>
  <c r="BK42" i="2"/>
  <c r="BM51" i="2"/>
  <c r="BM77" i="2"/>
  <c r="BK37" i="2"/>
  <c r="BM78" i="2"/>
  <c r="BM36" i="2"/>
  <c r="BM27" i="2"/>
  <c r="BK81" i="2"/>
  <c r="BI56" i="2"/>
  <c r="BM33" i="2"/>
  <c r="BI30" i="2"/>
  <c r="BM47" i="2"/>
  <c r="BK82" i="2"/>
  <c r="BI48" i="2"/>
  <c r="BM30" i="2"/>
  <c r="BK88" i="2"/>
  <c r="BM88" i="2"/>
  <c r="BK49" i="2"/>
  <c r="BK28" i="2"/>
  <c r="BM23" i="2"/>
  <c r="BK77" i="2"/>
  <c r="BM90" i="2"/>
  <c r="BI33" i="2"/>
  <c r="BI51" i="2"/>
  <c r="BK17" i="2"/>
  <c r="BM46" i="2"/>
  <c r="BM43" i="2"/>
  <c r="BM35" i="2"/>
  <c r="BI54" i="2"/>
  <c r="BM38" i="2"/>
  <c r="BK56" i="2"/>
  <c r="BM83" i="2"/>
  <c r="BI32" i="2"/>
  <c r="BM87" i="2"/>
  <c r="BK31" i="2"/>
  <c r="BK84" i="2"/>
  <c r="BK29" i="2"/>
  <c r="BI45" i="2"/>
  <c r="BK19" i="2"/>
  <c r="BM28" i="2"/>
  <c r="BK22" i="2"/>
  <c r="BM25" i="2"/>
  <c r="BM53" i="2"/>
  <c r="BM49" i="2"/>
  <c r="BM42" i="2"/>
  <c r="BM80" i="2"/>
  <c r="BI40" i="2"/>
  <c r="BM99" i="2"/>
  <c r="BM52" i="2"/>
  <c r="BM32" i="2"/>
  <c r="BM48" i="2"/>
  <c r="BI38" i="2"/>
  <c r="BI52" i="2"/>
  <c r="BK27" i="2"/>
  <c r="BM31" i="2"/>
  <c r="BM44" i="2"/>
  <c r="BI29" i="2"/>
  <c r="BM39" i="2"/>
  <c r="BM89" i="2"/>
  <c r="BM45" i="2"/>
  <c r="BM76" i="2"/>
  <c r="BM85" i="2"/>
  <c r="BI44" i="2"/>
  <c r="AY109" i="2" l="1"/>
  <c r="S112" i="2"/>
  <c r="BD99" i="2"/>
  <c r="BC99" i="2"/>
  <c r="BC24" i="2"/>
  <c r="BG53" i="2"/>
  <c r="BH28" i="2"/>
  <c r="BI28" i="2" s="1"/>
  <c r="BJ24" i="2"/>
  <c r="BE20" i="2"/>
  <c r="BG20" i="2" s="1"/>
  <c r="BE16" i="2"/>
  <c r="BJ16" i="2" s="1"/>
  <c r="BB60" i="2"/>
  <c r="AR109" i="2"/>
  <c r="T112" i="2"/>
  <c r="T118" i="2" s="1"/>
  <c r="BJ26" i="2"/>
  <c r="BN30" i="2"/>
  <c r="BN22" i="2"/>
  <c r="BN56" i="2"/>
  <c r="BN80" i="2"/>
  <c r="BN81" i="2"/>
  <c r="BN88" i="2"/>
  <c r="BN15" i="2"/>
  <c r="BN19" i="2"/>
  <c r="BN17" i="2"/>
  <c r="BN84" i="2"/>
  <c r="BN82" i="2"/>
  <c r="AR94" i="2"/>
  <c r="BE90" i="2"/>
  <c r="BG90" i="2" s="1"/>
  <c r="AP94" i="2"/>
  <c r="BN77" i="2"/>
  <c r="AN112" i="2"/>
  <c r="AN118" i="2" s="1"/>
  <c r="AQ109" i="2"/>
  <c r="AP109" i="2"/>
  <c r="BC86" i="2"/>
  <c r="AP69" i="2"/>
  <c r="BC76" i="2"/>
  <c r="AC112" i="2"/>
  <c r="AC118" i="2" s="1"/>
  <c r="AA112" i="2"/>
  <c r="AA118" i="2" s="1"/>
  <c r="BD49" i="2"/>
  <c r="BG49" i="2" s="1"/>
  <c r="BC53" i="2"/>
  <c r="AY60" i="2"/>
  <c r="BC18" i="2"/>
  <c r="BE18" i="2"/>
  <c r="AL112" i="2"/>
  <c r="AL118" i="2" s="1"/>
  <c r="AR60" i="2"/>
  <c r="AP60" i="2"/>
  <c r="AV118" i="2"/>
  <c r="AB112" i="2"/>
  <c r="AB118" i="2" s="1"/>
  <c r="R112" i="2"/>
  <c r="R118" i="2" s="1"/>
  <c r="AS112" i="2"/>
  <c r="AS118" i="2" s="1"/>
  <c r="BN53" i="2"/>
  <c r="BN47" i="2"/>
  <c r="BN42" i="2"/>
  <c r="BN40" i="2"/>
  <c r="BN55" i="2"/>
  <c r="BN31" i="2"/>
  <c r="BL109" i="2"/>
  <c r="BJ83" i="2"/>
  <c r="BG83" i="2"/>
  <c r="BJ85" i="2"/>
  <c r="BG85" i="2"/>
  <c r="AX112" i="2"/>
  <c r="AX118" i="2" s="1"/>
  <c r="BF94" i="2"/>
  <c r="BL75" i="2"/>
  <c r="U94" i="2"/>
  <c r="V75" i="2"/>
  <c r="V94" i="2" s="1"/>
  <c r="U69" i="2"/>
  <c r="V66" i="2"/>
  <c r="V69" i="2" s="1"/>
  <c r="BG79" i="2"/>
  <c r="BJ79" i="2"/>
  <c r="BG76" i="2"/>
  <c r="BJ76" i="2"/>
  <c r="BA94" i="2"/>
  <c r="BC75" i="2"/>
  <c r="BE75" i="2"/>
  <c r="AT66" i="2"/>
  <c r="AT69" i="2" s="1"/>
  <c r="AD69" i="2"/>
  <c r="BC50" i="2"/>
  <c r="BD50" i="2"/>
  <c r="AZ60" i="2"/>
  <c r="AZ118" i="2" s="1"/>
  <c r="BD27" i="2"/>
  <c r="BC27" i="2"/>
  <c r="AO118" i="2"/>
  <c r="AH118" i="2"/>
  <c r="BJ89" i="2"/>
  <c r="BG89" i="2"/>
  <c r="AD94" i="2"/>
  <c r="AT75" i="2"/>
  <c r="AT94" i="2" s="1"/>
  <c r="BB69" i="2"/>
  <c r="BB112" i="2" s="1"/>
  <c r="BB118" i="2" s="1"/>
  <c r="BF66" i="2"/>
  <c r="BG66" i="2" s="1"/>
  <c r="BC66" i="2"/>
  <c r="BJ54" i="2"/>
  <c r="BG54" i="2"/>
  <c r="BJ25" i="2"/>
  <c r="BG25" i="2"/>
  <c r="BJ20" i="2"/>
  <c r="BK20" i="2" s="1"/>
  <c r="BC13" i="2"/>
  <c r="BE13" i="2"/>
  <c r="BJ43" i="2"/>
  <c r="BG43" i="2"/>
  <c r="BJ35" i="2"/>
  <c r="BG35" i="2"/>
  <c r="BJ33" i="2"/>
  <c r="BG33" i="2"/>
  <c r="BF60" i="2"/>
  <c r="BL21" i="2"/>
  <c r="U60" i="2"/>
  <c r="V12" i="2"/>
  <c r="V60" i="2" s="1"/>
  <c r="U109" i="2"/>
  <c r="V98" i="2"/>
  <c r="V109" i="2" s="1"/>
  <c r="BD109" i="2"/>
  <c r="BD112" i="2" s="1"/>
  <c r="BG99" i="2"/>
  <c r="BH99" i="2"/>
  <c r="BA109" i="2"/>
  <c r="BE98" i="2"/>
  <c r="BC98" i="2"/>
  <c r="AD109" i="2"/>
  <c r="AT98" i="2"/>
  <c r="AT109" i="2" s="1"/>
  <c r="BJ91" i="2"/>
  <c r="BK91" i="2" s="1"/>
  <c r="BG91" i="2"/>
  <c r="BJ87" i="2"/>
  <c r="BK87" i="2" s="1"/>
  <c r="BG87" i="2"/>
  <c r="BG86" i="2"/>
  <c r="BJ86" i="2"/>
  <c r="BE69" i="2"/>
  <c r="BJ66" i="2"/>
  <c r="AM112" i="2"/>
  <c r="AM118" i="2" s="1"/>
  <c r="BJ78" i="2"/>
  <c r="BK78" i="2" s="1"/>
  <c r="BG78" i="2"/>
  <c r="AY94" i="2"/>
  <c r="AY112" i="2" s="1"/>
  <c r="AQ69" i="2"/>
  <c r="BJ51" i="2"/>
  <c r="BG51" i="2"/>
  <c r="S118" i="2"/>
  <c r="AQ94" i="2"/>
  <c r="BF67" i="2"/>
  <c r="BC67" i="2"/>
  <c r="BG52" i="2"/>
  <c r="BJ52" i="2"/>
  <c r="BC46" i="2"/>
  <c r="BD46" i="2"/>
  <c r="BJ45" i="2"/>
  <c r="BG45" i="2"/>
  <c r="BJ44" i="2"/>
  <c r="BK44" i="2" s="1"/>
  <c r="BG44" i="2"/>
  <c r="BJ38" i="2"/>
  <c r="BG38" i="2"/>
  <c r="BH37" i="2"/>
  <c r="BI37" i="2" s="1"/>
  <c r="BG37" i="2"/>
  <c r="BJ36" i="2"/>
  <c r="BK36" i="2" s="1"/>
  <c r="BG36" i="2"/>
  <c r="BJ34" i="2"/>
  <c r="BK34" i="2" s="1"/>
  <c r="BG34" i="2"/>
  <c r="BJ32" i="2"/>
  <c r="BG32" i="2"/>
  <c r="BJ21" i="2"/>
  <c r="BK21" i="2" s="1"/>
  <c r="BG21" i="2"/>
  <c r="BG16" i="2"/>
  <c r="BC14" i="2"/>
  <c r="BE14" i="2"/>
  <c r="BA60" i="2"/>
  <c r="AD60" i="2"/>
  <c r="BJ48" i="2"/>
  <c r="BG48" i="2"/>
  <c r="BJ41" i="2"/>
  <c r="BG41" i="2"/>
  <c r="BJ39" i="2"/>
  <c r="BG39" i="2"/>
  <c r="BG29" i="2"/>
  <c r="BL29" i="2"/>
  <c r="BJ23" i="2"/>
  <c r="BK23" i="2" s="1"/>
  <c r="BG23" i="2"/>
  <c r="AQ60" i="2"/>
  <c r="AT12" i="2"/>
  <c r="AT60" i="2" s="1"/>
  <c r="BK76" i="2"/>
  <c r="BK32" i="2"/>
  <c r="BK41" i="2"/>
  <c r="BK25" i="2"/>
  <c r="BK54" i="2"/>
  <c r="BK79" i="2"/>
  <c r="BK24" i="2"/>
  <c r="BK48" i="2"/>
  <c r="BK39" i="2"/>
  <c r="BK85" i="2"/>
  <c r="BK33" i="2"/>
  <c r="BK89" i="2"/>
  <c r="BM98" i="2"/>
  <c r="BK16" i="2"/>
  <c r="BK52" i="2"/>
  <c r="BK35" i="2"/>
  <c r="BK12" i="2"/>
  <c r="BK51" i="2"/>
  <c r="BK45" i="2"/>
  <c r="BK43" i="2"/>
  <c r="BK26" i="2"/>
  <c r="BK83" i="2"/>
  <c r="BM29" i="2"/>
  <c r="BK86" i="2"/>
  <c r="BK38" i="2"/>
  <c r="BC109" i="2" l="1"/>
  <c r="AP112" i="2"/>
  <c r="AP118" i="2" s="1"/>
  <c r="BN24" i="2"/>
  <c r="BN28" i="2"/>
  <c r="BH49" i="2"/>
  <c r="AR112" i="2"/>
  <c r="AR118" i="2" s="1"/>
  <c r="BN26" i="2"/>
  <c r="BJ90" i="2"/>
  <c r="BK90" i="2" s="1"/>
  <c r="BC60" i="2"/>
  <c r="BC94" i="2"/>
  <c r="BG18" i="2"/>
  <c r="BJ18" i="2"/>
  <c r="AY118" i="2"/>
  <c r="BA112" i="2"/>
  <c r="BA118" i="2" s="1"/>
  <c r="AD112" i="2"/>
  <c r="AD118" i="2" s="1"/>
  <c r="U112" i="2"/>
  <c r="U118" i="2" s="1"/>
  <c r="BN23" i="2"/>
  <c r="BN39" i="2"/>
  <c r="BN41" i="2"/>
  <c r="BN48" i="2"/>
  <c r="BN12" i="2"/>
  <c r="BN16" i="2"/>
  <c r="BN52" i="2"/>
  <c r="BN86" i="2"/>
  <c r="BN33" i="2"/>
  <c r="BN35" i="2"/>
  <c r="BN43" i="2"/>
  <c r="BN25" i="2"/>
  <c r="BN54" i="2"/>
  <c r="BM109" i="2"/>
  <c r="BN29" i="2"/>
  <c r="BN32" i="2"/>
  <c r="BN34" i="2"/>
  <c r="BN36" i="2"/>
  <c r="BN37" i="2"/>
  <c r="BN38" i="2"/>
  <c r="BN44" i="2"/>
  <c r="BN45" i="2"/>
  <c r="BN51" i="2"/>
  <c r="BN78" i="2"/>
  <c r="BN87" i="2"/>
  <c r="BN91" i="2"/>
  <c r="BN20" i="2"/>
  <c r="BN89" i="2"/>
  <c r="BN76" i="2"/>
  <c r="BN79" i="2"/>
  <c r="BN85" i="2"/>
  <c r="BN83" i="2"/>
  <c r="BG14" i="2"/>
  <c r="BJ14" i="2"/>
  <c r="BG46" i="2"/>
  <c r="BH46" i="2"/>
  <c r="BI46" i="2" s="1"/>
  <c r="AQ112" i="2"/>
  <c r="AQ118" i="2" s="1"/>
  <c r="BF69" i="2"/>
  <c r="BF112" i="2" s="1"/>
  <c r="BF118" i="2" s="1"/>
  <c r="BL66" i="2"/>
  <c r="BD60" i="2"/>
  <c r="BD118" i="2" s="1"/>
  <c r="BH27" i="2"/>
  <c r="BG27" i="2"/>
  <c r="BG50" i="2"/>
  <c r="BH50" i="2"/>
  <c r="BI50" i="2" s="1"/>
  <c r="BE94" i="2"/>
  <c r="BJ75" i="2"/>
  <c r="BG75" i="2"/>
  <c r="BG94" i="2" s="1"/>
  <c r="BL67" i="2"/>
  <c r="BM67" i="2" s="1"/>
  <c r="BG67" i="2"/>
  <c r="BG69" i="2" s="1"/>
  <c r="BJ69" i="2"/>
  <c r="BE109" i="2"/>
  <c r="BG98" i="2"/>
  <c r="BG109" i="2" s="1"/>
  <c r="BJ98" i="2"/>
  <c r="BH109" i="2"/>
  <c r="BH112" i="2" s="1"/>
  <c r="BL60" i="2"/>
  <c r="BG13" i="2"/>
  <c r="BJ13" i="2"/>
  <c r="BE60" i="2"/>
  <c r="BC69" i="2"/>
  <c r="AT112" i="2"/>
  <c r="AT118" i="2" s="1"/>
  <c r="V112" i="2"/>
  <c r="V118" i="2" s="1"/>
  <c r="BL94" i="2"/>
  <c r="BK66" i="2"/>
  <c r="BK14" i="2"/>
  <c r="BI99" i="2"/>
  <c r="BM75" i="2"/>
  <c r="BI49" i="2"/>
  <c r="BK18" i="2"/>
  <c r="BM21" i="2"/>
  <c r="BN49" i="2" l="1"/>
  <c r="BC112" i="2"/>
  <c r="BC118" i="2" s="1"/>
  <c r="BN90" i="2"/>
  <c r="BG60" i="2"/>
  <c r="BN18" i="2"/>
  <c r="BE112" i="2"/>
  <c r="BE118" i="2" s="1"/>
  <c r="BG112" i="2"/>
  <c r="BI109" i="2"/>
  <c r="BI112" i="2" s="1"/>
  <c r="BN99" i="2"/>
  <c r="BK69" i="2"/>
  <c r="BN50" i="2"/>
  <c r="BM94" i="2"/>
  <c r="BM60" i="2"/>
  <c r="BN21" i="2"/>
  <c r="BN67" i="2"/>
  <c r="BN46" i="2"/>
  <c r="BN14" i="2"/>
  <c r="BJ109" i="2"/>
  <c r="BJ94" i="2"/>
  <c r="BJ60" i="2"/>
  <c r="BH60" i="2"/>
  <c r="BH118" i="2" s="1"/>
  <c r="BL69" i="2"/>
  <c r="BL112" i="2" s="1"/>
  <c r="BL118" i="2" s="1"/>
  <c r="BI27" i="2"/>
  <c r="BM66" i="2"/>
  <c r="BK98" i="2"/>
  <c r="BK75" i="2"/>
  <c r="BK13" i="2"/>
  <c r="BK60" i="2" l="1"/>
  <c r="BG118" i="2"/>
  <c r="BJ112" i="2"/>
  <c r="BM69" i="2"/>
  <c r="BM112" i="2" s="1"/>
  <c r="BM118" i="2" s="1"/>
  <c r="BN66" i="2"/>
  <c r="BI60" i="2"/>
  <c r="BI118" i="2" s="1"/>
  <c r="BN27" i="2"/>
  <c r="BN13" i="2"/>
  <c r="BN60" i="2" s="1"/>
  <c r="BK94" i="2"/>
  <c r="BN75" i="2"/>
  <c r="BK109" i="2"/>
  <c r="BN98" i="2"/>
  <c r="BJ118" i="2"/>
  <c r="BK112" i="2" l="1"/>
  <c r="BK118" i="2" s="1"/>
  <c r="BN109" i="2"/>
  <c r="BN94" i="2"/>
  <c r="BN69" i="2"/>
  <c r="BN112" i="2" l="1"/>
  <c r="BN118" i="2" s="1"/>
  <c r="BR57" i="2" s="1"/>
  <c r="BR13" i="2" l="1"/>
  <c r="BR12" i="2"/>
  <c r="BR98" i="2"/>
  <c r="BR21" i="2"/>
  <c r="BR32" i="2"/>
  <c r="BR85" i="2"/>
  <c r="BR34" i="2"/>
  <c r="BR83" i="2"/>
  <c r="BR29" i="2"/>
  <c r="BR76" i="2"/>
  <c r="BR25" i="2"/>
  <c r="BR79" i="2"/>
  <c r="BR42" i="2"/>
  <c r="BR30" i="2"/>
  <c r="BR77" i="2"/>
  <c r="BR27" i="2"/>
  <c r="BR46" i="2"/>
  <c r="BR67" i="2"/>
  <c r="BR33" i="2"/>
  <c r="BR78" i="2"/>
  <c r="BR49" i="2"/>
  <c r="BR90" i="2"/>
  <c r="BR45" i="2"/>
  <c r="BR16" i="2"/>
  <c r="BR51" i="2"/>
  <c r="BR47" i="2"/>
  <c r="BR53" i="2"/>
  <c r="BR75" i="2"/>
  <c r="BR66" i="2"/>
  <c r="BR99" i="2"/>
  <c r="BR14" i="2"/>
  <c r="BR50" i="2"/>
  <c r="BR39" i="2"/>
  <c r="BR52" i="2"/>
  <c r="BR54" i="2"/>
  <c r="BR38" i="2"/>
  <c r="BR20" i="2"/>
  <c r="BR23" i="2"/>
  <c r="BR35" i="2"/>
  <c r="BR44" i="2"/>
  <c r="BR89" i="2"/>
  <c r="BR48" i="2"/>
  <c r="BR43" i="2"/>
  <c r="BR36" i="2"/>
  <c r="BR87" i="2"/>
  <c r="BR41" i="2"/>
  <c r="BR86" i="2"/>
  <c r="BR37" i="2"/>
  <c r="BR91" i="2"/>
  <c r="BR28" i="2"/>
  <c r="BR31" i="2"/>
  <c r="BR55" i="2"/>
  <c r="BR82" i="2"/>
  <c r="BR81" i="2"/>
  <c r="BR88" i="2"/>
  <c r="BR26" i="2"/>
  <c r="BR24" i="2"/>
  <c r="BR40" i="2"/>
  <c r="BR18" i="2"/>
  <c r="BR22" i="2"/>
  <c r="BR84" i="2"/>
  <c r="BR15" i="2"/>
  <c r="BR19" i="2"/>
  <c r="BR56" i="2"/>
  <c r="BR17" i="2"/>
  <c r="BR80" i="2"/>
  <c r="BR92" i="2"/>
  <c r="BR112" i="2" l="1"/>
</calcChain>
</file>

<file path=xl/comments1.xml><?xml version="1.0" encoding="utf-8"?>
<comments xmlns="http://schemas.openxmlformats.org/spreadsheetml/2006/main">
  <authors>
    <author xml:space="preserve"> </author>
  </authors>
  <commentList>
    <comment ref="P99" authorId="0" shapeId="0">
      <text>
        <r>
          <rPr>
            <b/>
            <sz val="8"/>
            <color indexed="81"/>
            <rFont val="Tahoma"/>
            <family val="2"/>
          </rPr>
          <t xml:space="preserve"> : zijn geplaatst ivm nieuwbouw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<sst xmlns="http://schemas.openxmlformats.org/spreadsheetml/2006/main" count="1054" uniqueCount="335">
  <si>
    <t>Gemeente Lochem</t>
  </si>
  <si>
    <t>Stand per 1 januari 2012(na indexering)</t>
  </si>
  <si>
    <t>Stand per 1 januari 2014 (na indexering)</t>
  </si>
  <si>
    <t>Stand per 1 januari 2013:</t>
  </si>
  <si>
    <t>Mutaties 1 januari 2013/2014:</t>
  </si>
  <si>
    <t>Index-aanpassing 1 januari 2014</t>
  </si>
  <si>
    <t>Adres:</t>
  </si>
  <si>
    <t>No.</t>
  </si>
  <si>
    <t>Postcode:</t>
  </si>
  <si>
    <t>Plaats</t>
  </si>
  <si>
    <t>Bouwaard:</t>
  </si>
  <si>
    <t>Brand- beveiliging</t>
  </si>
  <si>
    <t>Inbraak- beveiliging</t>
  </si>
  <si>
    <t>Omschrijving</t>
  </si>
  <si>
    <t>Taxatiedatum:</t>
  </si>
  <si>
    <t>Gebouwen:</t>
  </si>
  <si>
    <t>Gebouwen incl. fundering:</t>
  </si>
  <si>
    <t>Inventaris:</t>
  </si>
  <si>
    <t>Totaal</t>
  </si>
  <si>
    <t>Premie in EUR:</t>
  </si>
  <si>
    <t>Taxatie:         Gebouwen</t>
  </si>
  <si>
    <t>Taxatie:         Inventaris</t>
  </si>
  <si>
    <t>Totaal:</t>
  </si>
  <si>
    <t xml:space="preserve"> </t>
  </si>
  <si>
    <t>Gemeentelijk Bezit:</t>
  </si>
  <si>
    <t>Hahnweg</t>
  </si>
  <si>
    <t>7</t>
  </si>
  <si>
    <t>7242 EA</t>
  </si>
  <si>
    <t>Lochem</t>
  </si>
  <si>
    <t>steen/hard</t>
  </si>
  <si>
    <t>brandweergarage</t>
  </si>
  <si>
    <t>38</t>
  </si>
  <si>
    <t>van Damstraat</t>
  </si>
  <si>
    <t>2</t>
  </si>
  <si>
    <t>7244 BJ</t>
  </si>
  <si>
    <t>Barchem</t>
  </si>
  <si>
    <t xml:space="preserve">brandweergarage/bergschuur </t>
  </si>
  <si>
    <t>35</t>
  </si>
  <si>
    <t>39</t>
  </si>
  <si>
    <t>Zutphenseweg</t>
  </si>
  <si>
    <t>22</t>
  </si>
  <si>
    <t>7245 BL</t>
  </si>
  <si>
    <t>Laren</t>
  </si>
  <si>
    <t>brandweergarage/technische dienst</t>
  </si>
  <si>
    <t>43</t>
  </si>
  <si>
    <t>Rossweg</t>
  </si>
  <si>
    <t>27</t>
  </si>
  <si>
    <t>7245 NJ</t>
  </si>
  <si>
    <t>gemeente diensten</t>
  </si>
  <si>
    <t>Hanzeweg</t>
  </si>
  <si>
    <t>7241 CS</t>
  </si>
  <si>
    <t>Dr. Rivestraat</t>
  </si>
  <si>
    <t>3</t>
  </si>
  <si>
    <t>7241 AS</t>
  </si>
  <si>
    <t>Markt</t>
  </si>
  <si>
    <t>4</t>
  </si>
  <si>
    <t>7241 AA</t>
  </si>
  <si>
    <t>kerktoren, carillon, uurwerk en klokken</t>
  </si>
  <si>
    <t>Westerbleek</t>
  </si>
  <si>
    <t>13</t>
  </si>
  <si>
    <t>7241 BN</t>
  </si>
  <si>
    <t>Westerwal</t>
  </si>
  <si>
    <t>6</t>
  </si>
  <si>
    <t>7241 BC</t>
  </si>
  <si>
    <t>synagoge</t>
  </si>
  <si>
    <t>Groene Kruisstraat</t>
  </si>
  <si>
    <t>7241 BP</t>
  </si>
  <si>
    <t>peuterzaal/creche/kindercentrum</t>
  </si>
  <si>
    <t>93</t>
  </si>
  <si>
    <t>7241 KP</t>
  </si>
  <si>
    <t>steen/riet</t>
  </si>
  <si>
    <t>uitvaartcentrum/poortgebouw</t>
  </si>
  <si>
    <t>41</t>
  </si>
  <si>
    <t>uitvaartcentrum/loods</t>
  </si>
  <si>
    <t>Dennenweg</t>
  </si>
  <si>
    <t>7245 SE</t>
  </si>
  <si>
    <t>uitvaartcentrum/aula</t>
  </si>
  <si>
    <t>44</t>
  </si>
  <si>
    <t>uitvaartcentrum/lijkenhuisje</t>
  </si>
  <si>
    <t xml:space="preserve">Beukenlaan </t>
  </si>
  <si>
    <t>7244 BB</t>
  </si>
  <si>
    <t>40</t>
  </si>
  <si>
    <t>Goorseweg</t>
  </si>
  <si>
    <t>7241 DC</t>
  </si>
  <si>
    <t>12</t>
  </si>
  <si>
    <t>garage berging opslag materiaal</t>
  </si>
  <si>
    <t>Onverschillig binnen Nederland</t>
  </si>
  <si>
    <t>diverse apparatuur,exclusief computers</t>
  </si>
  <si>
    <t>7241 CR</t>
  </si>
  <si>
    <t xml:space="preserve">Markt </t>
  </si>
  <si>
    <t>Berkelweg</t>
  </si>
  <si>
    <t>7218 AS</t>
  </si>
  <si>
    <t>Almen</t>
  </si>
  <si>
    <t>zwembad+horeca</t>
  </si>
  <si>
    <t>3 trekkershutten</t>
  </si>
  <si>
    <t>badmeesterwoning</t>
  </si>
  <si>
    <t>Dorpsstraat</t>
  </si>
  <si>
    <t>ong</t>
  </si>
  <si>
    <t>Kerktoren incl. klokken en uurwerk</t>
  </si>
  <si>
    <t>Kapelweg</t>
  </si>
  <si>
    <t>lijkenhuisjes</t>
  </si>
  <si>
    <t>2a</t>
  </si>
  <si>
    <t>42</t>
  </si>
  <si>
    <t>1</t>
  </si>
  <si>
    <t>Eefde</t>
  </si>
  <si>
    <t>Hoofdstraat</t>
  </si>
  <si>
    <t>14a/b/c</t>
  </si>
  <si>
    <t>7213 CV</t>
  </si>
  <si>
    <t>Gorssel</t>
  </si>
  <si>
    <t>gemeentewerf, politie en brandweer</t>
  </si>
  <si>
    <t>36</t>
  </si>
  <si>
    <t>Kerkstraat</t>
  </si>
  <si>
    <t>Lindeboomweg</t>
  </si>
  <si>
    <t xml:space="preserve">6 </t>
  </si>
  <si>
    <t>7213 LS</t>
  </si>
  <si>
    <t>zwembad "De Boskoele"</t>
  </si>
  <si>
    <t>Molenweg</t>
  </si>
  <si>
    <t>53-55</t>
  </si>
  <si>
    <t>7213 XD</t>
  </si>
  <si>
    <t>Gorsselse Enkweg</t>
  </si>
  <si>
    <t>1A</t>
  </si>
  <si>
    <t>7213 LM</t>
  </si>
  <si>
    <t>aula/begraafplaats</t>
  </si>
  <si>
    <t>37</t>
  </si>
  <si>
    <t>hout/riet</t>
  </si>
  <si>
    <t>werkplaats</t>
  </si>
  <si>
    <t>Hulstweg</t>
  </si>
  <si>
    <t>7217 SZ</t>
  </si>
  <si>
    <t>Harfsen</t>
  </si>
  <si>
    <t>onverschillig waar in de gemeente</t>
  </si>
  <si>
    <t xml:space="preserve">Jolinkweg </t>
  </si>
  <si>
    <t>7211 DM</t>
  </si>
  <si>
    <t>dorpshuis Het Hart</t>
  </si>
  <si>
    <t>Kamperweg</t>
  </si>
  <si>
    <t>boerderij/kapberg.</t>
  </si>
  <si>
    <t>geluidsmeter</t>
  </si>
  <si>
    <t>110</t>
  </si>
  <si>
    <t>7241 SG</t>
  </si>
  <si>
    <t>zwem, sport- e/o recreatie accommodatie</t>
  </si>
  <si>
    <t>14M</t>
  </si>
  <si>
    <t>bedrijfsgebouw</t>
  </si>
  <si>
    <t>24A</t>
  </si>
  <si>
    <t>7245 NK</t>
  </si>
  <si>
    <t>agrarisch bedrijfsgebouw</t>
  </si>
  <si>
    <t>26</t>
  </si>
  <si>
    <t>Boederij</t>
  </si>
  <si>
    <t xml:space="preserve">Lindeboomweg </t>
  </si>
  <si>
    <t>6-A</t>
  </si>
  <si>
    <t>7213LS</t>
  </si>
  <si>
    <t>Steen/hard</t>
  </si>
  <si>
    <t>8</t>
  </si>
  <si>
    <t xml:space="preserve">Hanzeweg </t>
  </si>
  <si>
    <t>Nijha bedrijfsgebouw</t>
  </si>
  <si>
    <t>Reserve regel voor nieuwe locaties</t>
  </si>
  <si>
    <t>Totaal Gemeentelijk Bezit:</t>
  </si>
  <si>
    <t>Primair- en Voortgezet Onderwijs:</t>
  </si>
  <si>
    <t xml:space="preserve">  </t>
  </si>
  <si>
    <t>Voortgezet Onderwijs</t>
  </si>
  <si>
    <t>108</t>
  </si>
  <si>
    <t>7241 SE</t>
  </si>
  <si>
    <t>Staring College incl noodgebouwen</t>
  </si>
  <si>
    <t>De Elzelaan</t>
  </si>
  <si>
    <t>7241 RS</t>
  </si>
  <si>
    <t>hout/golfplaten</t>
  </si>
  <si>
    <t>Staring College: sportmateriaal in loods</t>
  </si>
  <si>
    <t>Totaal Voortgezet Onderwijs:</t>
  </si>
  <si>
    <t>Primair Onderwijs</t>
  </si>
  <si>
    <t>Verwoldseweg</t>
  </si>
  <si>
    <t>14,16,18</t>
  </si>
  <si>
    <t>7245 AH</t>
  </si>
  <si>
    <t>OBS "Branink" en sportzaal en CBS "Pr. Willem Alexander"</t>
  </si>
  <si>
    <t>Bolksbeekweg</t>
  </si>
  <si>
    <t xml:space="preserve">7241 PH </t>
  </si>
  <si>
    <t>OBS "Nettelhorst"</t>
  </si>
  <si>
    <t>Oude Lochemseweg</t>
  </si>
  <si>
    <t>10</t>
  </si>
  <si>
    <t>7245 VJ</t>
  </si>
  <si>
    <t>Beukenlaan</t>
  </si>
  <si>
    <t>24</t>
  </si>
  <si>
    <t>OBS "De Barchschole"</t>
  </si>
  <si>
    <t>Pearsonplein</t>
  </si>
  <si>
    <t>21,22,23</t>
  </si>
  <si>
    <t>7242 JA</t>
  </si>
  <si>
    <t xml:space="preserve">Clauslaan </t>
  </si>
  <si>
    <t>7242 CV</t>
  </si>
  <si>
    <t>R.K. Basisschool "St. Joseph" incl. noodlokaal</t>
  </si>
  <si>
    <t>Curieplein</t>
  </si>
  <si>
    <t>7242 KH</t>
  </si>
  <si>
    <t>Prot. Christelijk Basisonderwijs "De Rank"</t>
  </si>
  <si>
    <t>zie Pearsonplein</t>
  </si>
  <si>
    <t>16</t>
  </si>
  <si>
    <t xml:space="preserve">sportzaal "Braninkhal" </t>
  </si>
  <si>
    <t>zie Verwoldseweg</t>
  </si>
  <si>
    <t>Pr. Frisolaan</t>
  </si>
  <si>
    <t>12A</t>
  </si>
  <si>
    <t>7242 GZ</t>
  </si>
  <si>
    <t>OBS "De Toermalijn" en peuterspeelzaal "De Zuiderenk"</t>
  </si>
  <si>
    <t>Bargeweg</t>
  </si>
  <si>
    <t>7211 DC</t>
  </si>
  <si>
    <t>Christelijk Nationaal Basisschool "De Bargeweide"</t>
  </si>
  <si>
    <t>Du Tourweg</t>
  </si>
  <si>
    <t>7214 AJ</t>
  </si>
  <si>
    <t>Epse</t>
  </si>
  <si>
    <t>Dr. J. van der Hoevenschool</t>
  </si>
  <si>
    <t>Beatrixschool</t>
  </si>
  <si>
    <t>Joppelaan</t>
  </si>
  <si>
    <t>73A</t>
  </si>
  <si>
    <t>7215 AD</t>
  </si>
  <si>
    <t>Joppe</t>
  </si>
  <si>
    <t>32</t>
  </si>
  <si>
    <t>7218 AH</t>
  </si>
  <si>
    <t>7211 BD</t>
  </si>
  <si>
    <t>Schoolstraat (nieuw dec 2008)</t>
  </si>
  <si>
    <t>60</t>
  </si>
  <si>
    <t>Veldhofstraat</t>
  </si>
  <si>
    <t>1,3</t>
  </si>
  <si>
    <t>7213 AJ</t>
  </si>
  <si>
    <t>J.A. de Vullerschool</t>
  </si>
  <si>
    <t>Totaal Primair Onderwijs:</t>
  </si>
  <si>
    <t>Speciaal Onderwijs:</t>
  </si>
  <si>
    <t>Mettrayweg</t>
  </si>
  <si>
    <t>25</t>
  </si>
  <si>
    <t>7211 LC</t>
  </si>
  <si>
    <t>Suringaschool</t>
  </si>
  <si>
    <t>hout/kunststof</t>
  </si>
  <si>
    <t>noodlokalen</t>
  </si>
  <si>
    <t>Totaal Speciaal Onderwijs:</t>
  </si>
  <si>
    <t>Totaal Primair-/ Voortgezet en Speciaal Onderwijs:</t>
  </si>
  <si>
    <t>Eindtotaal:</t>
  </si>
  <si>
    <t>Stand per 1 september 2013: (hier mutaties invoeren)</t>
  </si>
  <si>
    <t>Kunstwerken in hal gemeentehuis</t>
  </si>
  <si>
    <t>Stand per 1 januari 2015 na indexering</t>
  </si>
  <si>
    <t>Gemeentehuis incl. zonnepanelen</t>
  </si>
  <si>
    <t>2-3</t>
  </si>
  <si>
    <t>Zonnepanelen op de J.A. de Vullerschool</t>
  </si>
  <si>
    <t>Leegstaand met anti-kraak</t>
  </si>
  <si>
    <t xml:space="preserve">Kazerneplein </t>
  </si>
  <si>
    <t>7211 BM</t>
  </si>
  <si>
    <t>Stichting Accomoatie Eefde</t>
  </si>
  <si>
    <t>Stand per 1 januari 2016 na indexering</t>
  </si>
  <si>
    <t>Index oud</t>
  </si>
  <si>
    <t>Index nieuw</t>
  </si>
  <si>
    <t>cultureelcentr., kinderopv. en fitnesscentr.</t>
  </si>
  <si>
    <t>bibliotheek en St. Welzijn Lochem</t>
  </si>
  <si>
    <t>19,21</t>
  </si>
  <si>
    <t>Stand per 1 januari 2017 na indexering</t>
  </si>
  <si>
    <t xml:space="preserve">Index oud </t>
  </si>
  <si>
    <t>BDB Opstal</t>
  </si>
  <si>
    <t>CBS inboedel</t>
  </si>
  <si>
    <t>Wilp</t>
  </si>
  <si>
    <t>Alumnium</t>
  </si>
  <si>
    <t>Fiets-voetveer Gorssel-Wilp</t>
  </si>
  <si>
    <t>2 pontons en een alumimium loopbrug</t>
  </si>
  <si>
    <t>Nr. 2 Lochem 3.0 / Nr. 3 Stichting stadhuus</t>
  </si>
  <si>
    <t>Lochem 3.0 (VVV en Stichting Lochem)</t>
  </si>
  <si>
    <t xml:space="preserve">Burgermeester Leenstraat </t>
  </si>
  <si>
    <t>11-13</t>
  </si>
  <si>
    <t>7242 AA</t>
  </si>
  <si>
    <t>OBS Propschool en CBS Prins Hendrikschool</t>
  </si>
  <si>
    <t>zit nu ook dierenarts en yogaruimte in</t>
  </si>
  <si>
    <t xml:space="preserve">voormalig Raadhuis </t>
  </si>
  <si>
    <t>Opmerking</t>
  </si>
  <si>
    <t>Stand per 01-01-2020</t>
  </si>
  <si>
    <t>2B</t>
  </si>
  <si>
    <t>7218 AD</t>
  </si>
  <si>
    <t>woning bewoond, voortgezet gebruik tot 1.7.2020</t>
  </si>
  <si>
    <t>Aangemeld per 27.8.2019</t>
  </si>
  <si>
    <t>V.s. toegevoegd, zie ook regel 78</t>
  </si>
  <si>
    <t>Grootboek nummer</t>
  </si>
  <si>
    <t>Kostensoort</t>
  </si>
  <si>
    <t>4110409</t>
  </si>
  <si>
    <t>4110410</t>
  </si>
  <si>
    <t>4110411</t>
  </si>
  <si>
    <t>4210130</t>
  </si>
  <si>
    <t>4560102</t>
  </si>
  <si>
    <t>4530402</t>
  </si>
  <si>
    <t>4550301</t>
  </si>
  <si>
    <t>4320208</t>
  </si>
  <si>
    <t>4750102</t>
  </si>
  <si>
    <t>4750302</t>
  </si>
  <si>
    <t>4750202</t>
  </si>
  <si>
    <t>4030201</t>
  </si>
  <si>
    <t>4040603</t>
  </si>
  <si>
    <t>4320206</t>
  </si>
  <si>
    <t>4320205</t>
  </si>
  <si>
    <t>4520105</t>
  </si>
  <si>
    <t>4030202</t>
  </si>
  <si>
    <t>4550202</t>
  </si>
  <si>
    <t>4750502</t>
  </si>
  <si>
    <t>4110413</t>
  </si>
  <si>
    <t>4110412</t>
  </si>
  <si>
    <t>4550201</t>
  </si>
  <si>
    <t>4520106</t>
  </si>
  <si>
    <t>4520501</t>
  </si>
  <si>
    <t>4750602</t>
  </si>
  <si>
    <t>4610905</t>
  </si>
  <si>
    <t>4550207</t>
  </si>
  <si>
    <t>4830401</t>
  </si>
  <si>
    <t>4520102</t>
  </si>
  <si>
    <t>9820975</t>
  </si>
  <si>
    <t>4320301</t>
  </si>
  <si>
    <t>4030203</t>
  </si>
  <si>
    <t>4040501</t>
  </si>
  <si>
    <t>4320202</t>
  </si>
  <si>
    <t>9820127</t>
  </si>
  <si>
    <t>4250201</t>
  </si>
  <si>
    <t>6830276</t>
  </si>
  <si>
    <t>4420402</t>
  </si>
  <si>
    <t>438052</t>
  </si>
  <si>
    <t>4420501</t>
  </si>
  <si>
    <t>9820126</t>
  </si>
  <si>
    <t>4420502</t>
  </si>
  <si>
    <t>4520303</t>
  </si>
  <si>
    <t>4420301</t>
  </si>
  <si>
    <t>Nieuwwaarde (inventaris)</t>
  </si>
  <si>
    <t>Sprinklerisnatllatie</t>
  </si>
  <si>
    <t>Preventie niveau</t>
  </si>
  <si>
    <t>Aanwezigheid zonnepanelen en bijbehorende dakisolatie</t>
  </si>
  <si>
    <t>Leegstand en leegstandsbeheer</t>
  </si>
  <si>
    <t>Taxatieraporten</t>
  </si>
  <si>
    <t>Gebouwen</t>
  </si>
  <si>
    <t>Gebouwen incl fundering</t>
  </si>
  <si>
    <t xml:space="preserve">                             -  </t>
  </si>
  <si>
    <t>Steen/houtgedekt bitumen &amp; staal/sandwichpanelen</t>
  </si>
  <si>
    <t>kantoor/2x opslaghal</t>
  </si>
  <si>
    <t xml:space="preserve">7241 CR </t>
  </si>
  <si>
    <t xml:space="preserve">JA </t>
  </si>
  <si>
    <t>JA</t>
  </si>
  <si>
    <t>NEE</t>
  </si>
  <si>
    <t>Ja</t>
  </si>
  <si>
    <t>Nee</t>
  </si>
  <si>
    <t>OBS "De Vennegotte" incl unit</t>
  </si>
  <si>
    <t>Joppeschool</t>
  </si>
  <si>
    <t>Julianaschool i</t>
  </si>
  <si>
    <t>Villa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</si>
</sst>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/mmm/yyyy"/>
    <numFmt numFmtId="165" formatCode="_-[$NLG]\ * #,##0.00_-;_-[$NLG]\ * #,##0.00\-;_-[$NLG]\ * &quot;-&quot;??_-;_-@_-"/>
    <numFmt numFmtId="166" formatCode="_-[$EUR]\ * #,##0.00_-;_-[$EUR]\ * #,##0.00\-;_-[$EUR]\ * &quot;-&quot;??_-;_-@_-"/>
    <numFmt numFmtId="167" formatCode="dd/mm/yy"/>
    <numFmt numFmtId="168" formatCode="_ [$EUR]\ * #,##0.00_ ;_ [$EUR]\ * \-#,##0.00_ ;_ [$EUR]\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Tahoma"/>
      <family val="2"/>
    </font>
    <font>
      <b/>
      <i/>
      <sz val="12"/>
      <color indexed="8"/>
      <name val="Tahoma"/>
      <family val="2"/>
    </font>
    <font>
      <sz val="8"/>
      <color indexed="8"/>
      <name val="Tahoma"/>
      <family val="2"/>
    </font>
    <font>
      <sz val="12"/>
      <color indexed="8"/>
      <name val="Tahoma"/>
      <family val="2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8"/>
      <name val="Tahoma"/>
      <family val="2"/>
    </font>
    <font>
      <b/>
      <i/>
      <sz val="8"/>
      <color indexed="8"/>
      <name val="Tahoma"/>
      <family val="2"/>
    </font>
    <font>
      <b/>
      <i/>
      <sz val="18"/>
      <color indexed="8"/>
      <name val="Arial"/>
      <family val="2"/>
    </font>
    <font>
      <b/>
      <i/>
      <sz val="18"/>
      <color indexed="8"/>
      <name val="Tahoma"/>
      <family val="2"/>
    </font>
    <font>
      <sz val="18"/>
      <color indexed="8"/>
      <name val="Tahoma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i/>
      <sz val="10"/>
      <color indexed="8"/>
      <name val="Tahoma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rgb="FFFF0000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Tahoma"/>
      <family val="2"/>
    </font>
    <font>
      <b/>
      <sz val="10"/>
      <name val="Arial"/>
      <family val="2"/>
    </font>
    <font>
      <sz val="10"/>
      <color rgb="FFFF0000"/>
      <name val="Tahoma"/>
      <family val="2"/>
    </font>
    <font>
      <i/>
      <sz val="8"/>
      <name val="Tahoma"/>
      <family val="2"/>
    </font>
    <font>
      <i/>
      <sz val="10"/>
      <name val="Tahoma"/>
      <family val="2"/>
    </font>
    <font>
      <sz val="1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2">
    <xf numFmtId="0" fontId="0" fillId="0" borderId="0" xfId="0"/>
    <xf numFmtId="1" fontId="2" fillId="2" borderId="0" xfId="1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43" fontId="4" fillId="2" borderId="0" xfId="1" quotePrefix="1" applyFont="1" applyFill="1" applyAlignment="1">
      <alignment horizontal="left" vertical="top"/>
    </xf>
    <xf numFmtId="43" fontId="4" fillId="2" borderId="0" xfId="1" applyFont="1" applyFill="1" applyAlignment="1">
      <alignment horizontal="left" vertical="top"/>
    </xf>
    <xf numFmtId="43" fontId="4" fillId="2" borderId="0" xfId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1" fontId="5" fillId="2" borderId="0" xfId="1" applyNumberFormat="1" applyFont="1" applyFill="1" applyAlignment="1">
      <alignment horizontal="left" vertical="top" wrapText="1"/>
    </xf>
    <xf numFmtId="164" fontId="6" fillId="2" borderId="0" xfId="1" applyNumberFormat="1" applyFont="1" applyFill="1" applyAlignment="1">
      <alignment horizontal="left" vertical="top"/>
    </xf>
    <xf numFmtId="43" fontId="6" fillId="2" borderId="0" xfId="1" applyFont="1" applyFill="1" applyBorder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4" fillId="0" borderId="0" xfId="1" applyFont="1" applyAlignment="1">
      <alignment horizontal="left" vertical="top"/>
    </xf>
    <xf numFmtId="43" fontId="6" fillId="0" borderId="0" xfId="1" applyFont="1" applyBorder="1" applyAlignment="1">
      <alignment horizontal="left" vertical="top"/>
    </xf>
    <xf numFmtId="43" fontId="7" fillId="0" borderId="0" xfId="1" applyFont="1" applyFill="1" applyAlignment="1">
      <alignment horizontal="left" vertical="top"/>
    </xf>
    <xf numFmtId="43" fontId="3" fillId="0" borderId="0" xfId="1" applyFont="1" applyFill="1" applyAlignment="1">
      <alignment horizontal="left" vertical="top"/>
    </xf>
    <xf numFmtId="43" fontId="3" fillId="2" borderId="0" xfId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43" fontId="9" fillId="2" borderId="0" xfId="1" quotePrefix="1" applyFont="1" applyFill="1" applyAlignment="1">
      <alignment horizontal="left" vertical="top"/>
    </xf>
    <xf numFmtId="1" fontId="5" fillId="2" borderId="0" xfId="1" quotePrefix="1" applyNumberFormat="1" applyFont="1" applyFill="1" applyAlignment="1">
      <alignment horizontal="left" vertical="top"/>
    </xf>
    <xf numFmtId="1" fontId="5" fillId="2" borderId="0" xfId="1" quotePrefix="1" applyNumberFormat="1" applyFont="1" applyFill="1" applyAlignment="1">
      <alignment horizontal="center" vertical="top"/>
    </xf>
    <xf numFmtId="0" fontId="3" fillId="2" borderId="0" xfId="0" applyFont="1" applyFill="1" applyBorder="1" applyAlignment="1">
      <alignment horizontal="right" vertical="top" wrapText="1"/>
    </xf>
    <xf numFmtId="164" fontId="3" fillId="2" borderId="0" xfId="0" applyNumberFormat="1" applyFont="1" applyFill="1" applyBorder="1" applyAlignment="1">
      <alignment horizontal="left" vertical="top"/>
    </xf>
    <xf numFmtId="165" fontId="10" fillId="2" borderId="0" xfId="1" applyNumberFormat="1" applyFont="1" applyFill="1" applyBorder="1" applyAlignment="1">
      <alignment horizontal="left" vertical="top"/>
    </xf>
    <xf numFmtId="43" fontId="3" fillId="2" borderId="0" xfId="1" applyFont="1" applyFill="1" applyBorder="1" applyAlignment="1">
      <alignment horizontal="left" vertical="top"/>
    </xf>
    <xf numFmtId="165" fontId="10" fillId="0" borderId="0" xfId="1" applyNumberFormat="1" applyFont="1" applyBorder="1" applyAlignment="1">
      <alignment horizontal="left" vertical="top"/>
    </xf>
    <xf numFmtId="43" fontId="3" fillId="0" borderId="0" xfId="1" applyFont="1" applyBorder="1" applyAlignment="1">
      <alignment horizontal="left" vertical="top"/>
    </xf>
    <xf numFmtId="1" fontId="11" fillId="2" borderId="0" xfId="1" applyNumberFormat="1" applyFont="1" applyFill="1" applyAlignment="1">
      <alignment horizontal="left" vertical="top"/>
    </xf>
    <xf numFmtId="43" fontId="12" fillId="2" borderId="0" xfId="1" quotePrefix="1" applyFont="1" applyFill="1" applyAlignment="1">
      <alignment horizontal="left" vertical="top"/>
    </xf>
    <xf numFmtId="164" fontId="13" fillId="2" borderId="0" xfId="1" applyNumberFormat="1" applyFont="1" applyFill="1" applyAlignment="1">
      <alignment horizontal="left" vertical="top"/>
    </xf>
    <xf numFmtId="43" fontId="13" fillId="2" borderId="0" xfId="1" applyFont="1" applyFill="1" applyAlignment="1">
      <alignment horizontal="left" vertical="top"/>
    </xf>
    <xf numFmtId="43" fontId="13" fillId="2" borderId="0" xfId="1" applyFont="1" applyFill="1" applyBorder="1" applyAlignment="1">
      <alignment horizontal="left" vertical="top"/>
    </xf>
    <xf numFmtId="43" fontId="13" fillId="0" borderId="0" xfId="1" applyFont="1" applyAlignment="1">
      <alignment horizontal="left" vertical="top"/>
    </xf>
    <xf numFmtId="43" fontId="13" fillId="0" borderId="0" xfId="1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center" vertical="top"/>
    </xf>
    <xf numFmtId="43" fontId="5" fillId="3" borderId="1" xfId="1" applyFont="1" applyFill="1" applyBorder="1" applyAlignment="1">
      <alignment horizontal="left" vertical="top"/>
    </xf>
    <xf numFmtId="43" fontId="5" fillId="3" borderId="1" xfId="1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 vertical="top"/>
    </xf>
    <xf numFmtId="1" fontId="5" fillId="3" borderId="1" xfId="1" applyNumberFormat="1" applyFont="1" applyFill="1" applyBorder="1" applyAlignment="1">
      <alignment horizontal="left" vertical="top" wrapText="1"/>
    </xf>
    <xf numFmtId="164" fontId="5" fillId="3" borderId="1" xfId="1" applyNumberFormat="1" applyFont="1" applyFill="1" applyBorder="1" applyAlignment="1">
      <alignment horizontal="left" vertical="top"/>
    </xf>
    <xf numFmtId="4" fontId="14" fillId="2" borderId="5" xfId="1" applyNumberFormat="1" applyFont="1" applyFill="1" applyBorder="1" applyAlignment="1">
      <alignment horizontal="left" vertical="top" wrapText="1"/>
    </xf>
    <xf numFmtId="49" fontId="14" fillId="2" borderId="5" xfId="1" applyNumberFormat="1" applyFont="1" applyFill="1" applyBorder="1" applyAlignment="1">
      <alignment horizontal="center" vertical="top" wrapText="1"/>
    </xf>
    <xf numFmtId="1" fontId="14" fillId="2" borderId="5" xfId="1" applyNumberFormat="1" applyFont="1" applyFill="1" applyBorder="1" applyAlignment="1">
      <alignment horizontal="center" vertical="top" wrapText="1"/>
    </xf>
    <xf numFmtId="4" fontId="14" fillId="2" borderId="6" xfId="1" applyNumberFormat="1" applyFont="1" applyFill="1" applyBorder="1" applyAlignment="1">
      <alignment horizontal="left" vertical="top" wrapText="1"/>
    </xf>
    <xf numFmtId="164" fontId="14" fillId="2" borderId="5" xfId="1" applyNumberFormat="1" applyFont="1" applyFill="1" applyBorder="1" applyAlignment="1">
      <alignment horizontal="left" vertical="top" wrapText="1"/>
    </xf>
    <xf numFmtId="43" fontId="14" fillId="2" borderId="7" xfId="1" applyFont="1" applyFill="1" applyBorder="1" applyAlignment="1">
      <alignment horizontal="left" vertical="top" wrapText="1"/>
    </xf>
    <xf numFmtId="43" fontId="14" fillId="2" borderId="8" xfId="1" applyFont="1" applyFill="1" applyBorder="1" applyAlignment="1">
      <alignment horizontal="left" vertical="top" wrapText="1"/>
    </xf>
    <xf numFmtId="43" fontId="14" fillId="2" borderId="5" xfId="1" applyFont="1" applyFill="1" applyBorder="1" applyAlignment="1">
      <alignment horizontal="left" vertical="top" wrapText="1"/>
    </xf>
    <xf numFmtId="43" fontId="14" fillId="2" borderId="9" xfId="1" applyFont="1" applyFill="1" applyBorder="1" applyAlignment="1">
      <alignment horizontal="left" vertical="top" wrapText="1"/>
    </xf>
    <xf numFmtId="43" fontId="14" fillId="2" borderId="10" xfId="1" applyFont="1" applyFill="1" applyBorder="1" applyAlignment="1">
      <alignment horizontal="left" vertical="top" wrapText="1"/>
    </xf>
    <xf numFmtId="43" fontId="14" fillId="2" borderId="6" xfId="1" applyFont="1" applyFill="1" applyBorder="1" applyAlignment="1">
      <alignment horizontal="left" vertical="top" wrapText="1"/>
    </xf>
    <xf numFmtId="43" fontId="14" fillId="3" borderId="7" xfId="1" applyFont="1" applyFill="1" applyBorder="1" applyAlignment="1">
      <alignment horizontal="left" vertical="top" wrapText="1"/>
    </xf>
    <xf numFmtId="43" fontId="14" fillId="3" borderId="8" xfId="1" applyFont="1" applyFill="1" applyBorder="1" applyAlignment="1">
      <alignment horizontal="left" vertical="top" wrapText="1"/>
    </xf>
    <xf numFmtId="43" fontId="14" fillId="3" borderId="5" xfId="1" applyFont="1" applyFill="1" applyBorder="1" applyAlignment="1">
      <alignment horizontal="left" vertical="top" wrapText="1"/>
    </xf>
    <xf numFmtId="43" fontId="14" fillId="3" borderId="9" xfId="1" applyFont="1" applyFill="1" applyBorder="1" applyAlignment="1">
      <alignment horizontal="left" vertical="top" wrapText="1"/>
    </xf>
    <xf numFmtId="43" fontId="3" fillId="0" borderId="0" xfId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4" fontId="14" fillId="0" borderId="11" xfId="1" applyNumberFormat="1" applyFont="1" applyFill="1" applyBorder="1" applyAlignment="1" applyProtection="1">
      <alignment horizontal="left" vertical="top" wrapText="1"/>
      <protection locked="0"/>
    </xf>
    <xf numFmtId="49" fontId="14" fillId="0" borderId="11" xfId="1" applyNumberFormat="1" applyFont="1" applyFill="1" applyBorder="1" applyAlignment="1" applyProtection="1">
      <alignment horizontal="center" vertical="top" wrapText="1"/>
      <protection locked="0"/>
    </xf>
    <xf numFmtId="4" fontId="14" fillId="0" borderId="11" xfId="1" applyNumberFormat="1" applyFont="1" applyFill="1" applyBorder="1" applyAlignment="1" applyProtection="1">
      <alignment horizontal="center" vertical="top" wrapText="1"/>
      <protection locked="0"/>
    </xf>
    <xf numFmtId="1" fontId="14" fillId="0" borderId="11" xfId="1" applyNumberFormat="1" applyFont="1" applyFill="1" applyBorder="1" applyAlignment="1" applyProtection="1">
      <alignment horizontal="center" vertical="top" wrapText="1"/>
      <protection locked="0"/>
    </xf>
    <xf numFmtId="4" fontId="14" fillId="0" borderId="12" xfId="1" applyNumberFormat="1" applyFont="1" applyFill="1" applyBorder="1" applyAlignment="1" applyProtection="1">
      <alignment horizontal="left" vertical="top" wrapText="1"/>
      <protection locked="0"/>
    </xf>
    <xf numFmtId="164" fontId="14" fillId="0" borderId="11" xfId="1" applyNumberFormat="1" applyFont="1" applyFill="1" applyBorder="1" applyAlignment="1" applyProtection="1">
      <alignment horizontal="left" vertical="top" wrapText="1"/>
      <protection locked="0"/>
    </xf>
    <xf numFmtId="43" fontId="10" fillId="0" borderId="13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/>
    </xf>
    <xf numFmtId="43" fontId="10" fillId="0" borderId="11" xfId="1" applyFont="1" applyFill="1" applyBorder="1" applyAlignment="1">
      <alignment horizontal="left" vertical="top" wrapText="1"/>
    </xf>
    <xf numFmtId="43" fontId="10" fillId="0" borderId="14" xfId="1" applyFont="1" applyFill="1" applyBorder="1" applyAlignment="1">
      <alignment horizontal="left" vertical="top" wrapText="1"/>
    </xf>
    <xf numFmtId="43" fontId="10" fillId="0" borderId="15" xfId="1" applyFont="1" applyFill="1" applyBorder="1" applyAlignment="1">
      <alignment horizontal="left" vertical="top" wrapText="1"/>
    </xf>
    <xf numFmtId="43" fontId="10" fillId="0" borderId="12" xfId="1" applyFont="1" applyFill="1" applyBorder="1" applyAlignment="1">
      <alignment horizontal="left" vertical="top" wrapText="1"/>
    </xf>
    <xf numFmtId="43" fontId="10" fillId="0" borderId="16" xfId="1" applyFont="1" applyFill="1" applyBorder="1" applyAlignment="1">
      <alignment horizontal="left" vertical="top" wrapText="1"/>
    </xf>
    <xf numFmtId="43" fontId="7" fillId="0" borderId="15" xfId="1" applyFont="1" applyFill="1" applyBorder="1" applyAlignment="1">
      <alignment horizontal="left" vertical="top" wrapText="1"/>
    </xf>
    <xf numFmtId="43" fontId="7" fillId="0" borderId="0" xfId="1" applyFont="1" applyFill="1" applyAlignment="1">
      <alignment horizontal="left" vertical="top" wrapText="1"/>
    </xf>
    <xf numFmtId="43" fontId="3" fillId="0" borderId="17" xfId="1" applyFont="1" applyFill="1" applyBorder="1" applyAlignment="1">
      <alignment horizontal="left" vertical="top" wrapText="1"/>
    </xf>
    <xf numFmtId="43" fontId="3" fillId="0" borderId="18" xfId="1" applyFont="1" applyFill="1" applyBorder="1" applyAlignment="1">
      <alignment horizontal="left" vertical="top" wrapText="1"/>
    </xf>
    <xf numFmtId="43" fontId="3" fillId="0" borderId="14" xfId="1" applyFont="1" applyFill="1" applyBorder="1" applyAlignment="1">
      <alignment horizontal="left" vertical="top" wrapText="1"/>
    </xf>
    <xf numFmtId="0" fontId="15" fillId="0" borderId="17" xfId="0" applyFont="1" applyBorder="1" applyProtection="1">
      <protection locked="0"/>
    </xf>
    <xf numFmtId="49" fontId="15" fillId="0" borderId="17" xfId="0" applyNumberFormat="1" applyFont="1" applyBorder="1" applyAlignment="1" applyProtection="1">
      <alignment horizontal="left"/>
      <protection locked="0"/>
    </xf>
    <xf numFmtId="4" fontId="7" fillId="0" borderId="17" xfId="0" applyNumberFormat="1" applyFont="1" applyBorder="1" applyAlignment="1" applyProtection="1">
      <alignment horizontal="left" vertical="top"/>
      <protection locked="0"/>
    </xf>
    <xf numFmtId="4" fontId="7" fillId="0" borderId="17" xfId="0" applyNumberFormat="1" applyFont="1" applyBorder="1" applyAlignment="1" applyProtection="1">
      <alignment horizontal="center" vertical="top"/>
      <protection locked="0"/>
    </xf>
    <xf numFmtId="1" fontId="7" fillId="0" borderId="17" xfId="0" applyNumberFormat="1" applyFont="1" applyBorder="1" applyAlignment="1" applyProtection="1">
      <alignment horizontal="center" vertical="top"/>
      <protection locked="0"/>
    </xf>
    <xf numFmtId="4" fontId="7" fillId="0" borderId="17" xfId="0" applyNumberFormat="1" applyFont="1" applyBorder="1" applyAlignment="1" applyProtection="1">
      <alignment horizontal="left" vertical="top" wrapText="1"/>
      <protection locked="0"/>
    </xf>
    <xf numFmtId="164" fontId="7" fillId="0" borderId="11" xfId="1" applyNumberFormat="1" applyFont="1" applyBorder="1" applyAlignment="1" applyProtection="1">
      <alignment horizontal="left" vertical="top"/>
      <protection locked="0"/>
    </xf>
    <xf numFmtId="166" fontId="7" fillId="0" borderId="13" xfId="1" applyNumberFormat="1" applyFont="1" applyBorder="1" applyAlignment="1">
      <alignment horizontal="left" vertical="top"/>
    </xf>
    <xf numFmtId="166" fontId="7" fillId="0" borderId="0" xfId="1" applyNumberFormat="1" applyFont="1" applyBorder="1" applyAlignment="1">
      <alignment horizontal="left" vertical="top"/>
    </xf>
    <xf numFmtId="166" fontId="7" fillId="0" borderId="11" xfId="1" applyNumberFormat="1" applyFont="1" applyBorder="1" applyAlignment="1">
      <alignment horizontal="left" vertical="top"/>
    </xf>
    <xf numFmtId="166" fontId="7" fillId="0" borderId="11" xfId="1" applyNumberFormat="1" applyFont="1" applyFill="1" applyBorder="1" applyAlignment="1">
      <alignment horizontal="left" vertical="top"/>
    </xf>
    <xf numFmtId="166" fontId="7" fillId="0" borderId="14" xfId="1" applyNumberFormat="1" applyFont="1" applyFill="1" applyBorder="1" applyAlignment="1">
      <alignment horizontal="left" vertical="top"/>
    </xf>
    <xf numFmtId="166" fontId="7" fillId="0" borderId="15" xfId="1" applyNumberFormat="1" applyFont="1" applyFill="1" applyBorder="1" applyAlignment="1">
      <alignment horizontal="left" vertical="top"/>
    </xf>
    <xf numFmtId="166" fontId="7" fillId="0" borderId="0" xfId="1" applyNumberFormat="1" applyFont="1" applyFill="1" applyBorder="1" applyAlignment="1">
      <alignment horizontal="left" vertical="top"/>
    </xf>
    <xf numFmtId="166" fontId="7" fillId="0" borderId="17" xfId="1" applyNumberFormat="1" applyFont="1" applyFill="1" applyBorder="1" applyAlignment="1">
      <alignment horizontal="left" vertical="top"/>
    </xf>
    <xf numFmtId="166" fontId="7" fillId="0" borderId="13" xfId="1" applyNumberFormat="1" applyFont="1" applyFill="1" applyBorder="1" applyAlignment="1" applyProtection="1">
      <alignment horizontal="left" vertical="top"/>
      <protection locked="0"/>
    </xf>
    <xf numFmtId="166" fontId="7" fillId="0" borderId="0" xfId="1" applyNumberFormat="1" applyFont="1" applyFill="1" applyBorder="1" applyAlignment="1" applyProtection="1">
      <alignment horizontal="left" vertical="top"/>
      <protection locked="0"/>
    </xf>
    <xf numFmtId="166" fontId="7" fillId="0" borderId="11" xfId="1" applyNumberFormat="1" applyFont="1" applyFill="1" applyBorder="1" applyAlignment="1" applyProtection="1">
      <alignment horizontal="left" vertical="top"/>
      <protection locked="0"/>
    </xf>
    <xf numFmtId="166" fontId="7" fillId="0" borderId="14" xfId="1" applyNumberFormat="1" applyFont="1" applyFill="1" applyBorder="1" applyAlignment="1" applyProtection="1">
      <alignment horizontal="left" vertical="top"/>
      <protection locked="0"/>
    </xf>
    <xf numFmtId="43" fontId="7" fillId="0" borderId="15" xfId="1" applyFont="1" applyFill="1" applyBorder="1" applyAlignment="1">
      <alignment horizontal="left" vertical="top"/>
    </xf>
    <xf numFmtId="43" fontId="3" fillId="0" borderId="17" xfId="1" applyFont="1" applyFill="1" applyBorder="1" applyAlignment="1">
      <alignment horizontal="left" vertical="top"/>
    </xf>
    <xf numFmtId="43" fontId="3" fillId="0" borderId="18" xfId="1" applyFont="1" applyFill="1" applyBorder="1" applyAlignment="1">
      <alignment horizontal="left" vertical="top"/>
    </xf>
    <xf numFmtId="43" fontId="3" fillId="0" borderId="14" xfId="1" applyFont="1" applyFill="1" applyBorder="1" applyAlignment="1">
      <alignment horizontal="left" vertical="top"/>
    </xf>
    <xf numFmtId="166" fontId="7" fillId="0" borderId="13" xfId="1" applyNumberFormat="1" applyFont="1" applyBorder="1" applyAlignment="1" applyProtection="1">
      <alignment horizontal="left" vertical="top"/>
      <protection locked="0"/>
    </xf>
    <xf numFmtId="166" fontId="7" fillId="0" borderId="0" xfId="1" applyNumberFormat="1" applyFont="1" applyBorder="1" applyAlignment="1" applyProtection="1">
      <alignment horizontal="left" vertical="top"/>
      <protection locked="0"/>
    </xf>
    <xf numFmtId="166" fontId="7" fillId="0" borderId="11" xfId="1" applyNumberFormat="1" applyFont="1" applyBorder="1" applyAlignment="1" applyProtection="1">
      <alignment horizontal="left" vertical="top"/>
      <protection locked="0"/>
    </xf>
    <xf numFmtId="166" fontId="7" fillId="0" borderId="15" xfId="1" applyNumberFormat="1" applyFont="1" applyFill="1" applyBorder="1" applyAlignment="1" applyProtection="1">
      <alignment horizontal="left" vertical="top"/>
      <protection locked="0"/>
    </xf>
    <xf numFmtId="166" fontId="7" fillId="0" borderId="17" xfId="1" applyNumberFormat="1" applyFont="1" applyFill="1" applyBorder="1" applyAlignment="1" applyProtection="1">
      <alignment horizontal="left" vertical="top"/>
      <protection locked="0"/>
    </xf>
    <xf numFmtId="43" fontId="7" fillId="0" borderId="15" xfId="1" applyFont="1" applyFill="1" applyBorder="1" applyAlignment="1" applyProtection="1">
      <alignment horizontal="left" vertical="top"/>
      <protection locked="0"/>
    </xf>
    <xf numFmtId="43" fontId="7" fillId="0" borderId="0" xfId="1" applyFont="1" applyFill="1" applyAlignment="1" applyProtection="1">
      <alignment horizontal="left" vertical="top"/>
      <protection locked="0"/>
    </xf>
    <xf numFmtId="43" fontId="3" fillId="0" borderId="17" xfId="1" applyFont="1" applyFill="1" applyBorder="1" applyAlignment="1" applyProtection="1">
      <alignment horizontal="left" vertical="top"/>
      <protection locked="0"/>
    </xf>
    <xf numFmtId="0" fontId="15" fillId="0" borderId="17" xfId="0" quotePrefix="1" applyFont="1" applyBorder="1" applyProtection="1">
      <protection locked="0"/>
    </xf>
    <xf numFmtId="167" fontId="7" fillId="0" borderId="0" xfId="1" applyNumberFormat="1" applyFont="1" applyFill="1" applyBorder="1" applyAlignment="1" applyProtection="1">
      <alignment horizontal="center" vertical="top"/>
      <protection locked="0"/>
    </xf>
    <xf numFmtId="49" fontId="7" fillId="0" borderId="17" xfId="1" applyNumberFormat="1" applyFont="1" applyFill="1" applyBorder="1" applyAlignment="1" applyProtection="1">
      <alignment horizontal="center" vertical="top"/>
      <protection locked="0"/>
    </xf>
    <xf numFmtId="167" fontId="7" fillId="0" borderId="15" xfId="1" applyNumberFormat="1" applyFont="1" applyFill="1" applyBorder="1" applyAlignment="1" applyProtection="1">
      <alignment horizontal="center" vertical="top"/>
      <protection locked="0"/>
    </xf>
    <xf numFmtId="49" fontId="7" fillId="0" borderId="0" xfId="1" applyNumberFormat="1" applyFont="1" applyFill="1" applyBorder="1" applyAlignment="1" applyProtection="1">
      <alignment horizontal="center" vertical="top"/>
      <protection locked="0"/>
    </xf>
    <xf numFmtId="43" fontId="16" fillId="0" borderId="13" xfId="1" applyFont="1" applyFill="1" applyBorder="1" applyAlignment="1" applyProtection="1">
      <alignment horizontal="left" vertical="top"/>
      <protection locked="0"/>
    </xf>
    <xf numFmtId="43" fontId="16" fillId="0" borderId="17" xfId="1" applyFont="1" applyFill="1" applyBorder="1" applyAlignment="1" applyProtection="1">
      <alignment horizontal="left" vertical="top"/>
      <protection locked="0"/>
    </xf>
    <xf numFmtId="43" fontId="16" fillId="0" borderId="0" xfId="1" applyFont="1" applyFill="1" applyAlignment="1" applyProtection="1">
      <alignment horizontal="left" vertical="top"/>
      <protection locked="0"/>
    </xf>
    <xf numFmtId="43" fontId="16" fillId="0" borderId="18" xfId="1" applyFont="1" applyFill="1" applyBorder="1" applyAlignment="1">
      <alignment horizontal="left" vertical="top"/>
    </xf>
    <xf numFmtId="43" fontId="7" fillId="0" borderId="17" xfId="1" applyFont="1" applyFill="1" applyBorder="1" applyAlignment="1">
      <alignment horizontal="left" vertical="top"/>
    </xf>
    <xf numFmtId="43" fontId="7" fillId="0" borderId="14" xfId="1" applyFont="1" applyFill="1" applyBorder="1" applyAlignment="1">
      <alignment horizontal="left" vertical="top"/>
    </xf>
    <xf numFmtId="167" fontId="15" fillId="0" borderId="0" xfId="0" applyNumberFormat="1" applyFont="1" applyFill="1" applyAlignment="1" applyProtection="1">
      <alignment horizontal="center"/>
      <protection locked="0"/>
    </xf>
    <xf numFmtId="1" fontId="7" fillId="0" borderId="17" xfId="1" applyNumberFormat="1" applyFont="1" applyFill="1" applyBorder="1" applyAlignment="1" applyProtection="1">
      <alignment horizontal="center" vertical="top"/>
      <protection locked="0"/>
    </xf>
    <xf numFmtId="0" fontId="15" fillId="0" borderId="17" xfId="0" applyFont="1" applyFill="1" applyBorder="1" applyProtection="1">
      <protection locked="0"/>
    </xf>
    <xf numFmtId="49" fontId="15" fillId="0" borderId="17" xfId="0" applyNumberFormat="1" applyFont="1" applyFill="1" applyBorder="1" applyAlignment="1" applyProtection="1">
      <alignment horizontal="left"/>
      <protection locked="0"/>
    </xf>
    <xf numFmtId="4" fontId="7" fillId="0" borderId="17" xfId="0" applyNumberFormat="1" applyFont="1" applyFill="1" applyBorder="1" applyAlignment="1" applyProtection="1">
      <alignment horizontal="left" vertical="top"/>
      <protection locked="0"/>
    </xf>
    <xf numFmtId="4" fontId="7" fillId="0" borderId="17" xfId="0" applyNumberFormat="1" applyFont="1" applyFill="1" applyBorder="1" applyAlignment="1" applyProtection="1">
      <alignment horizontal="center" vertical="top"/>
      <protection locked="0"/>
    </xf>
    <xf numFmtId="4" fontId="7" fillId="0" borderId="17" xfId="0" applyNumberFormat="1" applyFont="1" applyFill="1" applyBorder="1" applyAlignment="1" applyProtection="1">
      <alignment horizontal="left" vertical="top" wrapText="1"/>
      <protection locked="0"/>
    </xf>
    <xf numFmtId="164" fontId="7" fillId="0" borderId="11" xfId="1" applyNumberFormat="1" applyFont="1" applyFill="1" applyBorder="1" applyAlignment="1" applyProtection="1">
      <alignment horizontal="left" vertical="top"/>
      <protection locked="0"/>
    </xf>
    <xf numFmtId="1" fontId="7" fillId="0" borderId="17" xfId="0" applyNumberFormat="1" applyFont="1" applyFill="1" applyBorder="1" applyAlignment="1" applyProtection="1">
      <alignment horizontal="center" vertical="top" wrapText="1"/>
      <protection locked="0"/>
    </xf>
    <xf numFmtId="167" fontId="15" fillId="0" borderId="11" xfId="0" applyNumberFormat="1" applyFont="1" applyFill="1" applyBorder="1" applyAlignment="1" applyProtection="1">
      <alignment horizontal="center"/>
      <protection locked="0"/>
    </xf>
    <xf numFmtId="167" fontId="15" fillId="0" borderId="15" xfId="0" applyNumberFormat="1" applyFont="1" applyFill="1" applyBorder="1" applyAlignment="1" applyProtection="1">
      <alignment horizontal="center"/>
      <protection locked="0"/>
    </xf>
    <xf numFmtId="43" fontId="17" fillId="0" borderId="0" xfId="1" applyFont="1" applyFill="1" applyAlignment="1">
      <alignment horizontal="left" vertical="top"/>
    </xf>
    <xf numFmtId="43" fontId="17" fillId="0" borderId="17" xfId="1" applyFont="1" applyFill="1" applyBorder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49" fontId="7" fillId="0" borderId="17" xfId="0" applyNumberFormat="1" applyFont="1" applyBorder="1" applyAlignment="1" applyProtection="1">
      <alignment horizontal="left" vertical="top"/>
      <protection locked="0"/>
    </xf>
    <xf numFmtId="1" fontId="7" fillId="0" borderId="17" xfId="0" applyNumberFormat="1" applyFont="1" applyBorder="1" applyAlignment="1" applyProtection="1">
      <alignment horizontal="center" vertical="top" wrapText="1"/>
      <protection locked="0"/>
    </xf>
    <xf numFmtId="49" fontId="7" fillId="0" borderId="17" xfId="0" applyNumberFormat="1" applyFont="1" applyFill="1" applyBorder="1" applyAlignment="1" applyProtection="1">
      <alignment horizontal="left" vertical="top"/>
      <protection locked="0"/>
    </xf>
    <xf numFmtId="1" fontId="7" fillId="0" borderId="14" xfId="1" applyNumberFormat="1" applyFont="1" applyFill="1" applyBorder="1" applyAlignment="1" applyProtection="1">
      <alignment horizontal="center" vertical="top"/>
      <protection locked="0"/>
    </xf>
    <xf numFmtId="166" fontId="7" fillId="0" borderId="20" xfId="1" applyNumberFormat="1" applyFont="1" applyFill="1" applyBorder="1" applyAlignment="1" applyProtection="1">
      <alignment horizontal="left" vertical="top"/>
      <protection locked="0"/>
    </xf>
    <xf numFmtId="166" fontId="7" fillId="0" borderId="19" xfId="1" applyNumberFormat="1" applyFont="1" applyFill="1" applyBorder="1" applyAlignment="1" applyProtection="1">
      <alignment horizontal="left" vertical="top"/>
      <protection locked="0"/>
    </xf>
    <xf numFmtId="43" fontId="16" fillId="0" borderId="15" xfId="1" applyFont="1" applyFill="1" applyBorder="1" applyAlignment="1" applyProtection="1">
      <alignment horizontal="left" vertical="top"/>
      <protection locked="0"/>
    </xf>
    <xf numFmtId="43" fontId="16" fillId="0" borderId="0" xfId="1" applyFont="1" applyFill="1" applyBorder="1" applyAlignment="1">
      <alignment horizontal="left" vertical="top"/>
    </xf>
    <xf numFmtId="43" fontId="7" fillId="0" borderId="22" xfId="1" applyFont="1" applyFill="1" applyBorder="1" applyAlignment="1">
      <alignment horizontal="left" vertical="top"/>
    </xf>
    <xf numFmtId="43" fontId="7" fillId="0" borderId="19" xfId="1" applyFont="1" applyFill="1" applyBorder="1" applyAlignment="1">
      <alignment horizontal="left" vertical="top"/>
    </xf>
    <xf numFmtId="43" fontId="7" fillId="0" borderId="21" xfId="1" applyFont="1" applyFill="1" applyBorder="1" applyAlignment="1">
      <alignment horizontal="left" vertical="top"/>
    </xf>
    <xf numFmtId="43" fontId="3" fillId="0" borderId="22" xfId="1" applyFont="1" applyFill="1" applyBorder="1" applyAlignment="1">
      <alignment horizontal="left" vertical="top"/>
    </xf>
    <xf numFmtId="43" fontId="3" fillId="0" borderId="19" xfId="1" applyFont="1" applyFill="1" applyBorder="1" applyAlignment="1">
      <alignment horizontal="left" vertical="top"/>
    </xf>
    <xf numFmtId="43" fontId="3" fillId="0" borderId="21" xfId="1" applyFont="1" applyFill="1" applyBorder="1" applyAlignment="1">
      <alignment horizontal="left" vertical="top"/>
    </xf>
    <xf numFmtId="4" fontId="18" fillId="0" borderId="23" xfId="0" applyNumberFormat="1" applyFont="1" applyBorder="1" applyAlignment="1" applyProtection="1">
      <alignment horizontal="left" vertical="top"/>
      <protection locked="0"/>
    </xf>
    <xf numFmtId="49" fontId="7" fillId="0" borderId="23" xfId="0" applyNumberFormat="1" applyFont="1" applyBorder="1" applyAlignment="1" applyProtection="1">
      <alignment horizontal="left" vertical="top"/>
      <protection locked="0"/>
    </xf>
    <xf numFmtId="4" fontId="7" fillId="0" borderId="23" xfId="0" applyNumberFormat="1" applyFont="1" applyBorder="1" applyAlignment="1" applyProtection="1">
      <alignment horizontal="left" vertical="top"/>
      <protection locked="0"/>
    </xf>
    <xf numFmtId="4" fontId="7" fillId="0" borderId="23" xfId="0" applyNumberFormat="1" applyFont="1" applyBorder="1" applyAlignment="1" applyProtection="1">
      <alignment horizontal="center" vertical="top"/>
      <protection locked="0"/>
    </xf>
    <xf numFmtId="1" fontId="7" fillId="0" borderId="23" xfId="0" applyNumberFormat="1" applyFont="1" applyBorder="1" applyAlignment="1" applyProtection="1">
      <alignment horizontal="center" vertical="top" wrapText="1"/>
      <protection locked="0"/>
    </xf>
    <xf numFmtId="4" fontId="7" fillId="0" borderId="23" xfId="0" applyNumberFormat="1" applyFont="1" applyBorder="1" applyAlignment="1" applyProtection="1">
      <alignment horizontal="left" vertical="top" wrapText="1"/>
      <protection locked="0"/>
    </xf>
    <xf numFmtId="164" fontId="7" fillId="0" borderId="24" xfId="1" applyNumberFormat="1" applyFont="1" applyBorder="1" applyAlignment="1" applyProtection="1">
      <alignment horizontal="left" vertical="top"/>
      <protection locked="0"/>
    </xf>
    <xf numFmtId="166" fontId="18" fillId="0" borderId="25" xfId="1" applyNumberFormat="1" applyFont="1" applyBorder="1" applyAlignment="1">
      <alignment horizontal="left" vertical="top"/>
    </xf>
    <xf numFmtId="166" fontId="18" fillId="0" borderId="26" xfId="1" applyNumberFormat="1" applyFont="1" applyBorder="1" applyAlignment="1">
      <alignment horizontal="left" vertical="top"/>
    </xf>
    <xf numFmtId="166" fontId="18" fillId="0" borderId="27" xfId="1" applyNumberFormat="1" applyFont="1" applyBorder="1" applyAlignment="1">
      <alignment horizontal="left" vertical="top"/>
    </xf>
    <xf numFmtId="166" fontId="18" fillId="0" borderId="28" xfId="1" applyNumberFormat="1" applyFont="1" applyBorder="1" applyAlignment="1">
      <alignment horizontal="left" vertical="top"/>
    </xf>
    <xf numFmtId="166" fontId="18" fillId="0" borderId="25" xfId="1" applyNumberFormat="1" applyFont="1" applyFill="1" applyBorder="1" applyAlignment="1" applyProtection="1">
      <alignment horizontal="left" vertical="top"/>
      <protection locked="0"/>
    </xf>
    <xf numFmtId="166" fontId="7" fillId="0" borderId="29" xfId="1" applyNumberFormat="1" applyFont="1" applyFill="1" applyBorder="1" applyAlignment="1">
      <alignment horizontal="left" vertical="top"/>
    </xf>
    <xf numFmtId="43" fontId="19" fillId="0" borderId="13" xfId="1" applyFont="1" applyFill="1" applyBorder="1" applyAlignment="1">
      <alignment horizontal="left" vertical="top"/>
    </xf>
    <xf numFmtId="43" fontId="19" fillId="0" borderId="0" xfId="1" applyFont="1" applyFill="1" applyAlignment="1">
      <alignment horizontal="left" vertical="top"/>
    </xf>
    <xf numFmtId="43" fontId="17" fillId="0" borderId="18" xfId="1" applyFont="1" applyFill="1" applyBorder="1" applyAlignment="1">
      <alignment horizontal="left" vertical="top"/>
    </xf>
    <xf numFmtId="43" fontId="19" fillId="0" borderId="17" xfId="1" applyFont="1" applyFill="1" applyBorder="1" applyAlignment="1">
      <alignment horizontal="left" vertical="top"/>
    </xf>
    <xf numFmtId="43" fontId="19" fillId="0" borderId="14" xfId="1" applyFont="1" applyFill="1" applyBorder="1" applyAlignment="1">
      <alignment horizontal="left" vertical="top"/>
    </xf>
    <xf numFmtId="43" fontId="17" fillId="0" borderId="14" xfId="1" applyFont="1" applyFill="1" applyBorder="1" applyAlignment="1">
      <alignment horizontal="left" vertical="top"/>
    </xf>
    <xf numFmtId="43" fontId="19" fillId="0" borderId="13" xfId="1" applyFont="1" applyFill="1" applyBorder="1" applyAlignment="1" applyProtection="1">
      <alignment horizontal="left" vertical="top"/>
      <protection locked="0"/>
    </xf>
    <xf numFmtId="43" fontId="19" fillId="0" borderId="0" xfId="1" applyFont="1" applyFill="1" applyAlignment="1" applyProtection="1">
      <alignment horizontal="left" vertical="top"/>
      <protection locked="0"/>
    </xf>
    <xf numFmtId="43" fontId="17" fillId="0" borderId="17" xfId="1" applyFont="1" applyFill="1" applyBorder="1" applyAlignment="1" applyProtection="1">
      <alignment horizontal="left" vertical="top"/>
      <protection locked="0"/>
    </xf>
    <xf numFmtId="0" fontId="20" fillId="0" borderId="17" xfId="0" applyFont="1" applyBorder="1" applyProtection="1">
      <protection locked="0"/>
    </xf>
    <xf numFmtId="166" fontId="18" fillId="0" borderId="26" xfId="1" applyNumberFormat="1" applyFont="1" applyFill="1" applyBorder="1" applyAlignment="1" applyProtection="1">
      <alignment horizontal="left" vertical="top"/>
      <protection locked="0"/>
    </xf>
    <xf numFmtId="166" fontId="18" fillId="0" borderId="25" xfId="1" applyNumberFormat="1" applyFont="1" applyFill="1" applyBorder="1" applyAlignment="1" applyProtection="1">
      <alignment horizontal="left" vertical="top"/>
    </xf>
    <xf numFmtId="166" fontId="18" fillId="0" borderId="26" xfId="1" applyNumberFormat="1" applyFont="1" applyFill="1" applyBorder="1" applyAlignment="1" applyProtection="1">
      <alignment horizontal="left" vertical="top"/>
    </xf>
    <xf numFmtId="0" fontId="20" fillId="0" borderId="17" xfId="0" applyFont="1" applyFill="1" applyBorder="1" applyProtection="1">
      <protection locked="0"/>
    </xf>
    <xf numFmtId="43" fontId="16" fillId="0" borderId="17" xfId="1" applyFont="1" applyFill="1" applyBorder="1" applyAlignment="1">
      <alignment horizontal="left" vertical="top"/>
    </xf>
    <xf numFmtId="0" fontId="15" fillId="0" borderId="11" xfId="0" applyFont="1" applyFill="1" applyBorder="1" applyProtection="1">
      <protection locked="0"/>
    </xf>
    <xf numFmtId="49" fontId="7" fillId="0" borderId="11" xfId="0" applyNumberFormat="1" applyFont="1" applyFill="1" applyBorder="1" applyAlignment="1" applyProtection="1">
      <alignment horizontal="left" vertical="top"/>
      <protection locked="0"/>
    </xf>
    <xf numFmtId="4" fontId="7" fillId="0" borderId="11" xfId="0" applyNumberFormat="1" applyFont="1" applyFill="1" applyBorder="1" applyAlignment="1" applyProtection="1">
      <alignment horizontal="left" vertical="top"/>
      <protection locked="0"/>
    </xf>
    <xf numFmtId="4" fontId="7" fillId="0" borderId="11" xfId="0" applyNumberFormat="1" applyFont="1" applyFill="1" applyBorder="1" applyAlignment="1" applyProtection="1">
      <alignment horizontal="center" vertical="top"/>
      <protection locked="0"/>
    </xf>
    <xf numFmtId="1" fontId="7" fillId="0" borderId="11" xfId="0" applyNumberFormat="1" applyFont="1" applyFill="1" applyBorder="1" applyAlignment="1" applyProtection="1">
      <alignment horizontal="center" vertical="top" wrapText="1"/>
      <protection locked="0"/>
    </xf>
    <xf numFmtId="4" fontId="7" fillId="0" borderId="11" xfId="0" applyNumberFormat="1" applyFont="1" applyFill="1" applyBorder="1" applyAlignment="1" applyProtection="1">
      <alignment horizontal="left" vertical="top" wrapText="1"/>
      <protection locked="0"/>
    </xf>
    <xf numFmtId="1" fontId="7" fillId="0" borderId="0" xfId="1" applyNumberFormat="1" applyFont="1" applyFill="1" applyBorder="1" applyAlignment="1" applyProtection="1">
      <alignment horizontal="center" vertical="top"/>
      <protection locked="0"/>
    </xf>
    <xf numFmtId="43" fontId="7" fillId="0" borderId="0" xfId="1" applyFont="1" applyFill="1" applyBorder="1" applyAlignment="1">
      <alignment horizontal="left" vertical="top"/>
    </xf>
    <xf numFmtId="43" fontId="17" fillId="0" borderId="15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43" fontId="3" fillId="0" borderId="15" xfId="1" applyFont="1" applyFill="1" applyBorder="1" applyAlignment="1">
      <alignment horizontal="left" vertical="top"/>
    </xf>
    <xf numFmtId="4" fontId="14" fillId="0" borderId="23" xfId="0" applyNumberFormat="1" applyFont="1" applyBorder="1" applyAlignment="1" applyProtection="1">
      <alignment horizontal="left" vertical="top"/>
      <protection locked="0"/>
    </xf>
    <xf numFmtId="49" fontId="7" fillId="0" borderId="23" xfId="0" applyNumberFormat="1" applyFont="1" applyBorder="1" applyAlignment="1" applyProtection="1">
      <alignment horizontal="center" vertical="top"/>
      <protection locked="0"/>
    </xf>
    <xf numFmtId="1" fontId="7" fillId="0" borderId="23" xfId="0" applyNumberFormat="1" applyFont="1" applyBorder="1" applyAlignment="1" applyProtection="1">
      <alignment horizontal="center" vertical="top"/>
      <protection locked="0"/>
    </xf>
    <xf numFmtId="166" fontId="14" fillId="0" borderId="25" xfId="1" applyNumberFormat="1" applyFont="1" applyBorder="1" applyAlignment="1">
      <alignment horizontal="left" vertical="top"/>
    </xf>
    <xf numFmtId="166" fontId="14" fillId="0" borderId="26" xfId="1" applyNumberFormat="1" applyFont="1" applyBorder="1" applyAlignment="1">
      <alignment horizontal="left" vertical="top"/>
    </xf>
    <xf numFmtId="166" fontId="14" fillId="0" borderId="27" xfId="1" applyNumberFormat="1" applyFont="1" applyBorder="1" applyAlignment="1">
      <alignment horizontal="left" vertical="top"/>
    </xf>
    <xf numFmtId="166" fontId="14" fillId="0" borderId="28" xfId="1" applyNumberFormat="1" applyFont="1" applyBorder="1" applyAlignment="1">
      <alignment horizontal="left" vertical="top"/>
    </xf>
    <xf numFmtId="166" fontId="14" fillId="0" borderId="24" xfId="1" applyNumberFormat="1" applyFont="1" applyBorder="1" applyAlignment="1">
      <alignment horizontal="left" vertical="top"/>
    </xf>
    <xf numFmtId="43" fontId="18" fillId="0" borderId="25" xfId="1" applyFont="1" applyBorder="1" applyAlignment="1" applyProtection="1">
      <alignment horizontal="left" vertical="top"/>
      <protection locked="0"/>
    </xf>
    <xf numFmtId="43" fontId="18" fillId="0" borderId="26" xfId="1" applyFont="1" applyBorder="1" applyAlignment="1" applyProtection="1">
      <alignment horizontal="left" vertical="top"/>
      <protection locked="0"/>
    </xf>
    <xf numFmtId="43" fontId="18" fillId="0" borderId="25" xfId="1" applyFont="1" applyBorder="1" applyAlignment="1" applyProtection="1">
      <alignment horizontal="left" vertical="top"/>
    </xf>
    <xf numFmtId="43" fontId="18" fillId="0" borderId="26" xfId="1" applyFont="1" applyBorder="1" applyAlignment="1" applyProtection="1">
      <alignment horizontal="left" vertical="top"/>
    </xf>
    <xf numFmtId="49" fontId="7" fillId="0" borderId="17" xfId="0" applyNumberFormat="1" applyFont="1" applyBorder="1" applyAlignment="1" applyProtection="1">
      <alignment horizontal="center" vertical="top"/>
      <protection locked="0"/>
    </xf>
    <xf numFmtId="43" fontId="7" fillId="0" borderId="13" xfId="1" applyFont="1" applyBorder="1" applyAlignment="1" applyProtection="1">
      <alignment horizontal="left" vertical="top"/>
      <protection locked="0"/>
    </xf>
    <xf numFmtId="43" fontId="7" fillId="0" borderId="0" xfId="1" applyFont="1" applyBorder="1" applyAlignment="1" applyProtection="1">
      <alignment horizontal="left" vertical="top"/>
      <protection locked="0"/>
    </xf>
    <xf numFmtId="43" fontId="7" fillId="0" borderId="11" xfId="1" applyFont="1" applyBorder="1" applyAlignment="1" applyProtection="1">
      <alignment horizontal="left" vertical="top"/>
      <protection locked="0"/>
    </xf>
    <xf numFmtId="43" fontId="7" fillId="0" borderId="14" xfId="1" applyFont="1" applyFill="1" applyBorder="1" applyAlignment="1" applyProtection="1">
      <alignment horizontal="left" vertical="top"/>
      <protection locked="0"/>
    </xf>
    <xf numFmtId="43" fontId="7" fillId="0" borderId="13" xfId="1" applyFont="1" applyFill="1" applyBorder="1" applyAlignment="1">
      <alignment horizontal="left" vertical="top"/>
    </xf>
    <xf numFmtId="43" fontId="7" fillId="0" borderId="13" xfId="1" applyFont="1" applyFill="1" applyBorder="1" applyAlignment="1" applyProtection="1">
      <alignment horizontal="left" vertical="top"/>
      <protection locked="0"/>
    </xf>
    <xf numFmtId="1" fontId="7" fillId="0" borderId="23" xfId="0" applyNumberFormat="1" applyFont="1" applyBorder="1" applyAlignment="1" applyProtection="1">
      <alignment horizontal="left" vertical="top"/>
      <protection locked="0"/>
    </xf>
    <xf numFmtId="4" fontId="14" fillId="0" borderId="27" xfId="0" applyNumberFormat="1" applyFont="1" applyBorder="1" applyAlignment="1" applyProtection="1">
      <alignment horizontal="left" vertical="top"/>
      <protection locked="0"/>
    </xf>
    <xf numFmtId="166" fontId="14" fillId="0" borderId="30" xfId="1" applyNumberFormat="1" applyFont="1" applyBorder="1" applyAlignment="1">
      <alignment horizontal="left" vertical="top"/>
    </xf>
    <xf numFmtId="166" fontId="14" fillId="0" borderId="23" xfId="1" applyNumberFormat="1" applyFont="1" applyBorder="1" applyAlignment="1">
      <alignment horizontal="left" vertical="top"/>
    </xf>
    <xf numFmtId="166" fontId="14" fillId="0" borderId="23" xfId="1" applyNumberFormat="1" applyFont="1" applyFill="1" applyBorder="1" applyAlignment="1">
      <alignment horizontal="left" vertical="top"/>
    </xf>
    <xf numFmtId="166" fontId="14" fillId="0" borderId="24" xfId="1" applyNumberFormat="1" applyFont="1" applyFill="1" applyBorder="1" applyAlignment="1">
      <alignment horizontal="left" vertical="top"/>
    </xf>
    <xf numFmtId="166" fontId="14" fillId="0" borderId="30" xfId="1" applyNumberFormat="1" applyFont="1" applyFill="1" applyBorder="1" applyAlignment="1">
      <alignment horizontal="left" vertical="top"/>
    </xf>
    <xf numFmtId="166" fontId="14" fillId="0" borderId="28" xfId="1" applyNumberFormat="1" applyFont="1" applyFill="1" applyBorder="1" applyAlignment="1">
      <alignment horizontal="left" vertical="top"/>
    </xf>
    <xf numFmtId="166" fontId="14" fillId="0" borderId="26" xfId="1" applyNumberFormat="1" applyFont="1" applyFill="1" applyBorder="1" applyAlignment="1">
      <alignment horizontal="left" vertical="top"/>
    </xf>
    <xf numFmtId="43" fontId="18" fillId="0" borderId="30" xfId="1" applyFont="1" applyBorder="1" applyAlignment="1" applyProtection="1">
      <alignment horizontal="left" vertical="top"/>
      <protection locked="0"/>
    </xf>
    <xf numFmtId="43" fontId="18" fillId="0" borderId="27" xfId="1" applyFont="1" applyBorder="1" applyAlignment="1" applyProtection="1">
      <alignment horizontal="left" vertical="top"/>
      <protection locked="0"/>
    </xf>
    <xf numFmtId="43" fontId="18" fillId="0" borderId="30" xfId="1" applyFont="1" applyBorder="1" applyAlignment="1" applyProtection="1">
      <alignment horizontal="left" vertical="top"/>
    </xf>
    <xf numFmtId="43" fontId="18" fillId="0" borderId="27" xfId="1" applyFont="1" applyBorder="1" applyAlignment="1" applyProtection="1">
      <alignment horizontal="left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/>
    </xf>
    <xf numFmtId="43" fontId="3" fillId="0" borderId="0" xfId="1" applyFont="1" applyAlignment="1">
      <alignment horizontal="left" vertical="top"/>
    </xf>
    <xf numFmtId="43" fontId="16" fillId="0" borderId="0" xfId="1" applyFont="1" applyFill="1" applyAlignment="1">
      <alignment horizontal="left" vertical="top"/>
    </xf>
    <xf numFmtId="43" fontId="3" fillId="0" borderId="11" xfId="1" applyFont="1" applyFill="1" applyBorder="1" applyAlignment="1">
      <alignment horizontal="left" vertical="top" wrapText="1"/>
    </xf>
    <xf numFmtId="43" fontId="3" fillId="0" borderId="11" xfId="1" applyFont="1" applyFill="1" applyBorder="1" applyAlignment="1">
      <alignment horizontal="left" vertical="top"/>
    </xf>
    <xf numFmtId="43" fontId="3" fillId="0" borderId="33" xfId="1" applyFont="1" applyFill="1" applyBorder="1" applyAlignment="1">
      <alignment horizontal="left" vertical="top"/>
    </xf>
    <xf numFmtId="166" fontId="18" fillId="0" borderId="27" xfId="1" applyNumberFormat="1" applyFont="1" applyFill="1" applyBorder="1" applyAlignment="1" applyProtection="1">
      <alignment horizontal="left" vertical="top"/>
      <protection locked="0"/>
    </xf>
    <xf numFmtId="43" fontId="17" fillId="0" borderId="11" xfId="1" applyFont="1" applyFill="1" applyBorder="1" applyAlignment="1">
      <alignment horizontal="left" vertical="top"/>
    </xf>
    <xf numFmtId="43" fontId="3" fillId="0" borderId="34" xfId="1" applyFont="1" applyFill="1" applyBorder="1" applyAlignment="1">
      <alignment horizontal="left" vertical="top"/>
    </xf>
    <xf numFmtId="43" fontId="16" fillId="0" borderId="35" xfId="1" applyFont="1" applyFill="1" applyBorder="1" applyAlignment="1">
      <alignment horizontal="left" vertical="top"/>
    </xf>
    <xf numFmtId="43" fontId="16" fillId="0" borderId="36" xfId="1" applyFont="1" applyFill="1" applyBorder="1" applyAlignment="1">
      <alignment horizontal="left" vertical="top" wrapText="1"/>
    </xf>
    <xf numFmtId="43" fontId="16" fillId="0" borderId="12" xfId="1" applyFont="1" applyFill="1" applyBorder="1" applyAlignment="1">
      <alignment horizontal="left" vertical="top" wrapText="1"/>
    </xf>
    <xf numFmtId="43" fontId="16" fillId="0" borderId="19" xfId="1" applyFont="1" applyFill="1" applyBorder="1" applyAlignment="1">
      <alignment horizontal="left" vertical="top"/>
    </xf>
    <xf numFmtId="43" fontId="16" fillId="0" borderId="19" xfId="1" applyFont="1" applyFill="1" applyBorder="1" applyAlignment="1" applyProtection="1">
      <alignment horizontal="left" vertical="top"/>
      <protection locked="0"/>
    </xf>
    <xf numFmtId="168" fontId="18" fillId="0" borderId="28" xfId="1" applyNumberFormat="1" applyFont="1" applyFill="1" applyBorder="1" applyAlignment="1">
      <alignment horizontal="left" vertical="top"/>
    </xf>
    <xf numFmtId="166" fontId="18" fillId="0" borderId="28" xfId="1" applyNumberFormat="1" applyFont="1" applyFill="1" applyBorder="1" applyAlignment="1" applyProtection="1">
      <alignment horizontal="left" vertical="top"/>
      <protection locked="0"/>
    </xf>
    <xf numFmtId="43" fontId="16" fillId="0" borderId="28" xfId="1" applyFont="1" applyFill="1" applyBorder="1" applyAlignment="1">
      <alignment horizontal="left" vertical="top"/>
    </xf>
    <xf numFmtId="43" fontId="24" fillId="0" borderId="17" xfId="1" applyFont="1" applyFill="1" applyBorder="1" applyAlignment="1">
      <alignment horizontal="left" vertical="top"/>
    </xf>
    <xf numFmtId="43" fontId="24" fillId="0" borderId="19" xfId="1" applyFont="1" applyFill="1" applyBorder="1" applyAlignment="1">
      <alignment horizontal="left" vertical="top"/>
    </xf>
    <xf numFmtId="166" fontId="18" fillId="0" borderId="28" xfId="1" applyNumberFormat="1" applyFont="1" applyFill="1" applyBorder="1" applyAlignment="1" applyProtection="1">
      <alignment horizontal="left" vertical="top"/>
    </xf>
    <xf numFmtId="168" fontId="18" fillId="0" borderId="24" xfId="1" applyNumberFormat="1" applyFont="1" applyFill="1" applyBorder="1" applyAlignment="1">
      <alignment horizontal="left" vertical="top"/>
    </xf>
    <xf numFmtId="43" fontId="18" fillId="0" borderId="28" xfId="1" applyFont="1" applyBorder="1" applyAlignment="1" applyProtection="1">
      <alignment horizontal="left" vertical="top"/>
    </xf>
    <xf numFmtId="43" fontId="8" fillId="9" borderId="12" xfId="1" applyFont="1" applyFill="1" applyBorder="1" applyAlignment="1">
      <alignment horizontal="left" vertical="top" wrapText="1"/>
    </xf>
    <xf numFmtId="166" fontId="18" fillId="0" borderId="23" xfId="1" applyNumberFormat="1" applyFont="1" applyFill="1" applyBorder="1" applyAlignment="1" applyProtection="1">
      <alignment horizontal="left" vertical="top"/>
      <protection locked="0"/>
    </xf>
    <xf numFmtId="43" fontId="18" fillId="0" borderId="23" xfId="1" applyFont="1" applyBorder="1" applyAlignment="1" applyProtection="1">
      <alignment horizontal="left" vertical="top"/>
    </xf>
    <xf numFmtId="43" fontId="3" fillId="0" borderId="37" xfId="1" applyFont="1" applyFill="1" applyBorder="1" applyAlignment="1">
      <alignment horizontal="left" vertical="top"/>
    </xf>
    <xf numFmtId="43" fontId="16" fillId="0" borderId="37" xfId="1" applyFont="1" applyFill="1" applyBorder="1" applyAlignment="1" applyProtection="1">
      <alignment horizontal="left" vertical="top"/>
      <protection locked="0"/>
    </xf>
    <xf numFmtId="43" fontId="8" fillId="8" borderId="12" xfId="1" applyFont="1" applyFill="1" applyBorder="1" applyAlignment="1">
      <alignment horizontal="left" vertical="top" wrapText="1"/>
    </xf>
    <xf numFmtId="0" fontId="3" fillId="0" borderId="0" xfId="1" applyNumberFormat="1" applyFont="1" applyFill="1" applyAlignment="1">
      <alignment horizontal="right" vertical="top"/>
    </xf>
    <xf numFmtId="43" fontId="25" fillId="0" borderId="0" xfId="1" applyFont="1" applyFill="1" applyAlignment="1">
      <alignment horizontal="left" vertical="top"/>
    </xf>
    <xf numFmtId="0" fontId="25" fillId="0" borderId="0" xfId="1" applyNumberFormat="1" applyFont="1" applyFill="1" applyAlignment="1">
      <alignment horizontal="center" vertical="top"/>
    </xf>
    <xf numFmtId="167" fontId="7" fillId="0" borderId="17" xfId="1" applyNumberFormat="1" applyFont="1" applyFill="1" applyBorder="1" applyAlignment="1" applyProtection="1">
      <alignment horizontal="center" vertical="top"/>
      <protection locked="0"/>
    </xf>
    <xf numFmtId="43" fontId="16" fillId="0" borderId="0" xfId="1" applyFont="1" applyFill="1" applyAlignment="1">
      <alignment horizontal="center" vertical="top"/>
    </xf>
    <xf numFmtId="43" fontId="16" fillId="0" borderId="13" xfId="1" applyFont="1" applyFill="1" applyBorder="1" applyAlignment="1">
      <alignment horizontal="left" vertical="top"/>
    </xf>
    <xf numFmtId="168" fontId="18" fillId="0" borderId="25" xfId="1" applyNumberFormat="1" applyFont="1" applyFill="1" applyBorder="1" applyAlignment="1">
      <alignment horizontal="left" vertical="top"/>
    </xf>
    <xf numFmtId="43" fontId="16" fillId="0" borderId="25" xfId="1" applyFont="1" applyFill="1" applyBorder="1" applyAlignment="1">
      <alignment horizontal="left" vertical="top"/>
    </xf>
    <xf numFmtId="43" fontId="24" fillId="0" borderId="13" xfId="1" applyFont="1" applyFill="1" applyBorder="1" applyAlignment="1">
      <alignment horizontal="left" vertical="top"/>
    </xf>
    <xf numFmtId="43" fontId="24" fillId="0" borderId="22" xfId="1" applyFont="1" applyFill="1" applyBorder="1" applyAlignment="1">
      <alignment horizontal="left" vertical="top"/>
    </xf>
    <xf numFmtId="168" fontId="18" fillId="0" borderId="23" xfId="1" applyNumberFormat="1" applyFont="1" applyFill="1" applyBorder="1" applyAlignment="1">
      <alignment horizontal="left" vertical="top"/>
    </xf>
    <xf numFmtId="43" fontId="16" fillId="0" borderId="38" xfId="1" applyFont="1" applyFill="1" applyBorder="1" applyAlignment="1">
      <alignment horizontal="left" vertical="top" wrapText="1"/>
    </xf>
    <xf numFmtId="43" fontId="16" fillId="0" borderId="39" xfId="1" applyFont="1" applyFill="1" applyBorder="1" applyAlignment="1">
      <alignment horizontal="left" vertical="top" wrapText="1"/>
    </xf>
    <xf numFmtId="43" fontId="16" fillId="0" borderId="27" xfId="1" applyFont="1" applyFill="1" applyBorder="1" applyAlignment="1">
      <alignment horizontal="left" vertical="top"/>
    </xf>
    <xf numFmtId="43" fontId="16" fillId="0" borderId="37" xfId="1" applyFont="1" applyFill="1" applyBorder="1" applyAlignment="1">
      <alignment horizontal="left" vertical="top"/>
    </xf>
    <xf numFmtId="166" fontId="18" fillId="0" borderId="24" xfId="1" applyNumberFormat="1" applyFont="1" applyFill="1" applyBorder="1" applyAlignment="1" applyProtection="1">
      <alignment horizontal="left" vertical="top"/>
      <protection locked="0"/>
    </xf>
    <xf numFmtId="0" fontId="17" fillId="0" borderId="14" xfId="1" applyNumberFormat="1" applyFont="1" applyFill="1" applyBorder="1" applyAlignment="1">
      <alignment horizontal="right" vertical="top"/>
    </xf>
    <xf numFmtId="43" fontId="3" fillId="0" borderId="14" xfId="1" applyNumberFormat="1" applyFont="1" applyFill="1" applyBorder="1" applyAlignment="1">
      <alignment horizontal="right" vertical="top"/>
    </xf>
    <xf numFmtId="0" fontId="16" fillId="0" borderId="14" xfId="1" applyNumberFormat="1" applyFont="1" applyFill="1" applyBorder="1" applyAlignment="1">
      <alignment horizontal="right" vertical="top"/>
    </xf>
    <xf numFmtId="43" fontId="16" fillId="0" borderId="14" xfId="1" applyNumberFormat="1" applyFont="1" applyFill="1" applyBorder="1" applyAlignment="1">
      <alignment horizontal="right" vertical="top"/>
    </xf>
    <xf numFmtId="0" fontId="3" fillId="0" borderId="14" xfId="1" applyNumberFormat="1" applyFont="1" applyFill="1" applyBorder="1" applyAlignment="1">
      <alignment horizontal="right" vertical="top"/>
    </xf>
    <xf numFmtId="43" fontId="26" fillId="0" borderId="17" xfId="1" applyFont="1" applyFill="1" applyBorder="1" applyAlignment="1">
      <alignment horizontal="left" vertical="top"/>
    </xf>
    <xf numFmtId="1" fontId="14" fillId="2" borderId="0" xfId="1" quotePrefix="1" applyNumberFormat="1" applyFont="1" applyFill="1" applyAlignment="1">
      <alignment horizontal="left" vertical="top"/>
    </xf>
    <xf numFmtId="4" fontId="15" fillId="0" borderId="17" xfId="0" applyNumberFormat="1" applyFont="1" applyBorder="1" applyAlignment="1" applyProtection="1">
      <alignment horizontal="left" vertical="top"/>
      <protection locked="0"/>
    </xf>
    <xf numFmtId="4" fontId="15" fillId="0" borderId="17" xfId="0" applyNumberFormat="1" applyFont="1" applyBorder="1" applyAlignment="1" applyProtection="1">
      <alignment horizontal="center" vertical="top"/>
      <protection locked="0"/>
    </xf>
    <xf numFmtId="4" fontId="15" fillId="0" borderId="17" xfId="0" applyNumberFormat="1" applyFont="1" applyBorder="1" applyAlignment="1" applyProtection="1">
      <alignment horizontal="left" vertical="top" wrapText="1"/>
      <protection locked="0"/>
    </xf>
    <xf numFmtId="4" fontId="15" fillId="0" borderId="17" xfId="0" applyNumberFormat="1" applyFont="1" applyFill="1" applyBorder="1" applyAlignment="1" applyProtection="1">
      <alignment horizontal="left" vertical="top"/>
      <protection locked="0"/>
    </xf>
    <xf numFmtId="4" fontId="15" fillId="0" borderId="17" xfId="0" applyNumberFormat="1" applyFont="1" applyFill="1" applyBorder="1" applyAlignment="1" applyProtection="1">
      <alignment horizontal="center" vertical="top"/>
      <protection locked="0"/>
    </xf>
    <xf numFmtId="1" fontId="15" fillId="0" borderId="17" xfId="0" applyNumberFormat="1" applyFont="1" applyFill="1" applyBorder="1" applyAlignment="1" applyProtection="1">
      <alignment horizontal="center" vertical="top"/>
      <protection locked="0"/>
    </xf>
    <xf numFmtId="4" fontId="15" fillId="0" borderId="17" xfId="0" applyNumberFormat="1" applyFont="1" applyFill="1" applyBorder="1" applyAlignment="1" applyProtection="1">
      <alignment horizontal="left" vertical="top" wrapText="1"/>
      <protection locked="0"/>
    </xf>
    <xf numFmtId="1" fontId="15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0" borderId="17" xfId="0" applyNumberFormat="1" applyFont="1" applyBorder="1" applyAlignment="1" applyProtection="1">
      <alignment horizontal="left" vertical="top"/>
      <protection locked="0"/>
    </xf>
    <xf numFmtId="1" fontId="15" fillId="0" borderId="17" xfId="0" applyNumberFormat="1" applyFont="1" applyBorder="1" applyAlignment="1" applyProtection="1">
      <alignment horizontal="center" vertical="top" wrapText="1"/>
      <protection locked="0"/>
    </xf>
    <xf numFmtId="49" fontId="15" fillId="0" borderId="17" xfId="0" applyNumberFormat="1" applyFont="1" applyFill="1" applyBorder="1" applyAlignment="1" applyProtection="1">
      <alignment horizontal="left" vertical="top"/>
      <protection locked="0"/>
    </xf>
    <xf numFmtId="49" fontId="15" fillId="0" borderId="11" xfId="0" applyNumberFormat="1" applyFont="1" applyFill="1" applyBorder="1" applyAlignment="1" applyProtection="1">
      <alignment horizontal="left" vertical="top"/>
      <protection locked="0"/>
    </xf>
    <xf numFmtId="4" fontId="15" fillId="0" borderId="11" xfId="0" applyNumberFormat="1" applyFont="1" applyFill="1" applyBorder="1" applyAlignment="1" applyProtection="1">
      <alignment horizontal="left" vertical="top"/>
      <protection locked="0"/>
    </xf>
    <xf numFmtId="1" fontId="15" fillId="0" borderId="11" xfId="0" applyNumberFormat="1" applyFont="1" applyFill="1" applyBorder="1" applyAlignment="1" applyProtection="1">
      <alignment horizontal="center" vertical="top" wrapText="1"/>
      <protection locked="0"/>
    </xf>
    <xf numFmtId="4" fontId="15" fillId="0" borderId="11" xfId="0" applyNumberFormat="1" applyFont="1" applyFill="1" applyBorder="1" applyAlignment="1" applyProtection="1">
      <alignment horizontal="left" vertical="top" wrapText="1"/>
      <protection locked="0"/>
    </xf>
    <xf numFmtId="4" fontId="15" fillId="0" borderId="11" xfId="0" applyNumberFormat="1" applyFont="1" applyBorder="1" applyAlignment="1" applyProtection="1">
      <alignment horizontal="left" vertical="top"/>
      <protection locked="0"/>
    </xf>
    <xf numFmtId="49" fontId="15" fillId="0" borderId="11" xfId="0" applyNumberFormat="1" applyFont="1" applyBorder="1" applyAlignment="1" applyProtection="1">
      <alignment horizontal="left" vertical="top"/>
      <protection locked="0"/>
    </xf>
    <xf numFmtId="4" fontId="15" fillId="0" borderId="11" xfId="0" applyNumberFormat="1" applyFont="1" applyBorder="1" applyAlignment="1" applyProtection="1">
      <alignment horizontal="center" vertical="top"/>
      <protection locked="0"/>
    </xf>
    <xf numFmtId="1" fontId="15" fillId="0" borderId="11" xfId="0" applyNumberFormat="1" applyFont="1" applyBorder="1" applyAlignment="1" applyProtection="1">
      <alignment horizontal="center" vertical="top" wrapText="1"/>
      <protection locked="0"/>
    </xf>
    <xf numFmtId="4" fontId="15" fillId="0" borderId="11" xfId="0" applyNumberFormat="1" applyFont="1" applyBorder="1" applyAlignment="1" applyProtection="1">
      <alignment horizontal="left" vertical="top" wrapText="1"/>
      <protection locked="0"/>
    </xf>
    <xf numFmtId="4" fontId="20" fillId="0" borderId="23" xfId="0" applyNumberFormat="1" applyFont="1" applyBorder="1" applyAlignment="1" applyProtection="1">
      <alignment horizontal="left" vertical="top"/>
      <protection locked="0"/>
    </xf>
    <xf numFmtId="49" fontId="15" fillId="0" borderId="23" xfId="0" applyNumberFormat="1" applyFont="1" applyBorder="1" applyAlignment="1" applyProtection="1">
      <alignment horizontal="left" vertical="top"/>
      <protection locked="0"/>
    </xf>
    <xf numFmtId="4" fontId="15" fillId="0" borderId="23" xfId="0" applyNumberFormat="1" applyFont="1" applyBorder="1" applyAlignment="1" applyProtection="1">
      <alignment horizontal="left" vertical="top"/>
      <protection locked="0"/>
    </xf>
    <xf numFmtId="4" fontId="15" fillId="0" borderId="23" xfId="0" applyNumberFormat="1" applyFont="1" applyBorder="1" applyAlignment="1" applyProtection="1">
      <alignment horizontal="center" vertical="top"/>
      <protection locked="0"/>
    </xf>
    <xf numFmtId="1" fontId="15" fillId="0" borderId="23" xfId="0" applyNumberFormat="1" applyFont="1" applyBorder="1" applyAlignment="1" applyProtection="1">
      <alignment horizontal="center" vertical="top" wrapText="1"/>
      <protection locked="0"/>
    </xf>
    <xf numFmtId="4" fontId="15" fillId="0" borderId="23" xfId="0" applyNumberFormat="1" applyFont="1" applyBorder="1" applyAlignment="1" applyProtection="1">
      <alignment horizontal="left" vertical="top" wrapText="1"/>
      <protection locked="0"/>
    </xf>
    <xf numFmtId="4" fontId="27" fillId="0" borderId="11" xfId="0" applyNumberFormat="1" applyFont="1" applyBorder="1" applyAlignment="1" applyProtection="1">
      <alignment horizontal="left" vertical="top"/>
      <protection locked="0"/>
    </xf>
    <xf numFmtId="0" fontId="17" fillId="0" borderId="41" xfId="0" applyFont="1" applyFill="1" applyBorder="1" applyAlignment="1">
      <alignment horizontal="left" vertical="top"/>
    </xf>
    <xf numFmtId="43" fontId="16" fillId="0" borderId="40" xfId="1" applyFont="1" applyFill="1" applyBorder="1" applyAlignment="1">
      <alignment horizontal="left" vertical="top"/>
    </xf>
    <xf numFmtId="43" fontId="16" fillId="0" borderId="41" xfId="1" applyFont="1" applyFill="1" applyBorder="1" applyAlignment="1">
      <alignment horizontal="left" vertical="top"/>
    </xf>
    <xf numFmtId="43" fontId="16" fillId="0" borderId="11" xfId="1" applyFont="1" applyFill="1" applyBorder="1" applyAlignment="1">
      <alignment horizontal="left" vertical="top"/>
    </xf>
    <xf numFmtId="0" fontId="3" fillId="0" borderId="16" xfId="1" applyNumberFormat="1" applyFont="1" applyFill="1" applyBorder="1" applyAlignment="1">
      <alignment horizontal="right" vertical="top" wrapText="1"/>
    </xf>
    <xf numFmtId="43" fontId="16" fillId="0" borderId="21" xfId="1" applyNumberFormat="1" applyFont="1" applyFill="1" applyBorder="1" applyAlignment="1">
      <alignment horizontal="right" vertical="top"/>
    </xf>
    <xf numFmtId="43" fontId="28" fillId="0" borderId="17" xfId="1" applyFont="1" applyFill="1" applyBorder="1" applyAlignment="1">
      <alignment horizontal="left" vertical="top"/>
    </xf>
    <xf numFmtId="43" fontId="3" fillId="0" borderId="38" xfId="1" applyFont="1" applyFill="1" applyBorder="1" applyAlignment="1">
      <alignment horizontal="left" vertical="top" wrapText="1"/>
    </xf>
    <xf numFmtId="43" fontId="3" fillId="0" borderId="0" xfId="1" applyFont="1" applyFill="1" applyAlignment="1">
      <alignment horizontal="center" vertical="top"/>
    </xf>
    <xf numFmtId="0" fontId="16" fillId="0" borderId="0" xfId="1" applyNumberFormat="1" applyFont="1" applyFill="1" applyAlignment="1">
      <alignment horizontal="center" vertical="top"/>
    </xf>
    <xf numFmtId="0" fontId="29" fillId="0" borderId="0" xfId="1" applyNumberFormat="1" applyFont="1" applyFill="1" applyAlignment="1">
      <alignment horizontal="center" vertical="top"/>
    </xf>
    <xf numFmtId="43" fontId="24" fillId="0" borderId="0" xfId="1" applyFont="1" applyFill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43" fontId="30" fillId="0" borderId="27" xfId="1" applyFont="1" applyFill="1" applyBorder="1" applyAlignment="1">
      <alignment horizontal="left" vertical="top"/>
    </xf>
    <xf numFmtId="43" fontId="18" fillId="0" borderId="27" xfId="1" applyFont="1" applyFill="1" applyBorder="1" applyAlignment="1">
      <alignment horizontal="left" vertical="top"/>
    </xf>
    <xf numFmtId="43" fontId="20" fillId="0" borderId="27" xfId="1" applyFont="1" applyFill="1" applyBorder="1" applyAlignment="1">
      <alignment horizontal="left" vertical="top"/>
    </xf>
    <xf numFmtId="43" fontId="16" fillId="0" borderId="11" xfId="1" applyNumberFormat="1" applyFont="1" applyFill="1" applyBorder="1" applyAlignment="1">
      <alignment horizontal="right" vertical="top"/>
    </xf>
    <xf numFmtId="43" fontId="31" fillId="0" borderId="41" xfId="1" applyFont="1" applyFill="1" applyBorder="1" applyAlignment="1">
      <alignment horizontal="left" vertical="top"/>
    </xf>
    <xf numFmtId="43" fontId="3" fillId="0" borderId="42" xfId="1" applyFont="1" applyFill="1" applyBorder="1" applyAlignment="1">
      <alignment horizontal="left" vertical="top"/>
    </xf>
    <xf numFmtId="43" fontId="16" fillId="0" borderId="33" xfId="1" applyFont="1" applyFill="1" applyBorder="1" applyAlignment="1">
      <alignment horizontal="left" vertical="top"/>
    </xf>
    <xf numFmtId="43" fontId="20" fillId="0" borderId="23" xfId="1" applyFont="1" applyFill="1" applyBorder="1" applyAlignment="1">
      <alignment horizontal="left" vertical="top"/>
    </xf>
    <xf numFmtId="43" fontId="17" fillId="0" borderId="42" xfId="1" applyFont="1" applyFill="1" applyBorder="1" applyAlignment="1">
      <alignment horizontal="left" vertical="top"/>
    </xf>
    <xf numFmtId="43" fontId="17" fillId="0" borderId="33" xfId="1" applyFont="1" applyFill="1" applyBorder="1" applyAlignment="1">
      <alignment horizontal="left" vertical="top"/>
    </xf>
    <xf numFmtId="43" fontId="18" fillId="0" borderId="23" xfId="1" applyFont="1" applyFill="1" applyBorder="1" applyAlignment="1">
      <alignment horizontal="left" vertical="top"/>
    </xf>
    <xf numFmtId="43" fontId="30" fillId="0" borderId="23" xfId="1" applyFont="1" applyFill="1" applyBorder="1" applyAlignment="1">
      <alignment horizontal="left" vertical="top"/>
    </xf>
    <xf numFmtId="43" fontId="30" fillId="0" borderId="28" xfId="1" applyFont="1" applyFill="1" applyBorder="1" applyAlignment="1">
      <alignment horizontal="left" vertical="top"/>
    </xf>
    <xf numFmtId="43" fontId="3" fillId="0" borderId="39" xfId="1" applyFont="1" applyFill="1" applyBorder="1" applyAlignment="1">
      <alignment horizontal="left" vertical="top" wrapText="1"/>
    </xf>
    <xf numFmtId="43" fontId="28" fillId="0" borderId="11" xfId="1" applyFont="1" applyFill="1" applyBorder="1" applyAlignment="1">
      <alignment horizontal="left" vertical="top"/>
    </xf>
    <xf numFmtId="43" fontId="26" fillId="0" borderId="11" xfId="1" applyFont="1" applyFill="1" applyBorder="1" applyAlignment="1">
      <alignment horizontal="left" vertical="top"/>
    </xf>
    <xf numFmtId="0" fontId="24" fillId="0" borderId="11" xfId="0" applyFont="1" applyFill="1" applyBorder="1" applyAlignment="1">
      <alignment horizontal="left" vertical="top"/>
    </xf>
    <xf numFmtId="43" fontId="24" fillId="0" borderId="11" xfId="1" applyFont="1" applyFill="1" applyBorder="1" applyAlignment="1">
      <alignment horizontal="left" vertical="top"/>
    </xf>
    <xf numFmtId="43" fontId="3" fillId="0" borderId="12" xfId="1" applyFont="1" applyFill="1" applyBorder="1" applyAlignment="1">
      <alignment horizontal="left" vertical="top" wrapText="1"/>
    </xf>
    <xf numFmtId="43" fontId="18" fillId="0" borderId="28" xfId="1" applyFont="1" applyFill="1" applyBorder="1" applyAlignment="1">
      <alignment horizontal="left" vertical="top"/>
    </xf>
    <xf numFmtId="43" fontId="17" fillId="0" borderId="37" xfId="1" applyFont="1" applyFill="1" applyBorder="1" applyAlignment="1">
      <alignment horizontal="left" vertical="top"/>
    </xf>
    <xf numFmtId="43" fontId="18" fillId="0" borderId="25" xfId="1" applyFont="1" applyFill="1" applyBorder="1" applyAlignment="1">
      <alignment horizontal="left" vertical="top"/>
    </xf>
    <xf numFmtId="43" fontId="20" fillId="0" borderId="28" xfId="1" applyFont="1" applyFill="1" applyBorder="1" applyAlignment="1">
      <alignment horizontal="left" vertical="top"/>
    </xf>
    <xf numFmtId="43" fontId="16" fillId="0" borderId="22" xfId="1" applyFont="1" applyFill="1" applyBorder="1" applyAlignment="1">
      <alignment horizontal="left" vertical="top"/>
    </xf>
    <xf numFmtId="43" fontId="32" fillId="9" borderId="0" xfId="1" applyFont="1" applyFill="1" applyAlignment="1">
      <alignment horizontal="left" vertical="top"/>
    </xf>
    <xf numFmtId="0" fontId="17" fillId="0" borderId="0" xfId="0" applyFont="1" applyFill="1" applyAlignment="1">
      <alignment horizontal="left" vertical="top" wrapText="1"/>
    </xf>
    <xf numFmtId="0" fontId="15" fillId="0" borderId="17" xfId="0" applyFont="1" applyBorder="1" applyAlignment="1" applyProtection="1">
      <alignment vertical="top"/>
      <protection locked="0"/>
    </xf>
    <xf numFmtId="49" fontId="3" fillId="0" borderId="0" xfId="0" applyNumberFormat="1" applyFont="1" applyFill="1" applyAlignment="1">
      <alignment horizontal="center" vertical="top"/>
    </xf>
    <xf numFmtId="43" fontId="3" fillId="0" borderId="43" xfId="1" applyFont="1" applyFill="1" applyBorder="1" applyAlignment="1">
      <alignment horizontal="left" vertical="top" wrapText="1"/>
    </xf>
    <xf numFmtId="43" fontId="18" fillId="0" borderId="30" xfId="1" applyFont="1" applyFill="1" applyBorder="1" applyAlignment="1">
      <alignment horizontal="left" vertical="top"/>
    </xf>
    <xf numFmtId="43" fontId="30" fillId="0" borderId="30" xfId="1" applyFont="1" applyFill="1" applyBorder="1" applyAlignment="1">
      <alignment horizontal="left" vertical="top"/>
    </xf>
    <xf numFmtId="43" fontId="31" fillId="0" borderId="0" xfId="1" applyFont="1" applyFill="1" applyBorder="1" applyAlignment="1">
      <alignment horizontal="left" vertical="top"/>
    </xf>
    <xf numFmtId="43" fontId="20" fillId="0" borderId="30" xfId="1" applyFont="1" applyFill="1" applyBorder="1" applyAlignment="1">
      <alignment horizontal="left" vertical="top"/>
    </xf>
    <xf numFmtId="0" fontId="32" fillId="0" borderId="0" xfId="0" applyFont="1" applyFill="1" applyAlignment="1">
      <alignment horizontal="left" vertical="top" wrapText="1"/>
    </xf>
    <xf numFmtId="43" fontId="2" fillId="3" borderId="3" xfId="1" applyFont="1" applyFill="1" applyBorder="1" applyAlignment="1">
      <alignment horizontal="center" vertical="top"/>
    </xf>
    <xf numFmtId="49" fontId="3" fillId="0" borderId="0" xfId="1" applyNumberFormat="1" applyFont="1" applyFill="1" applyAlignment="1">
      <alignment horizontal="left" vertical="top"/>
    </xf>
    <xf numFmtId="49" fontId="3" fillId="0" borderId="0" xfId="1" applyNumberFormat="1" applyFont="1" applyFill="1" applyAlignment="1">
      <alignment horizontal="left" vertical="top" wrapText="1"/>
    </xf>
    <xf numFmtId="49" fontId="17" fillId="0" borderId="0" xfId="1" applyNumberFormat="1" applyFont="1" applyFill="1" applyAlignment="1">
      <alignment horizontal="left" vertical="top"/>
    </xf>
    <xf numFmtId="4" fontId="14" fillId="2" borderId="11" xfId="1" applyNumberFormat="1" applyFont="1" applyFill="1" applyBorder="1" applyAlignment="1">
      <alignment horizontal="left" vertical="top" wrapText="1"/>
    </xf>
    <xf numFmtId="49" fontId="14" fillId="2" borderId="11" xfId="1" applyNumberFormat="1" applyFont="1" applyFill="1" applyBorder="1" applyAlignment="1">
      <alignment horizontal="center" vertical="top" wrapText="1"/>
    </xf>
    <xf numFmtId="4" fontId="14" fillId="2" borderId="11" xfId="1" applyNumberFormat="1" applyFont="1" applyFill="1" applyBorder="1" applyAlignment="1">
      <alignment horizontal="center" vertical="top" wrapText="1"/>
    </xf>
    <xf numFmtId="1" fontId="14" fillId="2" borderId="11" xfId="1" applyNumberFormat="1" applyFont="1" applyFill="1" applyBorder="1" applyAlignment="1">
      <alignment horizontal="center" vertical="top" wrapText="1"/>
    </xf>
    <xf numFmtId="4" fontId="14" fillId="2" borderId="17" xfId="1" applyNumberFormat="1" applyFont="1" applyFill="1" applyBorder="1" applyAlignment="1">
      <alignment horizontal="left" vertical="top" wrapText="1"/>
    </xf>
    <xf numFmtId="164" fontId="14" fillId="2" borderId="11" xfId="1" applyNumberFormat="1" applyFont="1" applyFill="1" applyBorder="1" applyAlignment="1">
      <alignment horizontal="left" vertical="top" wrapText="1"/>
    </xf>
    <xf numFmtId="43" fontId="14" fillId="2" borderId="13" xfId="1" applyFont="1" applyFill="1" applyBorder="1" applyAlignment="1">
      <alignment horizontal="left" vertical="top" wrapText="1"/>
    </xf>
    <xf numFmtId="43" fontId="14" fillId="2" borderId="0" xfId="1" applyFont="1" applyFill="1" applyBorder="1" applyAlignment="1">
      <alignment horizontal="left" vertical="top" wrapText="1"/>
    </xf>
    <xf numFmtId="43" fontId="14" fillId="2" borderId="11" xfId="1" applyFont="1" applyFill="1" applyBorder="1" applyAlignment="1">
      <alignment horizontal="left" vertical="top" wrapText="1"/>
    </xf>
    <xf numFmtId="43" fontId="14" fillId="2" borderId="14" xfId="1" applyFont="1" applyFill="1" applyBorder="1" applyAlignment="1">
      <alignment horizontal="left" vertical="top" wrapText="1"/>
    </xf>
    <xf numFmtId="43" fontId="14" fillId="2" borderId="15" xfId="1" applyFont="1" applyFill="1" applyBorder="1" applyAlignment="1">
      <alignment horizontal="left" vertical="top" wrapText="1"/>
    </xf>
    <xf numFmtId="43" fontId="14" fillId="2" borderId="17" xfId="1" applyFont="1" applyFill="1" applyBorder="1" applyAlignment="1">
      <alignment horizontal="left" vertical="top" wrapText="1"/>
    </xf>
    <xf numFmtId="43" fontId="14" fillId="3" borderId="15" xfId="1" applyFont="1" applyFill="1" applyBorder="1" applyAlignment="1">
      <alignment horizontal="left" vertical="top" wrapText="1"/>
    </xf>
    <xf numFmtId="43" fontId="14" fillId="3" borderId="0" xfId="1" applyFont="1" applyFill="1" applyBorder="1" applyAlignment="1">
      <alignment horizontal="left" vertical="top" wrapText="1"/>
    </xf>
    <xf numFmtId="43" fontId="14" fillId="3" borderId="11" xfId="1" applyFont="1" applyFill="1" applyBorder="1" applyAlignment="1">
      <alignment horizontal="left" vertical="top" wrapText="1"/>
    </xf>
    <xf numFmtId="43" fontId="14" fillId="3" borderId="14" xfId="1" applyFont="1" applyFill="1" applyBorder="1" applyAlignment="1">
      <alignment horizontal="left" vertical="top" wrapText="1"/>
    </xf>
    <xf numFmtId="43" fontId="8" fillId="8" borderId="43" xfId="1" applyFont="1" applyFill="1" applyBorder="1" applyAlignment="1">
      <alignment horizontal="left" vertical="top" wrapText="1"/>
    </xf>
    <xf numFmtId="43" fontId="8" fillId="9" borderId="43" xfId="1" applyFont="1" applyFill="1" applyBorder="1" applyAlignment="1">
      <alignment horizontal="left" vertical="top" wrapText="1"/>
    </xf>
    <xf numFmtId="43" fontId="8" fillId="9" borderId="39" xfId="1" applyFont="1" applyFill="1" applyBorder="1" applyAlignment="1">
      <alignment horizontal="left" vertical="top" wrapText="1"/>
    </xf>
    <xf numFmtId="43" fontId="2" fillId="3" borderId="31" xfId="1" applyFont="1" applyFill="1" applyBorder="1" applyAlignment="1">
      <alignment horizontal="center" vertical="top"/>
    </xf>
    <xf numFmtId="43" fontId="2" fillId="3" borderId="1" xfId="1" applyFont="1" applyFill="1" applyBorder="1" applyAlignment="1">
      <alignment horizontal="center" vertical="top"/>
    </xf>
    <xf numFmtId="43" fontId="2" fillId="3" borderId="32" xfId="1" applyFont="1" applyFill="1" applyBorder="1" applyAlignment="1">
      <alignment horizontal="center" vertical="top"/>
    </xf>
    <xf numFmtId="43" fontId="2" fillId="4" borderId="31" xfId="1" applyFont="1" applyFill="1" applyBorder="1" applyAlignment="1">
      <alignment horizontal="center" vertical="top"/>
    </xf>
    <xf numFmtId="43" fontId="2" fillId="4" borderId="1" xfId="1" applyFont="1" applyFill="1" applyBorder="1" applyAlignment="1">
      <alignment horizontal="center" vertical="top"/>
    </xf>
    <xf numFmtId="43" fontId="2" fillId="4" borderId="32" xfId="1" applyFont="1" applyFill="1" applyBorder="1" applyAlignment="1">
      <alignment horizontal="center" vertical="top"/>
    </xf>
    <xf numFmtId="43" fontId="2" fillId="5" borderId="31" xfId="1" applyFont="1" applyFill="1" applyBorder="1" applyAlignment="1">
      <alignment horizontal="center" vertical="top"/>
    </xf>
    <xf numFmtId="43" fontId="2" fillId="5" borderId="1" xfId="1" applyFont="1" applyFill="1" applyBorder="1" applyAlignment="1">
      <alignment horizontal="center" vertical="top"/>
    </xf>
    <xf numFmtId="43" fontId="2" fillId="5" borderId="32" xfId="1" applyFont="1" applyFill="1" applyBorder="1" applyAlignment="1">
      <alignment horizontal="center" vertical="top"/>
    </xf>
    <xf numFmtId="43" fontId="2" fillId="6" borderId="31" xfId="1" applyFont="1" applyFill="1" applyBorder="1" applyAlignment="1">
      <alignment horizontal="center" vertical="top"/>
    </xf>
    <xf numFmtId="43" fontId="2" fillId="6" borderId="1" xfId="1" applyFont="1" applyFill="1" applyBorder="1" applyAlignment="1">
      <alignment horizontal="center" vertical="top"/>
    </xf>
    <xf numFmtId="43" fontId="2" fillId="6" borderId="32" xfId="1" applyFont="1" applyFill="1" applyBorder="1" applyAlignment="1">
      <alignment horizontal="center" vertical="top"/>
    </xf>
    <xf numFmtId="43" fontId="2" fillId="7" borderId="31" xfId="1" applyFont="1" applyFill="1" applyBorder="1" applyAlignment="1">
      <alignment horizontal="center" vertical="top"/>
    </xf>
    <xf numFmtId="43" fontId="2" fillId="7" borderId="1" xfId="1" applyFont="1" applyFill="1" applyBorder="1" applyAlignment="1">
      <alignment horizontal="center" vertical="top"/>
    </xf>
    <xf numFmtId="43" fontId="23" fillId="9" borderId="0" xfId="1" applyFont="1" applyFill="1" applyBorder="1" applyAlignment="1">
      <alignment horizontal="center" vertical="top"/>
    </xf>
    <xf numFmtId="43" fontId="23" fillId="8" borderId="0" xfId="1" applyFont="1" applyFill="1" applyBorder="1" applyAlignment="1">
      <alignment horizontal="center" vertical="top"/>
    </xf>
    <xf numFmtId="4" fontId="14" fillId="2" borderId="33" xfId="1" applyNumberFormat="1" applyFont="1" applyFill="1" applyBorder="1" applyAlignment="1">
      <alignment horizontal="center" vertical="top" wrapText="1"/>
    </xf>
    <xf numFmtId="4" fontId="7" fillId="0" borderId="17" xfId="0" applyNumberFormat="1" applyFont="1" applyBorder="1" applyAlignment="1" applyProtection="1">
      <alignment vertical="top"/>
      <protection locked="0"/>
    </xf>
    <xf numFmtId="4" fontId="15" fillId="0" borderId="17" xfId="0" applyNumberFormat="1" applyFont="1" applyFill="1" applyBorder="1" applyAlignment="1" applyProtection="1">
      <alignment vertical="top"/>
      <protection locked="0"/>
    </xf>
    <xf numFmtId="4" fontId="15" fillId="0" borderId="17" xfId="0" applyNumberFormat="1" applyFont="1" applyBorder="1" applyAlignment="1" applyProtection="1">
      <alignment vertical="top"/>
      <protection locked="0"/>
    </xf>
    <xf numFmtId="4" fontId="15" fillId="0" borderId="11" xfId="0" applyNumberFormat="1" applyFont="1" applyFill="1" applyBorder="1" applyAlignment="1" applyProtection="1">
      <alignment vertical="top"/>
      <protection locked="0"/>
    </xf>
    <xf numFmtId="4" fontId="15" fillId="0" borderId="11" xfId="0" applyNumberFormat="1" applyFont="1" applyBorder="1" applyAlignment="1" applyProtection="1">
      <alignment vertical="top"/>
      <protection locked="0"/>
    </xf>
    <xf numFmtId="4" fontId="15" fillId="0" borderId="23" xfId="0" applyNumberFormat="1" applyFont="1" applyBorder="1" applyAlignment="1" applyProtection="1">
      <alignment vertical="top"/>
      <protection locked="0"/>
    </xf>
    <xf numFmtId="4" fontId="7" fillId="0" borderId="17" xfId="0" applyNumberFormat="1" applyFont="1" applyFill="1" applyBorder="1" applyAlignment="1" applyProtection="1">
      <alignment vertical="top"/>
      <protection locked="0"/>
    </xf>
    <xf numFmtId="4" fontId="7" fillId="0" borderId="23" xfId="0" applyNumberFormat="1" applyFont="1" applyBorder="1" applyAlignment="1" applyProtection="1">
      <alignment vertical="top"/>
      <protection locked="0"/>
    </xf>
    <xf numFmtId="4" fontId="7" fillId="0" borderId="11" xfId="0" applyNumberFormat="1" applyFont="1" applyFill="1" applyBorder="1" applyAlignment="1" applyProtection="1">
      <alignment vertical="top"/>
      <protection locked="0"/>
    </xf>
    <xf numFmtId="4" fontId="7" fillId="10" borderId="17" xfId="0" applyNumberFormat="1" applyFont="1" applyFill="1" applyBorder="1" applyAlignment="1" applyProtection="1">
      <alignment horizontal="center" vertical="top"/>
      <protection locked="0"/>
    </xf>
    <xf numFmtId="1" fontId="7" fillId="10" borderId="17" xfId="0" applyNumberFormat="1" applyFont="1" applyFill="1" applyBorder="1" applyAlignment="1" applyProtection="1">
      <alignment horizontal="center" vertical="top"/>
      <protection locked="0"/>
    </xf>
    <xf numFmtId="4" fontId="15" fillId="10" borderId="17" xfId="0" applyNumberFormat="1" applyFont="1" applyFill="1" applyBorder="1" applyAlignment="1" applyProtection="1">
      <alignment horizontal="center" vertical="top"/>
      <protection locked="0"/>
    </xf>
    <xf numFmtId="1" fontId="15" fillId="10" borderId="17" xfId="0" applyNumberFormat="1" applyFont="1" applyFill="1" applyBorder="1" applyAlignment="1" applyProtection="1">
      <alignment horizontal="center" vertical="top"/>
      <protection locked="0"/>
    </xf>
    <xf numFmtId="1" fontId="15" fillId="10" borderId="17" xfId="0" applyNumberFormat="1" applyFont="1" applyFill="1" applyBorder="1" applyAlignment="1" applyProtection="1">
      <alignment horizontal="center" vertical="top" wrapText="1"/>
      <protection locked="0"/>
    </xf>
    <xf numFmtId="4" fontId="15" fillId="10" borderId="11" xfId="0" applyNumberFormat="1" applyFont="1" applyFill="1" applyBorder="1" applyAlignment="1" applyProtection="1">
      <alignment horizontal="center" vertical="top"/>
      <protection locked="0"/>
    </xf>
    <xf numFmtId="1" fontId="15" fillId="10" borderId="11" xfId="0" applyNumberFormat="1" applyFont="1" applyFill="1" applyBorder="1" applyAlignment="1" applyProtection="1">
      <alignment horizontal="center" vertical="top" wrapText="1"/>
      <protection locked="0"/>
    </xf>
    <xf numFmtId="1" fontId="7" fillId="10" borderId="17" xfId="0" applyNumberFormat="1" applyFont="1" applyFill="1" applyBorder="1" applyAlignment="1" applyProtection="1">
      <alignment horizontal="center" vertical="top" wrapText="1"/>
      <protection locked="0"/>
    </xf>
    <xf numFmtId="43" fontId="4" fillId="2" borderId="0" xfId="1" applyFont="1" applyFill="1" applyAlignment="1">
      <alignment horizontal="right" vertical="top"/>
    </xf>
    <xf numFmtId="1" fontId="5" fillId="2" borderId="0" xfId="1" quotePrefix="1" applyNumberFormat="1" applyFont="1" applyFill="1" applyAlignment="1">
      <alignment horizontal="right" vertical="top"/>
    </xf>
    <xf numFmtId="43" fontId="5" fillId="3" borderId="1" xfId="1" applyFont="1" applyFill="1" applyBorder="1" applyAlignment="1">
      <alignment horizontal="right" vertical="top"/>
    </xf>
    <xf numFmtId="4" fontId="14" fillId="2" borderId="5" xfId="1" applyNumberFormat="1" applyFont="1" applyFill="1" applyBorder="1" applyAlignment="1">
      <alignment horizontal="right" vertical="top" wrapText="1"/>
    </xf>
    <xf numFmtId="4" fontId="14" fillId="2" borderId="11" xfId="1" applyNumberFormat="1" applyFont="1" applyFill="1" applyBorder="1" applyAlignment="1">
      <alignment horizontal="right" vertical="top" wrapText="1"/>
    </xf>
    <xf numFmtId="4" fontId="14" fillId="0" borderId="11" xfId="1" applyNumberFormat="1" applyFont="1" applyFill="1" applyBorder="1" applyAlignment="1" applyProtection="1">
      <alignment horizontal="right" vertical="top" wrapText="1"/>
      <protection locked="0"/>
    </xf>
    <xf numFmtId="4" fontId="7" fillId="0" borderId="17" xfId="0" applyNumberFormat="1" applyFont="1" applyBorder="1" applyAlignment="1" applyProtection="1">
      <alignment horizontal="right" vertical="top"/>
      <protection locked="0"/>
    </xf>
    <xf numFmtId="4" fontId="15" fillId="0" borderId="17" xfId="0" applyNumberFormat="1" applyFont="1" applyFill="1" applyBorder="1" applyAlignment="1" applyProtection="1">
      <alignment horizontal="right" vertical="top"/>
      <protection locked="0"/>
    </xf>
    <xf numFmtId="4" fontId="15" fillId="0" borderId="17" xfId="0" applyNumberFormat="1" applyFont="1" applyBorder="1" applyAlignment="1" applyProtection="1">
      <alignment horizontal="right" vertical="top"/>
      <protection locked="0"/>
    </xf>
    <xf numFmtId="4" fontId="15" fillId="0" borderId="11" xfId="0" applyNumberFormat="1" applyFont="1" applyFill="1" applyBorder="1" applyAlignment="1" applyProtection="1">
      <alignment horizontal="right" vertical="top"/>
      <protection locked="0"/>
    </xf>
    <xf numFmtId="4" fontId="15" fillId="0" borderId="11" xfId="0" applyNumberFormat="1" applyFont="1" applyBorder="1" applyAlignment="1" applyProtection="1">
      <alignment horizontal="right" vertical="top"/>
      <protection locked="0"/>
    </xf>
    <xf numFmtId="4" fontId="15" fillId="0" borderId="23" xfId="0" applyNumberFormat="1" applyFont="1" applyBorder="1" applyAlignment="1" applyProtection="1">
      <alignment horizontal="right" vertical="top"/>
      <protection locked="0"/>
    </xf>
    <xf numFmtId="4" fontId="7" fillId="0" borderId="17" xfId="0" applyNumberFormat="1" applyFont="1" applyFill="1" applyBorder="1" applyAlignment="1" applyProtection="1">
      <alignment horizontal="right" vertical="top"/>
      <protection locked="0"/>
    </xf>
    <xf numFmtId="4" fontId="7" fillId="0" borderId="23" xfId="0" applyNumberFormat="1" applyFont="1" applyBorder="1" applyAlignment="1" applyProtection="1">
      <alignment horizontal="right" vertical="top"/>
      <protection locked="0"/>
    </xf>
    <xf numFmtId="4" fontId="7" fillId="0" borderId="1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right" vertical="top"/>
    </xf>
    <xf numFmtId="0" fontId="33" fillId="0" borderId="0" xfId="0" applyFont="1" applyFill="1" applyAlignment="1">
      <alignment horizontal="left" vertical="top" wrapText="1"/>
    </xf>
    <xf numFmtId="0" fontId="15" fillId="0" borderId="11" xfId="0" applyFont="1" applyFill="1" applyBorder="1" applyAlignment="1" applyProtection="1">
      <alignment vertical="top"/>
      <protection locked="0"/>
    </xf>
    <xf numFmtId="49" fontId="15" fillId="0" borderId="11" xfId="0" applyNumberFormat="1" applyFont="1" applyFill="1" applyBorder="1" applyAlignment="1" applyProtection="1">
      <alignment horizontal="left" vertical="top"/>
      <protection locked="0"/>
    </xf>
    <xf numFmtId="4" fontId="15" fillId="0" borderId="11" xfId="0" applyNumberFormat="1" applyFont="1" applyFill="1" applyBorder="1" applyAlignment="1" applyProtection="1">
      <alignment horizontal="left" vertical="top"/>
      <protection locked="0"/>
    </xf>
    <xf numFmtId="1" fontId="15" fillId="0" borderId="11" xfId="0" applyNumberFormat="1" applyFont="1" applyFill="1" applyBorder="1" applyAlignment="1" applyProtection="1">
      <alignment horizontal="center" vertical="top" wrapText="1"/>
      <protection locked="0"/>
    </xf>
    <xf numFmtId="4" fontId="15" fillId="0" borderId="11" xfId="0" applyNumberFormat="1" applyFont="1" applyFill="1" applyBorder="1" applyAlignment="1" applyProtection="1">
      <alignment horizontal="left" vertical="top" wrapText="1"/>
      <protection locked="0"/>
    </xf>
    <xf numFmtId="43" fontId="28" fillId="0" borderId="17" xfId="1" applyFont="1" applyFill="1" applyBorder="1" applyAlignment="1">
      <alignment horizontal="left" vertical="top"/>
    </xf>
    <xf numFmtId="43" fontId="28" fillId="0" borderId="11" xfId="1" applyFont="1" applyFill="1" applyBorder="1" applyAlignment="1">
      <alignment horizontal="left" vertical="top"/>
    </xf>
    <xf numFmtId="164" fontId="15" fillId="0" borderId="11" xfId="1" applyNumberFormat="1" applyFont="1" applyFill="1" applyBorder="1" applyAlignment="1" applyProtection="1">
      <alignment horizontal="left" vertical="top"/>
      <protection locked="0"/>
    </xf>
    <xf numFmtId="166" fontId="15" fillId="0" borderId="13" xfId="1" applyNumberFormat="1" applyFont="1" applyFill="1" applyBorder="1" applyAlignment="1" applyProtection="1">
      <alignment horizontal="left" vertical="top"/>
      <protection locked="0"/>
    </xf>
    <xf numFmtId="166" fontId="15" fillId="0" borderId="0" xfId="1" applyNumberFormat="1" applyFont="1" applyFill="1" applyBorder="1" applyAlignment="1" applyProtection="1">
      <alignment horizontal="left" vertical="top"/>
      <protection locked="0"/>
    </xf>
    <xf numFmtId="167" fontId="15" fillId="0" borderId="17" xfId="1" applyNumberFormat="1" applyFont="1" applyFill="1" applyBorder="1" applyAlignment="1" applyProtection="1">
      <alignment horizontal="center" vertical="top"/>
      <protection locked="0"/>
    </xf>
    <xf numFmtId="1" fontId="15" fillId="0" borderId="17" xfId="1" applyNumberFormat="1" applyFont="1" applyFill="1" applyBorder="1" applyAlignment="1" applyProtection="1">
      <alignment horizontal="center" vertical="top"/>
      <protection locked="0"/>
    </xf>
    <xf numFmtId="167" fontId="15" fillId="0" borderId="15" xfId="1" applyNumberFormat="1" applyFont="1" applyFill="1" applyBorder="1" applyAlignment="1" applyProtection="1">
      <alignment horizontal="center" vertical="top"/>
      <protection locked="0"/>
    </xf>
    <xf numFmtId="1" fontId="15" fillId="0" borderId="0" xfId="1" applyNumberFormat="1" applyFont="1" applyFill="1" applyBorder="1" applyAlignment="1" applyProtection="1">
      <alignment horizontal="center" vertical="top"/>
      <protection locked="0"/>
    </xf>
    <xf numFmtId="166" fontId="15" fillId="0" borderId="11" xfId="1" applyNumberFormat="1" applyFont="1" applyFill="1" applyBorder="1" applyAlignment="1" applyProtection="1">
      <alignment horizontal="left" vertical="top"/>
      <protection locked="0"/>
    </xf>
    <xf numFmtId="43" fontId="28" fillId="0" borderId="13" xfId="1" applyFont="1" applyFill="1" applyBorder="1" applyAlignment="1" applyProtection="1">
      <alignment horizontal="left" vertical="top"/>
      <protection locked="0"/>
    </xf>
    <xf numFmtId="43" fontId="28" fillId="0" borderId="15" xfId="1" applyFont="1" applyFill="1" applyBorder="1" applyAlignment="1" applyProtection="1">
      <alignment horizontal="left" vertical="top"/>
      <protection locked="0"/>
    </xf>
    <xf numFmtId="43" fontId="28" fillId="0" borderId="0" xfId="1" applyFont="1" applyFill="1" applyAlignment="1" applyProtection="1">
      <alignment horizontal="left" vertical="top"/>
      <protection locked="0"/>
    </xf>
    <xf numFmtId="43" fontId="28" fillId="0" borderId="0" xfId="1" applyFont="1" applyFill="1" applyBorder="1" applyAlignment="1">
      <alignment horizontal="left" vertical="top"/>
    </xf>
    <xf numFmtId="43" fontId="15" fillId="0" borderId="0" xfId="1" applyFont="1" applyFill="1" applyAlignment="1">
      <alignment horizontal="left" vertical="top"/>
    </xf>
    <xf numFmtId="43" fontId="15" fillId="0" borderId="17" xfId="1" applyFont="1" applyFill="1" applyBorder="1" applyAlignment="1">
      <alignment horizontal="left" vertical="top"/>
    </xf>
    <xf numFmtId="43" fontId="15" fillId="0" borderId="14" xfId="1" applyFont="1" applyFill="1" applyBorder="1" applyAlignment="1">
      <alignment horizontal="left" vertical="top"/>
    </xf>
    <xf numFmtId="43" fontId="34" fillId="0" borderId="0" xfId="1" applyFont="1" applyFill="1" applyAlignment="1">
      <alignment horizontal="left" vertical="top"/>
    </xf>
    <xf numFmtId="43" fontId="34" fillId="0" borderId="17" xfId="1" applyFont="1" applyFill="1" applyBorder="1" applyAlignment="1">
      <alignment horizontal="left" vertical="top"/>
    </xf>
    <xf numFmtId="43" fontId="35" fillId="0" borderId="14" xfId="1" applyFont="1" applyFill="1" applyBorder="1" applyAlignment="1">
      <alignment horizontal="left" vertical="top"/>
    </xf>
    <xf numFmtId="43" fontId="35" fillId="0" borderId="0" xfId="1" applyFont="1" applyFill="1" applyAlignment="1">
      <alignment horizontal="left" vertical="top"/>
    </xf>
    <xf numFmtId="43" fontId="35" fillId="0" borderId="17" xfId="1" applyFont="1" applyFill="1" applyBorder="1" applyAlignment="1">
      <alignment horizontal="left" vertical="top"/>
    </xf>
    <xf numFmtId="43" fontId="35" fillId="0" borderId="11" xfId="1" applyFont="1" applyFill="1" applyBorder="1" applyAlignment="1">
      <alignment horizontal="left" vertical="top"/>
    </xf>
    <xf numFmtId="43" fontId="28" fillId="0" borderId="13" xfId="1" applyFont="1" applyFill="1" applyBorder="1" applyAlignment="1">
      <alignment horizontal="left" vertical="top"/>
    </xf>
    <xf numFmtId="43" fontId="28" fillId="0" borderId="17" xfId="1" applyFont="1" applyFill="1" applyBorder="1" applyAlignment="1" applyProtection="1">
      <alignment horizontal="left" vertical="top"/>
      <protection locked="0"/>
    </xf>
    <xf numFmtId="43" fontId="28" fillId="0" borderId="35" xfId="1" applyFont="1" applyFill="1" applyBorder="1" applyAlignment="1">
      <alignment horizontal="left" vertical="top"/>
    </xf>
    <xf numFmtId="0" fontId="34" fillId="0" borderId="41" xfId="0" applyFont="1" applyFill="1" applyBorder="1" applyAlignment="1">
      <alignment horizontal="left" vertical="top"/>
    </xf>
    <xf numFmtId="43" fontId="28" fillId="0" borderId="14" xfId="1" applyNumberFormat="1" applyFont="1" applyFill="1" applyBorder="1" applyAlignment="1">
      <alignment horizontal="right" vertical="top"/>
    </xf>
    <xf numFmtId="49" fontId="35" fillId="0" borderId="0" xfId="1" applyNumberFormat="1" applyFont="1" applyFill="1" applyAlignment="1">
      <alignment horizontal="left" vertical="top"/>
    </xf>
    <xf numFmtId="0" fontId="34" fillId="0" borderId="0" xfId="0" applyFont="1" applyFill="1" applyAlignment="1">
      <alignment horizontal="left" vertical="top"/>
    </xf>
    <xf numFmtId="0" fontId="15" fillId="9" borderId="11" xfId="0" applyFont="1" applyFill="1" applyBorder="1" applyAlignment="1" applyProtection="1">
      <alignment vertical="top"/>
      <protection locked="0"/>
    </xf>
    <xf numFmtId="49" fontId="15" fillId="9" borderId="11" xfId="0" applyNumberFormat="1" applyFont="1" applyFill="1" applyBorder="1" applyAlignment="1" applyProtection="1">
      <alignment horizontal="left" vertical="top"/>
      <protection locked="0"/>
    </xf>
    <xf numFmtId="43" fontId="23" fillId="9" borderId="31" xfId="1" applyFont="1" applyFill="1" applyBorder="1" applyAlignment="1">
      <alignment horizontal="center" vertical="top"/>
    </xf>
    <xf numFmtId="43" fontId="23" fillId="9" borderId="1" xfId="1" applyFont="1" applyFill="1" applyBorder="1" applyAlignment="1">
      <alignment horizontal="center" vertical="top"/>
    </xf>
    <xf numFmtId="43" fontId="23" fillId="9" borderId="32" xfId="1" applyFont="1" applyFill="1" applyBorder="1" applyAlignment="1">
      <alignment horizontal="center" vertical="top"/>
    </xf>
    <xf numFmtId="43" fontId="23" fillId="8" borderId="31" xfId="1" applyFont="1" applyFill="1" applyBorder="1" applyAlignment="1">
      <alignment horizontal="center" vertical="top"/>
    </xf>
    <xf numFmtId="43" fontId="23" fillId="8" borderId="1" xfId="1" applyFont="1" applyFill="1" applyBorder="1" applyAlignment="1">
      <alignment horizontal="center" vertical="top"/>
    </xf>
    <xf numFmtId="43" fontId="23" fillId="8" borderId="32" xfId="1" applyFont="1" applyFill="1" applyBorder="1" applyAlignment="1">
      <alignment horizontal="center" vertical="top"/>
    </xf>
    <xf numFmtId="4" fontId="14" fillId="2" borderId="44" xfId="1" applyNumberFormat="1" applyFont="1" applyFill="1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43" fontId="2" fillId="3" borderId="2" xfId="1" applyFont="1" applyFill="1" applyBorder="1" applyAlignment="1">
      <alignment horizontal="center" vertical="top"/>
    </xf>
    <xf numFmtId="43" fontId="2" fillId="3" borderId="3" xfId="1" applyFont="1" applyFill="1" applyBorder="1" applyAlignment="1">
      <alignment horizontal="center" vertical="top"/>
    </xf>
    <xf numFmtId="43" fontId="2" fillId="3" borderId="4" xfId="1" applyFont="1" applyFill="1" applyBorder="1" applyAlignment="1">
      <alignment horizontal="center" vertical="top"/>
    </xf>
    <xf numFmtId="43" fontId="2" fillId="4" borderId="2" xfId="1" applyFont="1" applyFill="1" applyBorder="1" applyAlignment="1">
      <alignment horizontal="center" vertical="top"/>
    </xf>
    <xf numFmtId="43" fontId="2" fillId="4" borderId="3" xfId="1" applyFont="1" applyFill="1" applyBorder="1" applyAlignment="1">
      <alignment horizontal="center" vertical="top"/>
    </xf>
    <xf numFmtId="43" fontId="2" fillId="4" borderId="4" xfId="1" applyFont="1" applyFill="1" applyBorder="1" applyAlignment="1">
      <alignment horizontal="center" vertical="top"/>
    </xf>
    <xf numFmtId="43" fontId="2" fillId="5" borderId="2" xfId="1" applyFont="1" applyFill="1" applyBorder="1" applyAlignment="1">
      <alignment horizontal="center" vertical="top"/>
    </xf>
    <xf numFmtId="43" fontId="2" fillId="5" borderId="3" xfId="1" applyFont="1" applyFill="1" applyBorder="1" applyAlignment="1">
      <alignment horizontal="center" vertical="top"/>
    </xf>
    <xf numFmtId="43" fontId="2" fillId="5" borderId="4" xfId="1" applyFont="1" applyFill="1" applyBorder="1" applyAlignment="1">
      <alignment horizontal="center" vertical="top"/>
    </xf>
    <xf numFmtId="43" fontId="2" fillId="6" borderId="2" xfId="1" applyFont="1" applyFill="1" applyBorder="1" applyAlignment="1">
      <alignment horizontal="center" vertical="top"/>
    </xf>
    <xf numFmtId="43" fontId="2" fillId="6" borderId="3" xfId="1" applyFont="1" applyFill="1" applyBorder="1" applyAlignment="1">
      <alignment horizontal="center" vertical="top"/>
    </xf>
    <xf numFmtId="43" fontId="2" fillId="6" borderId="4" xfId="1" applyFont="1" applyFill="1" applyBorder="1" applyAlignment="1">
      <alignment horizontal="center" vertical="top"/>
    </xf>
    <xf numFmtId="43" fontId="2" fillId="7" borderId="2" xfId="1" applyFont="1" applyFill="1" applyBorder="1" applyAlignment="1">
      <alignment horizontal="center" vertical="top"/>
    </xf>
    <xf numFmtId="43" fontId="2" fillId="7" borderId="3" xfId="1" applyFont="1" applyFill="1" applyBorder="1" applyAlignment="1">
      <alignment horizontal="center" vertical="top"/>
    </xf>
    <xf numFmtId="43" fontId="2" fillId="7" borderId="4" xfId="1" applyFont="1" applyFill="1" applyBorder="1" applyAlignment="1">
      <alignment horizontal="center" vertical="top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ltin\AppData\Local\Microsoft\Windows\Temporary%20Internet%20Files\Content.Outlook\Y0QEW9VZ\Lochem%20JAN%202013%20Muteerba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Bestand d.d. 1 januari 2014"/>
    </sheetNames>
    <sheetDataSet>
      <sheetData sheetId="0">
        <row r="5">
          <cell r="B5">
            <v>115.9</v>
          </cell>
        </row>
        <row r="6">
          <cell r="B6">
            <v>115.9</v>
          </cell>
        </row>
        <row r="7">
          <cell r="B7">
            <v>111.9</v>
          </cell>
        </row>
        <row r="8">
          <cell r="B8">
            <v>111.9</v>
          </cell>
        </row>
        <row r="13">
          <cell r="B13">
            <v>0.72875000000000001</v>
          </cell>
        </row>
        <row r="18">
          <cell r="B18">
            <v>-3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T121"/>
  <sheetViews>
    <sheetView tabSelected="1" workbookViewId="0">
      <pane xSplit="1" ySplit="6" topLeftCell="B76" activePane="bottomRight" state="frozen"/>
      <selection pane="topRight" activeCell="B1" sqref="B1"/>
      <selection pane="bottomLeft" activeCell="A7" sqref="A7"/>
      <selection pane="bottomRight" activeCell="J121" sqref="J121"/>
    </sheetView>
  </sheetViews>
  <sheetFormatPr defaultRowHeight="12.75" x14ac:dyDescent="0.25"/>
  <cols>
    <col min="1" max="1" width="6.5703125" style="56" customWidth="1"/>
    <col min="2" max="2" width="24" style="216" customWidth="1"/>
    <col min="3" max="3" width="6.5703125" style="217" customWidth="1"/>
    <col min="4" max="4" width="9" style="216" bestFit="1" customWidth="1"/>
    <col min="5" max="5" width="9" style="216" customWidth="1"/>
    <col min="6" max="6" width="10.85546875" style="216" customWidth="1"/>
    <col min="7" max="7" width="10.85546875" style="419" customWidth="1"/>
    <col min="8" max="8" width="11.85546875" style="216" customWidth="1"/>
    <col min="9" max="9" width="10.85546875" style="216" customWidth="1"/>
    <col min="10" max="10" width="11.28515625" style="218" customWidth="1"/>
    <col min="11" max="11" width="10.85546875" style="218" customWidth="1"/>
    <col min="12" max="12" width="9.7109375" style="218" customWidth="1"/>
    <col min="13" max="13" width="12.85546875" style="218" customWidth="1"/>
    <col min="14" max="14" width="10" style="219" customWidth="1"/>
    <col min="15" max="15" width="7.140625" style="219" customWidth="1"/>
    <col min="16" max="16" width="32.5703125" style="220" customWidth="1"/>
    <col min="17" max="17" width="14.28515625" style="221" customWidth="1"/>
    <col min="18" max="18" width="19.85546875" style="222" hidden="1" customWidth="1"/>
    <col min="19" max="19" width="25.5703125" style="222" hidden="1" customWidth="1"/>
    <col min="20" max="20" width="0.42578125" style="222" customWidth="1"/>
    <col min="21" max="21" width="17.28515625" style="222" hidden="1" customWidth="1"/>
    <col min="22" max="22" width="13.42578125" style="222" hidden="1" customWidth="1"/>
    <col min="23" max="23" width="9.28515625" style="222" customWidth="1"/>
    <col min="24" max="24" width="5.28515625" style="222" customWidth="1"/>
    <col min="25" max="25" width="11.7109375" style="222" customWidth="1"/>
    <col min="26" max="26" width="4.5703125" style="222" customWidth="1"/>
    <col min="27" max="29" width="16.85546875" style="222" hidden="1" customWidth="1"/>
    <col min="30" max="30" width="17.140625" style="222" hidden="1" customWidth="1"/>
    <col min="31" max="31" width="19" style="13" hidden="1" customWidth="1"/>
    <col min="32" max="32" width="25.5703125" style="13" hidden="1" customWidth="1"/>
    <col min="33" max="33" width="19.5703125" style="14" hidden="1" customWidth="1"/>
    <col min="34" max="34" width="19" style="14" hidden="1" customWidth="1"/>
    <col min="35" max="35" width="15.42578125" style="14" hidden="1" customWidth="1"/>
    <col min="36" max="36" width="15.5703125" style="14" hidden="1" customWidth="1"/>
    <col min="37" max="37" width="14.85546875" style="14" hidden="1" customWidth="1"/>
    <col min="38" max="38" width="15.140625" style="14" hidden="1" customWidth="1"/>
    <col min="39" max="39" width="19" style="14" hidden="1" customWidth="1"/>
    <col min="40" max="40" width="18" style="14" hidden="1" customWidth="1"/>
    <col min="41" max="41" width="17.85546875" style="14" hidden="1" customWidth="1"/>
    <col min="42" max="42" width="17.28515625" style="14" hidden="1" customWidth="1"/>
    <col min="43" max="43" width="17.140625" style="14" hidden="1" customWidth="1"/>
    <col min="44" max="44" width="18.85546875" style="14" hidden="1" customWidth="1"/>
    <col min="45" max="45" width="19.140625" style="14" hidden="1" customWidth="1"/>
    <col min="46" max="46" width="17.42578125" style="14" hidden="1" customWidth="1"/>
    <col min="47" max="47" width="18.5703125" style="223" hidden="1" customWidth="1"/>
    <col min="48" max="48" width="21.140625" style="223" hidden="1" customWidth="1"/>
    <col min="49" max="50" width="18.28515625" style="223" hidden="1" customWidth="1"/>
    <col min="51" max="54" width="19.7109375" style="223" hidden="1" customWidth="1"/>
    <col min="55" max="55" width="17" style="249" hidden="1" customWidth="1"/>
    <col min="56" max="66" width="19.7109375" style="14" hidden="1" customWidth="1"/>
    <col min="67" max="67" width="26.140625" style="14" hidden="1" customWidth="1"/>
    <col min="68" max="68" width="9.140625" style="348" hidden="1" customWidth="1"/>
    <col min="69" max="69" width="11.28515625" style="348" hidden="1" customWidth="1"/>
    <col min="70" max="70" width="11.28515625" style="14" hidden="1" customWidth="1"/>
    <col min="71" max="71" width="28" style="14" hidden="1" customWidth="1"/>
    <col min="72" max="73" width="9.140625" style="14" hidden="1" customWidth="1"/>
    <col min="74" max="91" width="0" style="14" hidden="1" customWidth="1"/>
    <col min="92" max="228" width="9.140625" style="14"/>
    <col min="229" max="265" width="9.140625" style="16"/>
    <col min="266" max="266" width="21" style="16" customWidth="1"/>
    <col min="267" max="267" width="6.5703125" style="16" customWidth="1"/>
    <col min="268" max="268" width="9" style="16" bestFit="1" customWidth="1"/>
    <col min="269" max="269" width="9" style="16" customWidth="1"/>
    <col min="270" max="270" width="10.85546875" style="16" customWidth="1"/>
    <col min="271" max="271" width="5" style="16" customWidth="1"/>
    <col min="272" max="272" width="5.7109375" style="16" customWidth="1"/>
    <col min="273" max="274" width="9.140625" style="16" customWidth="1"/>
    <col min="275" max="275" width="32.5703125" style="16" customWidth="1"/>
    <col min="276" max="281" width="9.140625" style="16" customWidth="1"/>
    <col min="282" max="282" width="9.28515625" style="16" customWidth="1"/>
    <col min="283" max="283" width="5.28515625" style="16" customWidth="1"/>
    <col min="284" max="284" width="11.7109375" style="16" customWidth="1"/>
    <col min="285" max="285" width="4.5703125" style="16" customWidth="1"/>
    <col min="286" max="289" width="9.140625" style="16" customWidth="1"/>
    <col min="290" max="291" width="16.5703125" style="16" customWidth="1"/>
    <col min="292" max="292" width="19.5703125" style="16" customWidth="1"/>
    <col min="293" max="293" width="17.42578125" style="16" customWidth="1"/>
    <col min="294" max="305" width="9.140625" style="16" customWidth="1"/>
    <col min="306" max="306" width="18.5703125" style="16" customWidth="1"/>
    <col min="307" max="307" width="18.28515625" style="16" customWidth="1"/>
    <col min="308" max="521" width="9.140625" style="16"/>
    <col min="522" max="522" width="21" style="16" customWidth="1"/>
    <col min="523" max="523" width="6.5703125" style="16" customWidth="1"/>
    <col min="524" max="524" width="9" style="16" bestFit="1" customWidth="1"/>
    <col min="525" max="525" width="9" style="16" customWidth="1"/>
    <col min="526" max="526" width="10.85546875" style="16" customWidth="1"/>
    <col min="527" max="527" width="5" style="16" customWidth="1"/>
    <col min="528" max="528" width="5.7109375" style="16" customWidth="1"/>
    <col min="529" max="530" width="9.140625" style="16" customWidth="1"/>
    <col min="531" max="531" width="32.5703125" style="16" customWidth="1"/>
    <col min="532" max="537" width="9.140625" style="16" customWidth="1"/>
    <col min="538" max="538" width="9.28515625" style="16" customWidth="1"/>
    <col min="539" max="539" width="5.28515625" style="16" customWidth="1"/>
    <col min="540" max="540" width="11.7109375" style="16" customWidth="1"/>
    <col min="541" max="541" width="4.5703125" style="16" customWidth="1"/>
    <col min="542" max="545" width="9.140625" style="16" customWidth="1"/>
    <col min="546" max="547" width="16.5703125" style="16" customWidth="1"/>
    <col min="548" max="548" width="19.5703125" style="16" customWidth="1"/>
    <col min="549" max="549" width="17.42578125" style="16" customWidth="1"/>
    <col min="550" max="561" width="9.140625" style="16" customWidth="1"/>
    <col min="562" max="562" width="18.5703125" style="16" customWidth="1"/>
    <col min="563" max="563" width="18.28515625" style="16" customWidth="1"/>
    <col min="564" max="777" width="9.140625" style="16"/>
    <col min="778" max="778" width="21" style="16" customWidth="1"/>
    <col min="779" max="779" width="6.5703125" style="16" customWidth="1"/>
    <col min="780" max="780" width="9" style="16" bestFit="1" customWidth="1"/>
    <col min="781" max="781" width="9" style="16" customWidth="1"/>
    <col min="782" max="782" width="10.85546875" style="16" customWidth="1"/>
    <col min="783" max="783" width="5" style="16" customWidth="1"/>
    <col min="784" max="784" width="5.7109375" style="16" customWidth="1"/>
    <col min="785" max="786" width="9.140625" style="16" customWidth="1"/>
    <col min="787" max="787" width="32.5703125" style="16" customWidth="1"/>
    <col min="788" max="793" width="9.140625" style="16" customWidth="1"/>
    <col min="794" max="794" width="9.28515625" style="16" customWidth="1"/>
    <col min="795" max="795" width="5.28515625" style="16" customWidth="1"/>
    <col min="796" max="796" width="11.7109375" style="16" customWidth="1"/>
    <col min="797" max="797" width="4.5703125" style="16" customWidth="1"/>
    <col min="798" max="801" width="9.140625" style="16" customWidth="1"/>
    <col min="802" max="803" width="16.5703125" style="16" customWidth="1"/>
    <col min="804" max="804" width="19.5703125" style="16" customWidth="1"/>
    <col min="805" max="805" width="17.42578125" style="16" customWidth="1"/>
    <col min="806" max="817" width="9.140625" style="16" customWidth="1"/>
    <col min="818" max="818" width="18.5703125" style="16" customWidth="1"/>
    <col min="819" max="819" width="18.28515625" style="16" customWidth="1"/>
    <col min="820" max="1033" width="9.140625" style="16"/>
    <col min="1034" max="1034" width="21" style="16" customWidth="1"/>
    <col min="1035" max="1035" width="6.5703125" style="16" customWidth="1"/>
    <col min="1036" max="1036" width="9" style="16" bestFit="1" customWidth="1"/>
    <col min="1037" max="1037" width="9" style="16" customWidth="1"/>
    <col min="1038" max="1038" width="10.85546875" style="16" customWidth="1"/>
    <col min="1039" max="1039" width="5" style="16" customWidth="1"/>
    <col min="1040" max="1040" width="5.7109375" style="16" customWidth="1"/>
    <col min="1041" max="1042" width="9.140625" style="16" customWidth="1"/>
    <col min="1043" max="1043" width="32.5703125" style="16" customWidth="1"/>
    <col min="1044" max="1049" width="9.140625" style="16" customWidth="1"/>
    <col min="1050" max="1050" width="9.28515625" style="16" customWidth="1"/>
    <col min="1051" max="1051" width="5.28515625" style="16" customWidth="1"/>
    <col min="1052" max="1052" width="11.7109375" style="16" customWidth="1"/>
    <col min="1053" max="1053" width="4.5703125" style="16" customWidth="1"/>
    <col min="1054" max="1057" width="9.140625" style="16" customWidth="1"/>
    <col min="1058" max="1059" width="16.5703125" style="16" customWidth="1"/>
    <col min="1060" max="1060" width="19.5703125" style="16" customWidth="1"/>
    <col min="1061" max="1061" width="17.42578125" style="16" customWidth="1"/>
    <col min="1062" max="1073" width="9.140625" style="16" customWidth="1"/>
    <col min="1074" max="1074" width="18.5703125" style="16" customWidth="1"/>
    <col min="1075" max="1075" width="18.28515625" style="16" customWidth="1"/>
    <col min="1076" max="1289" width="9.140625" style="16"/>
    <col min="1290" max="1290" width="21" style="16" customWidth="1"/>
    <col min="1291" max="1291" width="6.5703125" style="16" customWidth="1"/>
    <col min="1292" max="1292" width="9" style="16" bestFit="1" customWidth="1"/>
    <col min="1293" max="1293" width="9" style="16" customWidth="1"/>
    <col min="1294" max="1294" width="10.85546875" style="16" customWidth="1"/>
    <col min="1295" max="1295" width="5" style="16" customWidth="1"/>
    <col min="1296" max="1296" width="5.7109375" style="16" customWidth="1"/>
    <col min="1297" max="1298" width="9.140625" style="16" customWidth="1"/>
    <col min="1299" max="1299" width="32.5703125" style="16" customWidth="1"/>
    <col min="1300" max="1305" width="9.140625" style="16" customWidth="1"/>
    <col min="1306" max="1306" width="9.28515625" style="16" customWidth="1"/>
    <col min="1307" max="1307" width="5.28515625" style="16" customWidth="1"/>
    <col min="1308" max="1308" width="11.7109375" style="16" customWidth="1"/>
    <col min="1309" max="1309" width="4.5703125" style="16" customWidth="1"/>
    <col min="1310" max="1313" width="9.140625" style="16" customWidth="1"/>
    <col min="1314" max="1315" width="16.5703125" style="16" customWidth="1"/>
    <col min="1316" max="1316" width="19.5703125" style="16" customWidth="1"/>
    <col min="1317" max="1317" width="17.42578125" style="16" customWidth="1"/>
    <col min="1318" max="1329" width="9.140625" style="16" customWidth="1"/>
    <col min="1330" max="1330" width="18.5703125" style="16" customWidth="1"/>
    <col min="1331" max="1331" width="18.28515625" style="16" customWidth="1"/>
    <col min="1332" max="1545" width="9.140625" style="16"/>
    <col min="1546" max="1546" width="21" style="16" customWidth="1"/>
    <col min="1547" max="1547" width="6.5703125" style="16" customWidth="1"/>
    <col min="1548" max="1548" width="9" style="16" bestFit="1" customWidth="1"/>
    <col min="1549" max="1549" width="9" style="16" customWidth="1"/>
    <col min="1550" max="1550" width="10.85546875" style="16" customWidth="1"/>
    <col min="1551" max="1551" width="5" style="16" customWidth="1"/>
    <col min="1552" max="1552" width="5.7109375" style="16" customWidth="1"/>
    <col min="1553" max="1554" width="9.140625" style="16" customWidth="1"/>
    <col min="1555" max="1555" width="32.5703125" style="16" customWidth="1"/>
    <col min="1556" max="1561" width="9.140625" style="16" customWidth="1"/>
    <col min="1562" max="1562" width="9.28515625" style="16" customWidth="1"/>
    <col min="1563" max="1563" width="5.28515625" style="16" customWidth="1"/>
    <col min="1564" max="1564" width="11.7109375" style="16" customWidth="1"/>
    <col min="1565" max="1565" width="4.5703125" style="16" customWidth="1"/>
    <col min="1566" max="1569" width="9.140625" style="16" customWidth="1"/>
    <col min="1570" max="1571" width="16.5703125" style="16" customWidth="1"/>
    <col min="1572" max="1572" width="19.5703125" style="16" customWidth="1"/>
    <col min="1573" max="1573" width="17.42578125" style="16" customWidth="1"/>
    <col min="1574" max="1585" width="9.140625" style="16" customWidth="1"/>
    <col min="1586" max="1586" width="18.5703125" style="16" customWidth="1"/>
    <col min="1587" max="1587" width="18.28515625" style="16" customWidth="1"/>
    <col min="1588" max="1801" width="9.140625" style="16"/>
    <col min="1802" max="1802" width="21" style="16" customWidth="1"/>
    <col min="1803" max="1803" width="6.5703125" style="16" customWidth="1"/>
    <col min="1804" max="1804" width="9" style="16" bestFit="1" customWidth="1"/>
    <col min="1805" max="1805" width="9" style="16" customWidth="1"/>
    <col min="1806" max="1806" width="10.85546875" style="16" customWidth="1"/>
    <col min="1807" max="1807" width="5" style="16" customWidth="1"/>
    <col min="1808" max="1808" width="5.7109375" style="16" customWidth="1"/>
    <col min="1809" max="1810" width="9.140625" style="16" customWidth="1"/>
    <col min="1811" max="1811" width="32.5703125" style="16" customWidth="1"/>
    <col min="1812" max="1817" width="9.140625" style="16" customWidth="1"/>
    <col min="1818" max="1818" width="9.28515625" style="16" customWidth="1"/>
    <col min="1819" max="1819" width="5.28515625" style="16" customWidth="1"/>
    <col min="1820" max="1820" width="11.7109375" style="16" customWidth="1"/>
    <col min="1821" max="1821" width="4.5703125" style="16" customWidth="1"/>
    <col min="1822" max="1825" width="9.140625" style="16" customWidth="1"/>
    <col min="1826" max="1827" width="16.5703125" style="16" customWidth="1"/>
    <col min="1828" max="1828" width="19.5703125" style="16" customWidth="1"/>
    <col min="1829" max="1829" width="17.42578125" style="16" customWidth="1"/>
    <col min="1830" max="1841" width="9.140625" style="16" customWidth="1"/>
    <col min="1842" max="1842" width="18.5703125" style="16" customWidth="1"/>
    <col min="1843" max="1843" width="18.28515625" style="16" customWidth="1"/>
    <col min="1844" max="2057" width="9.140625" style="16"/>
    <col min="2058" max="2058" width="21" style="16" customWidth="1"/>
    <col min="2059" max="2059" width="6.5703125" style="16" customWidth="1"/>
    <col min="2060" max="2060" width="9" style="16" bestFit="1" customWidth="1"/>
    <col min="2061" max="2061" width="9" style="16" customWidth="1"/>
    <col min="2062" max="2062" width="10.85546875" style="16" customWidth="1"/>
    <col min="2063" max="2063" width="5" style="16" customWidth="1"/>
    <col min="2064" max="2064" width="5.7109375" style="16" customWidth="1"/>
    <col min="2065" max="2066" width="9.140625" style="16" customWidth="1"/>
    <col min="2067" max="2067" width="32.5703125" style="16" customWidth="1"/>
    <col min="2068" max="2073" width="9.140625" style="16" customWidth="1"/>
    <col min="2074" max="2074" width="9.28515625" style="16" customWidth="1"/>
    <col min="2075" max="2075" width="5.28515625" style="16" customWidth="1"/>
    <col min="2076" max="2076" width="11.7109375" style="16" customWidth="1"/>
    <col min="2077" max="2077" width="4.5703125" style="16" customWidth="1"/>
    <col min="2078" max="2081" width="9.140625" style="16" customWidth="1"/>
    <col min="2082" max="2083" width="16.5703125" style="16" customWidth="1"/>
    <col min="2084" max="2084" width="19.5703125" style="16" customWidth="1"/>
    <col min="2085" max="2085" width="17.42578125" style="16" customWidth="1"/>
    <col min="2086" max="2097" width="9.140625" style="16" customWidth="1"/>
    <col min="2098" max="2098" width="18.5703125" style="16" customWidth="1"/>
    <col min="2099" max="2099" width="18.28515625" style="16" customWidth="1"/>
    <col min="2100" max="2313" width="9.140625" style="16"/>
    <col min="2314" max="2314" width="21" style="16" customWidth="1"/>
    <col min="2315" max="2315" width="6.5703125" style="16" customWidth="1"/>
    <col min="2316" max="2316" width="9" style="16" bestFit="1" customWidth="1"/>
    <col min="2317" max="2317" width="9" style="16" customWidth="1"/>
    <col min="2318" max="2318" width="10.85546875" style="16" customWidth="1"/>
    <col min="2319" max="2319" width="5" style="16" customWidth="1"/>
    <col min="2320" max="2320" width="5.7109375" style="16" customWidth="1"/>
    <col min="2321" max="2322" width="9.140625" style="16" customWidth="1"/>
    <col min="2323" max="2323" width="32.5703125" style="16" customWidth="1"/>
    <col min="2324" max="2329" width="9.140625" style="16" customWidth="1"/>
    <col min="2330" max="2330" width="9.28515625" style="16" customWidth="1"/>
    <col min="2331" max="2331" width="5.28515625" style="16" customWidth="1"/>
    <col min="2332" max="2332" width="11.7109375" style="16" customWidth="1"/>
    <col min="2333" max="2333" width="4.5703125" style="16" customWidth="1"/>
    <col min="2334" max="2337" width="9.140625" style="16" customWidth="1"/>
    <col min="2338" max="2339" width="16.5703125" style="16" customWidth="1"/>
    <col min="2340" max="2340" width="19.5703125" style="16" customWidth="1"/>
    <col min="2341" max="2341" width="17.42578125" style="16" customWidth="1"/>
    <col min="2342" max="2353" width="9.140625" style="16" customWidth="1"/>
    <col min="2354" max="2354" width="18.5703125" style="16" customWidth="1"/>
    <col min="2355" max="2355" width="18.28515625" style="16" customWidth="1"/>
    <col min="2356" max="2569" width="9.140625" style="16"/>
    <col min="2570" max="2570" width="21" style="16" customWidth="1"/>
    <col min="2571" max="2571" width="6.5703125" style="16" customWidth="1"/>
    <col min="2572" max="2572" width="9" style="16" bestFit="1" customWidth="1"/>
    <col min="2573" max="2573" width="9" style="16" customWidth="1"/>
    <col min="2574" max="2574" width="10.85546875" style="16" customWidth="1"/>
    <col min="2575" max="2575" width="5" style="16" customWidth="1"/>
    <col min="2576" max="2576" width="5.7109375" style="16" customWidth="1"/>
    <col min="2577" max="2578" width="9.140625" style="16" customWidth="1"/>
    <col min="2579" max="2579" width="32.5703125" style="16" customWidth="1"/>
    <col min="2580" max="2585" width="9.140625" style="16" customWidth="1"/>
    <col min="2586" max="2586" width="9.28515625" style="16" customWidth="1"/>
    <col min="2587" max="2587" width="5.28515625" style="16" customWidth="1"/>
    <col min="2588" max="2588" width="11.7109375" style="16" customWidth="1"/>
    <col min="2589" max="2589" width="4.5703125" style="16" customWidth="1"/>
    <col min="2590" max="2593" width="9.140625" style="16" customWidth="1"/>
    <col min="2594" max="2595" width="16.5703125" style="16" customWidth="1"/>
    <col min="2596" max="2596" width="19.5703125" style="16" customWidth="1"/>
    <col min="2597" max="2597" width="17.42578125" style="16" customWidth="1"/>
    <col min="2598" max="2609" width="9.140625" style="16" customWidth="1"/>
    <col min="2610" max="2610" width="18.5703125" style="16" customWidth="1"/>
    <col min="2611" max="2611" width="18.28515625" style="16" customWidth="1"/>
    <col min="2612" max="2825" width="9.140625" style="16"/>
    <col min="2826" max="2826" width="21" style="16" customWidth="1"/>
    <col min="2827" max="2827" width="6.5703125" style="16" customWidth="1"/>
    <col min="2828" max="2828" width="9" style="16" bestFit="1" customWidth="1"/>
    <col min="2829" max="2829" width="9" style="16" customWidth="1"/>
    <col min="2830" max="2830" width="10.85546875" style="16" customWidth="1"/>
    <col min="2831" max="2831" width="5" style="16" customWidth="1"/>
    <col min="2832" max="2832" width="5.7109375" style="16" customWidth="1"/>
    <col min="2833" max="2834" width="9.140625" style="16" customWidth="1"/>
    <col min="2835" max="2835" width="32.5703125" style="16" customWidth="1"/>
    <col min="2836" max="2841" width="9.140625" style="16" customWidth="1"/>
    <col min="2842" max="2842" width="9.28515625" style="16" customWidth="1"/>
    <col min="2843" max="2843" width="5.28515625" style="16" customWidth="1"/>
    <col min="2844" max="2844" width="11.7109375" style="16" customWidth="1"/>
    <col min="2845" max="2845" width="4.5703125" style="16" customWidth="1"/>
    <col min="2846" max="2849" width="9.140625" style="16" customWidth="1"/>
    <col min="2850" max="2851" width="16.5703125" style="16" customWidth="1"/>
    <col min="2852" max="2852" width="19.5703125" style="16" customWidth="1"/>
    <col min="2853" max="2853" width="17.42578125" style="16" customWidth="1"/>
    <col min="2854" max="2865" width="9.140625" style="16" customWidth="1"/>
    <col min="2866" max="2866" width="18.5703125" style="16" customWidth="1"/>
    <col min="2867" max="2867" width="18.28515625" style="16" customWidth="1"/>
    <col min="2868" max="3081" width="9.140625" style="16"/>
    <col min="3082" max="3082" width="21" style="16" customWidth="1"/>
    <col min="3083" max="3083" width="6.5703125" style="16" customWidth="1"/>
    <col min="3084" max="3084" width="9" style="16" bestFit="1" customWidth="1"/>
    <col min="3085" max="3085" width="9" style="16" customWidth="1"/>
    <col min="3086" max="3086" width="10.85546875" style="16" customWidth="1"/>
    <col min="3087" max="3087" width="5" style="16" customWidth="1"/>
    <col min="3088" max="3088" width="5.7109375" style="16" customWidth="1"/>
    <col min="3089" max="3090" width="9.140625" style="16" customWidth="1"/>
    <col min="3091" max="3091" width="32.5703125" style="16" customWidth="1"/>
    <col min="3092" max="3097" width="9.140625" style="16" customWidth="1"/>
    <col min="3098" max="3098" width="9.28515625" style="16" customWidth="1"/>
    <col min="3099" max="3099" width="5.28515625" style="16" customWidth="1"/>
    <col min="3100" max="3100" width="11.7109375" style="16" customWidth="1"/>
    <col min="3101" max="3101" width="4.5703125" style="16" customWidth="1"/>
    <col min="3102" max="3105" width="9.140625" style="16" customWidth="1"/>
    <col min="3106" max="3107" width="16.5703125" style="16" customWidth="1"/>
    <col min="3108" max="3108" width="19.5703125" style="16" customWidth="1"/>
    <col min="3109" max="3109" width="17.42578125" style="16" customWidth="1"/>
    <col min="3110" max="3121" width="9.140625" style="16" customWidth="1"/>
    <col min="3122" max="3122" width="18.5703125" style="16" customWidth="1"/>
    <col min="3123" max="3123" width="18.28515625" style="16" customWidth="1"/>
    <col min="3124" max="3337" width="9.140625" style="16"/>
    <col min="3338" max="3338" width="21" style="16" customWidth="1"/>
    <col min="3339" max="3339" width="6.5703125" style="16" customWidth="1"/>
    <col min="3340" max="3340" width="9" style="16" bestFit="1" customWidth="1"/>
    <col min="3341" max="3341" width="9" style="16" customWidth="1"/>
    <col min="3342" max="3342" width="10.85546875" style="16" customWidth="1"/>
    <col min="3343" max="3343" width="5" style="16" customWidth="1"/>
    <col min="3344" max="3344" width="5.7109375" style="16" customWidth="1"/>
    <col min="3345" max="3346" width="9.140625" style="16" customWidth="1"/>
    <col min="3347" max="3347" width="32.5703125" style="16" customWidth="1"/>
    <col min="3348" max="3353" width="9.140625" style="16" customWidth="1"/>
    <col min="3354" max="3354" width="9.28515625" style="16" customWidth="1"/>
    <col min="3355" max="3355" width="5.28515625" style="16" customWidth="1"/>
    <col min="3356" max="3356" width="11.7109375" style="16" customWidth="1"/>
    <col min="3357" max="3357" width="4.5703125" style="16" customWidth="1"/>
    <col min="3358" max="3361" width="9.140625" style="16" customWidth="1"/>
    <col min="3362" max="3363" width="16.5703125" style="16" customWidth="1"/>
    <col min="3364" max="3364" width="19.5703125" style="16" customWidth="1"/>
    <col min="3365" max="3365" width="17.42578125" style="16" customWidth="1"/>
    <col min="3366" max="3377" width="9.140625" style="16" customWidth="1"/>
    <col min="3378" max="3378" width="18.5703125" style="16" customWidth="1"/>
    <col min="3379" max="3379" width="18.28515625" style="16" customWidth="1"/>
    <col min="3380" max="3593" width="9.140625" style="16"/>
    <col min="3594" max="3594" width="21" style="16" customWidth="1"/>
    <col min="3595" max="3595" width="6.5703125" style="16" customWidth="1"/>
    <col min="3596" max="3596" width="9" style="16" bestFit="1" customWidth="1"/>
    <col min="3597" max="3597" width="9" style="16" customWidth="1"/>
    <col min="3598" max="3598" width="10.85546875" style="16" customWidth="1"/>
    <col min="3599" max="3599" width="5" style="16" customWidth="1"/>
    <col min="3600" max="3600" width="5.7109375" style="16" customWidth="1"/>
    <col min="3601" max="3602" width="9.140625" style="16" customWidth="1"/>
    <col min="3603" max="3603" width="32.5703125" style="16" customWidth="1"/>
    <col min="3604" max="3609" width="9.140625" style="16" customWidth="1"/>
    <col min="3610" max="3610" width="9.28515625" style="16" customWidth="1"/>
    <col min="3611" max="3611" width="5.28515625" style="16" customWidth="1"/>
    <col min="3612" max="3612" width="11.7109375" style="16" customWidth="1"/>
    <col min="3613" max="3613" width="4.5703125" style="16" customWidth="1"/>
    <col min="3614" max="3617" width="9.140625" style="16" customWidth="1"/>
    <col min="3618" max="3619" width="16.5703125" style="16" customWidth="1"/>
    <col min="3620" max="3620" width="19.5703125" style="16" customWidth="1"/>
    <col min="3621" max="3621" width="17.42578125" style="16" customWidth="1"/>
    <col min="3622" max="3633" width="9.140625" style="16" customWidth="1"/>
    <col min="3634" max="3634" width="18.5703125" style="16" customWidth="1"/>
    <col min="3635" max="3635" width="18.28515625" style="16" customWidth="1"/>
    <col min="3636" max="3849" width="9.140625" style="16"/>
    <col min="3850" max="3850" width="21" style="16" customWidth="1"/>
    <col min="3851" max="3851" width="6.5703125" style="16" customWidth="1"/>
    <col min="3852" max="3852" width="9" style="16" bestFit="1" customWidth="1"/>
    <col min="3853" max="3853" width="9" style="16" customWidth="1"/>
    <col min="3854" max="3854" width="10.85546875" style="16" customWidth="1"/>
    <col min="3855" max="3855" width="5" style="16" customWidth="1"/>
    <col min="3856" max="3856" width="5.7109375" style="16" customWidth="1"/>
    <col min="3857" max="3858" width="9.140625" style="16" customWidth="1"/>
    <col min="3859" max="3859" width="32.5703125" style="16" customWidth="1"/>
    <col min="3860" max="3865" width="9.140625" style="16" customWidth="1"/>
    <col min="3866" max="3866" width="9.28515625" style="16" customWidth="1"/>
    <col min="3867" max="3867" width="5.28515625" style="16" customWidth="1"/>
    <col min="3868" max="3868" width="11.7109375" style="16" customWidth="1"/>
    <col min="3869" max="3869" width="4.5703125" style="16" customWidth="1"/>
    <col min="3870" max="3873" width="9.140625" style="16" customWidth="1"/>
    <col min="3874" max="3875" width="16.5703125" style="16" customWidth="1"/>
    <col min="3876" max="3876" width="19.5703125" style="16" customWidth="1"/>
    <col min="3877" max="3877" width="17.42578125" style="16" customWidth="1"/>
    <col min="3878" max="3889" width="9.140625" style="16" customWidth="1"/>
    <col min="3890" max="3890" width="18.5703125" style="16" customWidth="1"/>
    <col min="3891" max="3891" width="18.28515625" style="16" customWidth="1"/>
    <col min="3892" max="4105" width="9.140625" style="16"/>
    <col min="4106" max="4106" width="21" style="16" customWidth="1"/>
    <col min="4107" max="4107" width="6.5703125" style="16" customWidth="1"/>
    <col min="4108" max="4108" width="9" style="16" bestFit="1" customWidth="1"/>
    <col min="4109" max="4109" width="9" style="16" customWidth="1"/>
    <col min="4110" max="4110" width="10.85546875" style="16" customWidth="1"/>
    <col min="4111" max="4111" width="5" style="16" customWidth="1"/>
    <col min="4112" max="4112" width="5.7109375" style="16" customWidth="1"/>
    <col min="4113" max="4114" width="9.140625" style="16" customWidth="1"/>
    <col min="4115" max="4115" width="32.5703125" style="16" customWidth="1"/>
    <col min="4116" max="4121" width="9.140625" style="16" customWidth="1"/>
    <col min="4122" max="4122" width="9.28515625" style="16" customWidth="1"/>
    <col min="4123" max="4123" width="5.28515625" style="16" customWidth="1"/>
    <col min="4124" max="4124" width="11.7109375" style="16" customWidth="1"/>
    <col min="4125" max="4125" width="4.5703125" style="16" customWidth="1"/>
    <col min="4126" max="4129" width="9.140625" style="16" customWidth="1"/>
    <col min="4130" max="4131" width="16.5703125" style="16" customWidth="1"/>
    <col min="4132" max="4132" width="19.5703125" style="16" customWidth="1"/>
    <col min="4133" max="4133" width="17.42578125" style="16" customWidth="1"/>
    <col min="4134" max="4145" width="9.140625" style="16" customWidth="1"/>
    <col min="4146" max="4146" width="18.5703125" style="16" customWidth="1"/>
    <col min="4147" max="4147" width="18.28515625" style="16" customWidth="1"/>
    <col min="4148" max="4361" width="9.140625" style="16"/>
    <col min="4362" max="4362" width="21" style="16" customWidth="1"/>
    <col min="4363" max="4363" width="6.5703125" style="16" customWidth="1"/>
    <col min="4364" max="4364" width="9" style="16" bestFit="1" customWidth="1"/>
    <col min="4365" max="4365" width="9" style="16" customWidth="1"/>
    <col min="4366" max="4366" width="10.85546875" style="16" customWidth="1"/>
    <col min="4367" max="4367" width="5" style="16" customWidth="1"/>
    <col min="4368" max="4368" width="5.7109375" style="16" customWidth="1"/>
    <col min="4369" max="4370" width="9.140625" style="16" customWidth="1"/>
    <col min="4371" max="4371" width="32.5703125" style="16" customWidth="1"/>
    <col min="4372" max="4377" width="9.140625" style="16" customWidth="1"/>
    <col min="4378" max="4378" width="9.28515625" style="16" customWidth="1"/>
    <col min="4379" max="4379" width="5.28515625" style="16" customWidth="1"/>
    <col min="4380" max="4380" width="11.7109375" style="16" customWidth="1"/>
    <col min="4381" max="4381" width="4.5703125" style="16" customWidth="1"/>
    <col min="4382" max="4385" width="9.140625" style="16" customWidth="1"/>
    <col min="4386" max="4387" width="16.5703125" style="16" customWidth="1"/>
    <col min="4388" max="4388" width="19.5703125" style="16" customWidth="1"/>
    <col min="4389" max="4389" width="17.42578125" style="16" customWidth="1"/>
    <col min="4390" max="4401" width="9.140625" style="16" customWidth="1"/>
    <col min="4402" max="4402" width="18.5703125" style="16" customWidth="1"/>
    <col min="4403" max="4403" width="18.28515625" style="16" customWidth="1"/>
    <col min="4404" max="4617" width="9.140625" style="16"/>
    <col min="4618" max="4618" width="21" style="16" customWidth="1"/>
    <col min="4619" max="4619" width="6.5703125" style="16" customWidth="1"/>
    <col min="4620" max="4620" width="9" style="16" bestFit="1" customWidth="1"/>
    <col min="4621" max="4621" width="9" style="16" customWidth="1"/>
    <col min="4622" max="4622" width="10.85546875" style="16" customWidth="1"/>
    <col min="4623" max="4623" width="5" style="16" customWidth="1"/>
    <col min="4624" max="4624" width="5.7109375" style="16" customWidth="1"/>
    <col min="4625" max="4626" width="9.140625" style="16" customWidth="1"/>
    <col min="4627" max="4627" width="32.5703125" style="16" customWidth="1"/>
    <col min="4628" max="4633" width="9.140625" style="16" customWidth="1"/>
    <col min="4634" max="4634" width="9.28515625" style="16" customWidth="1"/>
    <col min="4635" max="4635" width="5.28515625" style="16" customWidth="1"/>
    <col min="4636" max="4636" width="11.7109375" style="16" customWidth="1"/>
    <col min="4637" max="4637" width="4.5703125" style="16" customWidth="1"/>
    <col min="4638" max="4641" width="9.140625" style="16" customWidth="1"/>
    <col min="4642" max="4643" width="16.5703125" style="16" customWidth="1"/>
    <col min="4644" max="4644" width="19.5703125" style="16" customWidth="1"/>
    <col min="4645" max="4645" width="17.42578125" style="16" customWidth="1"/>
    <col min="4646" max="4657" width="9.140625" style="16" customWidth="1"/>
    <col min="4658" max="4658" width="18.5703125" style="16" customWidth="1"/>
    <col min="4659" max="4659" width="18.28515625" style="16" customWidth="1"/>
    <col min="4660" max="4873" width="9.140625" style="16"/>
    <col min="4874" max="4874" width="21" style="16" customWidth="1"/>
    <col min="4875" max="4875" width="6.5703125" style="16" customWidth="1"/>
    <col min="4876" max="4876" width="9" style="16" bestFit="1" customWidth="1"/>
    <col min="4877" max="4877" width="9" style="16" customWidth="1"/>
    <col min="4878" max="4878" width="10.85546875" style="16" customWidth="1"/>
    <col min="4879" max="4879" width="5" style="16" customWidth="1"/>
    <col min="4880" max="4880" width="5.7109375" style="16" customWidth="1"/>
    <col min="4881" max="4882" width="9.140625" style="16" customWidth="1"/>
    <col min="4883" max="4883" width="32.5703125" style="16" customWidth="1"/>
    <col min="4884" max="4889" width="9.140625" style="16" customWidth="1"/>
    <col min="4890" max="4890" width="9.28515625" style="16" customWidth="1"/>
    <col min="4891" max="4891" width="5.28515625" style="16" customWidth="1"/>
    <col min="4892" max="4892" width="11.7109375" style="16" customWidth="1"/>
    <col min="4893" max="4893" width="4.5703125" style="16" customWidth="1"/>
    <col min="4894" max="4897" width="9.140625" style="16" customWidth="1"/>
    <col min="4898" max="4899" width="16.5703125" style="16" customWidth="1"/>
    <col min="4900" max="4900" width="19.5703125" style="16" customWidth="1"/>
    <col min="4901" max="4901" width="17.42578125" style="16" customWidth="1"/>
    <col min="4902" max="4913" width="9.140625" style="16" customWidth="1"/>
    <col min="4914" max="4914" width="18.5703125" style="16" customWidth="1"/>
    <col min="4915" max="4915" width="18.28515625" style="16" customWidth="1"/>
    <col min="4916" max="5129" width="9.140625" style="16"/>
    <col min="5130" max="5130" width="21" style="16" customWidth="1"/>
    <col min="5131" max="5131" width="6.5703125" style="16" customWidth="1"/>
    <col min="5132" max="5132" width="9" style="16" bestFit="1" customWidth="1"/>
    <col min="5133" max="5133" width="9" style="16" customWidth="1"/>
    <col min="5134" max="5134" width="10.85546875" style="16" customWidth="1"/>
    <col min="5135" max="5135" width="5" style="16" customWidth="1"/>
    <col min="5136" max="5136" width="5.7109375" style="16" customWidth="1"/>
    <col min="5137" max="5138" width="9.140625" style="16" customWidth="1"/>
    <col min="5139" max="5139" width="32.5703125" style="16" customWidth="1"/>
    <col min="5140" max="5145" width="9.140625" style="16" customWidth="1"/>
    <col min="5146" max="5146" width="9.28515625" style="16" customWidth="1"/>
    <col min="5147" max="5147" width="5.28515625" style="16" customWidth="1"/>
    <col min="5148" max="5148" width="11.7109375" style="16" customWidth="1"/>
    <col min="5149" max="5149" width="4.5703125" style="16" customWidth="1"/>
    <col min="5150" max="5153" width="9.140625" style="16" customWidth="1"/>
    <col min="5154" max="5155" width="16.5703125" style="16" customWidth="1"/>
    <col min="5156" max="5156" width="19.5703125" style="16" customWidth="1"/>
    <col min="5157" max="5157" width="17.42578125" style="16" customWidth="1"/>
    <col min="5158" max="5169" width="9.140625" style="16" customWidth="1"/>
    <col min="5170" max="5170" width="18.5703125" style="16" customWidth="1"/>
    <col min="5171" max="5171" width="18.28515625" style="16" customWidth="1"/>
    <col min="5172" max="5385" width="9.140625" style="16"/>
    <col min="5386" max="5386" width="21" style="16" customWidth="1"/>
    <col min="5387" max="5387" width="6.5703125" style="16" customWidth="1"/>
    <col min="5388" max="5388" width="9" style="16" bestFit="1" customWidth="1"/>
    <col min="5389" max="5389" width="9" style="16" customWidth="1"/>
    <col min="5390" max="5390" width="10.85546875" style="16" customWidth="1"/>
    <col min="5391" max="5391" width="5" style="16" customWidth="1"/>
    <col min="5392" max="5392" width="5.7109375" style="16" customWidth="1"/>
    <col min="5393" max="5394" width="9.140625" style="16" customWidth="1"/>
    <col min="5395" max="5395" width="32.5703125" style="16" customWidth="1"/>
    <col min="5396" max="5401" width="9.140625" style="16" customWidth="1"/>
    <col min="5402" max="5402" width="9.28515625" style="16" customWidth="1"/>
    <col min="5403" max="5403" width="5.28515625" style="16" customWidth="1"/>
    <col min="5404" max="5404" width="11.7109375" style="16" customWidth="1"/>
    <col min="5405" max="5405" width="4.5703125" style="16" customWidth="1"/>
    <col min="5406" max="5409" width="9.140625" style="16" customWidth="1"/>
    <col min="5410" max="5411" width="16.5703125" style="16" customWidth="1"/>
    <col min="5412" max="5412" width="19.5703125" style="16" customWidth="1"/>
    <col min="5413" max="5413" width="17.42578125" style="16" customWidth="1"/>
    <col min="5414" max="5425" width="9.140625" style="16" customWidth="1"/>
    <col min="5426" max="5426" width="18.5703125" style="16" customWidth="1"/>
    <col min="5427" max="5427" width="18.28515625" style="16" customWidth="1"/>
    <col min="5428" max="5641" width="9.140625" style="16"/>
    <col min="5642" max="5642" width="21" style="16" customWidth="1"/>
    <col min="5643" max="5643" width="6.5703125" style="16" customWidth="1"/>
    <col min="5644" max="5644" width="9" style="16" bestFit="1" customWidth="1"/>
    <col min="5645" max="5645" width="9" style="16" customWidth="1"/>
    <col min="5646" max="5646" width="10.85546875" style="16" customWidth="1"/>
    <col min="5647" max="5647" width="5" style="16" customWidth="1"/>
    <col min="5648" max="5648" width="5.7109375" style="16" customWidth="1"/>
    <col min="5649" max="5650" width="9.140625" style="16" customWidth="1"/>
    <col min="5651" max="5651" width="32.5703125" style="16" customWidth="1"/>
    <col min="5652" max="5657" width="9.140625" style="16" customWidth="1"/>
    <col min="5658" max="5658" width="9.28515625" style="16" customWidth="1"/>
    <col min="5659" max="5659" width="5.28515625" style="16" customWidth="1"/>
    <col min="5660" max="5660" width="11.7109375" style="16" customWidth="1"/>
    <col min="5661" max="5661" width="4.5703125" style="16" customWidth="1"/>
    <col min="5662" max="5665" width="9.140625" style="16" customWidth="1"/>
    <col min="5666" max="5667" width="16.5703125" style="16" customWidth="1"/>
    <col min="5668" max="5668" width="19.5703125" style="16" customWidth="1"/>
    <col min="5669" max="5669" width="17.42578125" style="16" customWidth="1"/>
    <col min="5670" max="5681" width="9.140625" style="16" customWidth="1"/>
    <col min="5682" max="5682" width="18.5703125" style="16" customWidth="1"/>
    <col min="5683" max="5683" width="18.28515625" style="16" customWidth="1"/>
    <col min="5684" max="5897" width="9.140625" style="16"/>
    <col min="5898" max="5898" width="21" style="16" customWidth="1"/>
    <col min="5899" max="5899" width="6.5703125" style="16" customWidth="1"/>
    <col min="5900" max="5900" width="9" style="16" bestFit="1" customWidth="1"/>
    <col min="5901" max="5901" width="9" style="16" customWidth="1"/>
    <col min="5902" max="5902" width="10.85546875" style="16" customWidth="1"/>
    <col min="5903" max="5903" width="5" style="16" customWidth="1"/>
    <col min="5904" max="5904" width="5.7109375" style="16" customWidth="1"/>
    <col min="5905" max="5906" width="9.140625" style="16" customWidth="1"/>
    <col min="5907" max="5907" width="32.5703125" style="16" customWidth="1"/>
    <col min="5908" max="5913" width="9.140625" style="16" customWidth="1"/>
    <col min="5914" max="5914" width="9.28515625" style="16" customWidth="1"/>
    <col min="5915" max="5915" width="5.28515625" style="16" customWidth="1"/>
    <col min="5916" max="5916" width="11.7109375" style="16" customWidth="1"/>
    <col min="5917" max="5917" width="4.5703125" style="16" customWidth="1"/>
    <col min="5918" max="5921" width="9.140625" style="16" customWidth="1"/>
    <col min="5922" max="5923" width="16.5703125" style="16" customWidth="1"/>
    <col min="5924" max="5924" width="19.5703125" style="16" customWidth="1"/>
    <col min="5925" max="5925" width="17.42578125" style="16" customWidth="1"/>
    <col min="5926" max="5937" width="9.140625" style="16" customWidth="1"/>
    <col min="5938" max="5938" width="18.5703125" style="16" customWidth="1"/>
    <col min="5939" max="5939" width="18.28515625" style="16" customWidth="1"/>
    <col min="5940" max="6153" width="9.140625" style="16"/>
    <col min="6154" max="6154" width="21" style="16" customWidth="1"/>
    <col min="6155" max="6155" width="6.5703125" style="16" customWidth="1"/>
    <col min="6156" max="6156" width="9" style="16" bestFit="1" customWidth="1"/>
    <col min="6157" max="6157" width="9" style="16" customWidth="1"/>
    <col min="6158" max="6158" width="10.85546875" style="16" customWidth="1"/>
    <col min="6159" max="6159" width="5" style="16" customWidth="1"/>
    <col min="6160" max="6160" width="5.7109375" style="16" customWidth="1"/>
    <col min="6161" max="6162" width="9.140625" style="16" customWidth="1"/>
    <col min="6163" max="6163" width="32.5703125" style="16" customWidth="1"/>
    <col min="6164" max="6169" width="9.140625" style="16" customWidth="1"/>
    <col min="6170" max="6170" width="9.28515625" style="16" customWidth="1"/>
    <col min="6171" max="6171" width="5.28515625" style="16" customWidth="1"/>
    <col min="6172" max="6172" width="11.7109375" style="16" customWidth="1"/>
    <col min="6173" max="6173" width="4.5703125" style="16" customWidth="1"/>
    <col min="6174" max="6177" width="9.140625" style="16" customWidth="1"/>
    <col min="6178" max="6179" width="16.5703125" style="16" customWidth="1"/>
    <col min="6180" max="6180" width="19.5703125" style="16" customWidth="1"/>
    <col min="6181" max="6181" width="17.42578125" style="16" customWidth="1"/>
    <col min="6182" max="6193" width="9.140625" style="16" customWidth="1"/>
    <col min="6194" max="6194" width="18.5703125" style="16" customWidth="1"/>
    <col min="6195" max="6195" width="18.28515625" style="16" customWidth="1"/>
    <col min="6196" max="6409" width="9.140625" style="16"/>
    <col min="6410" max="6410" width="21" style="16" customWidth="1"/>
    <col min="6411" max="6411" width="6.5703125" style="16" customWidth="1"/>
    <col min="6412" max="6412" width="9" style="16" bestFit="1" customWidth="1"/>
    <col min="6413" max="6413" width="9" style="16" customWidth="1"/>
    <col min="6414" max="6414" width="10.85546875" style="16" customWidth="1"/>
    <col min="6415" max="6415" width="5" style="16" customWidth="1"/>
    <col min="6416" max="6416" width="5.7109375" style="16" customWidth="1"/>
    <col min="6417" max="6418" width="9.140625" style="16" customWidth="1"/>
    <col min="6419" max="6419" width="32.5703125" style="16" customWidth="1"/>
    <col min="6420" max="6425" width="9.140625" style="16" customWidth="1"/>
    <col min="6426" max="6426" width="9.28515625" style="16" customWidth="1"/>
    <col min="6427" max="6427" width="5.28515625" style="16" customWidth="1"/>
    <col min="6428" max="6428" width="11.7109375" style="16" customWidth="1"/>
    <col min="6429" max="6429" width="4.5703125" style="16" customWidth="1"/>
    <col min="6430" max="6433" width="9.140625" style="16" customWidth="1"/>
    <col min="6434" max="6435" width="16.5703125" style="16" customWidth="1"/>
    <col min="6436" max="6436" width="19.5703125" style="16" customWidth="1"/>
    <col min="6437" max="6437" width="17.42578125" style="16" customWidth="1"/>
    <col min="6438" max="6449" width="9.140625" style="16" customWidth="1"/>
    <col min="6450" max="6450" width="18.5703125" style="16" customWidth="1"/>
    <col min="6451" max="6451" width="18.28515625" style="16" customWidth="1"/>
    <col min="6452" max="6665" width="9.140625" style="16"/>
    <col min="6666" max="6666" width="21" style="16" customWidth="1"/>
    <col min="6667" max="6667" width="6.5703125" style="16" customWidth="1"/>
    <col min="6668" max="6668" width="9" style="16" bestFit="1" customWidth="1"/>
    <col min="6669" max="6669" width="9" style="16" customWidth="1"/>
    <col min="6670" max="6670" width="10.85546875" style="16" customWidth="1"/>
    <col min="6671" max="6671" width="5" style="16" customWidth="1"/>
    <col min="6672" max="6672" width="5.7109375" style="16" customWidth="1"/>
    <col min="6673" max="6674" width="9.140625" style="16" customWidth="1"/>
    <col min="6675" max="6675" width="32.5703125" style="16" customWidth="1"/>
    <col min="6676" max="6681" width="9.140625" style="16" customWidth="1"/>
    <col min="6682" max="6682" width="9.28515625" style="16" customWidth="1"/>
    <col min="6683" max="6683" width="5.28515625" style="16" customWidth="1"/>
    <col min="6684" max="6684" width="11.7109375" style="16" customWidth="1"/>
    <col min="6685" max="6685" width="4.5703125" style="16" customWidth="1"/>
    <col min="6686" max="6689" width="9.140625" style="16" customWidth="1"/>
    <col min="6690" max="6691" width="16.5703125" style="16" customWidth="1"/>
    <col min="6692" max="6692" width="19.5703125" style="16" customWidth="1"/>
    <col min="6693" max="6693" width="17.42578125" style="16" customWidth="1"/>
    <col min="6694" max="6705" width="9.140625" style="16" customWidth="1"/>
    <col min="6706" max="6706" width="18.5703125" style="16" customWidth="1"/>
    <col min="6707" max="6707" width="18.28515625" style="16" customWidth="1"/>
    <col min="6708" max="6921" width="9.140625" style="16"/>
    <col min="6922" max="6922" width="21" style="16" customWidth="1"/>
    <col min="6923" max="6923" width="6.5703125" style="16" customWidth="1"/>
    <col min="6924" max="6924" width="9" style="16" bestFit="1" customWidth="1"/>
    <col min="6925" max="6925" width="9" style="16" customWidth="1"/>
    <col min="6926" max="6926" width="10.85546875" style="16" customWidth="1"/>
    <col min="6927" max="6927" width="5" style="16" customWidth="1"/>
    <col min="6928" max="6928" width="5.7109375" style="16" customWidth="1"/>
    <col min="6929" max="6930" width="9.140625" style="16" customWidth="1"/>
    <col min="6931" max="6931" width="32.5703125" style="16" customWidth="1"/>
    <col min="6932" max="6937" width="9.140625" style="16" customWidth="1"/>
    <col min="6938" max="6938" width="9.28515625" style="16" customWidth="1"/>
    <col min="6939" max="6939" width="5.28515625" style="16" customWidth="1"/>
    <col min="6940" max="6940" width="11.7109375" style="16" customWidth="1"/>
    <col min="6941" max="6941" width="4.5703125" style="16" customWidth="1"/>
    <col min="6942" max="6945" width="9.140625" style="16" customWidth="1"/>
    <col min="6946" max="6947" width="16.5703125" style="16" customWidth="1"/>
    <col min="6948" max="6948" width="19.5703125" style="16" customWidth="1"/>
    <col min="6949" max="6949" width="17.42578125" style="16" customWidth="1"/>
    <col min="6950" max="6961" width="9.140625" style="16" customWidth="1"/>
    <col min="6962" max="6962" width="18.5703125" style="16" customWidth="1"/>
    <col min="6963" max="6963" width="18.28515625" style="16" customWidth="1"/>
    <col min="6964" max="7177" width="9.140625" style="16"/>
    <col min="7178" max="7178" width="21" style="16" customWidth="1"/>
    <col min="7179" max="7179" width="6.5703125" style="16" customWidth="1"/>
    <col min="7180" max="7180" width="9" style="16" bestFit="1" customWidth="1"/>
    <col min="7181" max="7181" width="9" style="16" customWidth="1"/>
    <col min="7182" max="7182" width="10.85546875" style="16" customWidth="1"/>
    <col min="7183" max="7183" width="5" style="16" customWidth="1"/>
    <col min="7184" max="7184" width="5.7109375" style="16" customWidth="1"/>
    <col min="7185" max="7186" width="9.140625" style="16" customWidth="1"/>
    <col min="7187" max="7187" width="32.5703125" style="16" customWidth="1"/>
    <col min="7188" max="7193" width="9.140625" style="16" customWidth="1"/>
    <col min="7194" max="7194" width="9.28515625" style="16" customWidth="1"/>
    <col min="7195" max="7195" width="5.28515625" style="16" customWidth="1"/>
    <col min="7196" max="7196" width="11.7109375" style="16" customWidth="1"/>
    <col min="7197" max="7197" width="4.5703125" style="16" customWidth="1"/>
    <col min="7198" max="7201" width="9.140625" style="16" customWidth="1"/>
    <col min="7202" max="7203" width="16.5703125" style="16" customWidth="1"/>
    <col min="7204" max="7204" width="19.5703125" style="16" customWidth="1"/>
    <col min="7205" max="7205" width="17.42578125" style="16" customWidth="1"/>
    <col min="7206" max="7217" width="9.140625" style="16" customWidth="1"/>
    <col min="7218" max="7218" width="18.5703125" style="16" customWidth="1"/>
    <col min="7219" max="7219" width="18.28515625" style="16" customWidth="1"/>
    <col min="7220" max="7433" width="9.140625" style="16"/>
    <col min="7434" max="7434" width="21" style="16" customWidth="1"/>
    <col min="7435" max="7435" width="6.5703125" style="16" customWidth="1"/>
    <col min="7436" max="7436" width="9" style="16" bestFit="1" customWidth="1"/>
    <col min="7437" max="7437" width="9" style="16" customWidth="1"/>
    <col min="7438" max="7438" width="10.85546875" style="16" customWidth="1"/>
    <col min="7439" max="7439" width="5" style="16" customWidth="1"/>
    <col min="7440" max="7440" width="5.7109375" style="16" customWidth="1"/>
    <col min="7441" max="7442" width="9.140625" style="16" customWidth="1"/>
    <col min="7443" max="7443" width="32.5703125" style="16" customWidth="1"/>
    <col min="7444" max="7449" width="9.140625" style="16" customWidth="1"/>
    <col min="7450" max="7450" width="9.28515625" style="16" customWidth="1"/>
    <col min="7451" max="7451" width="5.28515625" style="16" customWidth="1"/>
    <col min="7452" max="7452" width="11.7109375" style="16" customWidth="1"/>
    <col min="7453" max="7453" width="4.5703125" style="16" customWidth="1"/>
    <col min="7454" max="7457" width="9.140625" style="16" customWidth="1"/>
    <col min="7458" max="7459" width="16.5703125" style="16" customWidth="1"/>
    <col min="7460" max="7460" width="19.5703125" style="16" customWidth="1"/>
    <col min="7461" max="7461" width="17.42578125" style="16" customWidth="1"/>
    <col min="7462" max="7473" width="9.140625" style="16" customWidth="1"/>
    <col min="7474" max="7474" width="18.5703125" style="16" customWidth="1"/>
    <col min="7475" max="7475" width="18.28515625" style="16" customWidth="1"/>
    <col min="7476" max="7689" width="9.140625" style="16"/>
    <col min="7690" max="7690" width="21" style="16" customWidth="1"/>
    <col min="7691" max="7691" width="6.5703125" style="16" customWidth="1"/>
    <col min="7692" max="7692" width="9" style="16" bestFit="1" customWidth="1"/>
    <col min="7693" max="7693" width="9" style="16" customWidth="1"/>
    <col min="7694" max="7694" width="10.85546875" style="16" customWidth="1"/>
    <col min="7695" max="7695" width="5" style="16" customWidth="1"/>
    <col min="7696" max="7696" width="5.7109375" style="16" customWidth="1"/>
    <col min="7697" max="7698" width="9.140625" style="16" customWidth="1"/>
    <col min="7699" max="7699" width="32.5703125" style="16" customWidth="1"/>
    <col min="7700" max="7705" width="9.140625" style="16" customWidth="1"/>
    <col min="7706" max="7706" width="9.28515625" style="16" customWidth="1"/>
    <col min="7707" max="7707" width="5.28515625" style="16" customWidth="1"/>
    <col min="7708" max="7708" width="11.7109375" style="16" customWidth="1"/>
    <col min="7709" max="7709" width="4.5703125" style="16" customWidth="1"/>
    <col min="7710" max="7713" width="9.140625" style="16" customWidth="1"/>
    <col min="7714" max="7715" width="16.5703125" style="16" customWidth="1"/>
    <col min="7716" max="7716" width="19.5703125" style="16" customWidth="1"/>
    <col min="7717" max="7717" width="17.42578125" style="16" customWidth="1"/>
    <col min="7718" max="7729" width="9.140625" style="16" customWidth="1"/>
    <col min="7730" max="7730" width="18.5703125" style="16" customWidth="1"/>
    <col min="7731" max="7731" width="18.28515625" style="16" customWidth="1"/>
    <col min="7732" max="7945" width="9.140625" style="16"/>
    <col min="7946" max="7946" width="21" style="16" customWidth="1"/>
    <col min="7947" max="7947" width="6.5703125" style="16" customWidth="1"/>
    <col min="7948" max="7948" width="9" style="16" bestFit="1" customWidth="1"/>
    <col min="7949" max="7949" width="9" style="16" customWidth="1"/>
    <col min="7950" max="7950" width="10.85546875" style="16" customWidth="1"/>
    <col min="7951" max="7951" width="5" style="16" customWidth="1"/>
    <col min="7952" max="7952" width="5.7109375" style="16" customWidth="1"/>
    <col min="7953" max="7954" width="9.140625" style="16" customWidth="1"/>
    <col min="7955" max="7955" width="32.5703125" style="16" customWidth="1"/>
    <col min="7956" max="7961" width="9.140625" style="16" customWidth="1"/>
    <col min="7962" max="7962" width="9.28515625" style="16" customWidth="1"/>
    <col min="7963" max="7963" width="5.28515625" style="16" customWidth="1"/>
    <col min="7964" max="7964" width="11.7109375" style="16" customWidth="1"/>
    <col min="7965" max="7965" width="4.5703125" style="16" customWidth="1"/>
    <col min="7966" max="7969" width="9.140625" style="16" customWidth="1"/>
    <col min="7970" max="7971" width="16.5703125" style="16" customWidth="1"/>
    <col min="7972" max="7972" width="19.5703125" style="16" customWidth="1"/>
    <col min="7973" max="7973" width="17.42578125" style="16" customWidth="1"/>
    <col min="7974" max="7985" width="9.140625" style="16" customWidth="1"/>
    <col min="7986" max="7986" width="18.5703125" style="16" customWidth="1"/>
    <col min="7987" max="7987" width="18.28515625" style="16" customWidth="1"/>
    <col min="7988" max="8201" width="9.140625" style="16"/>
    <col min="8202" max="8202" width="21" style="16" customWidth="1"/>
    <col min="8203" max="8203" width="6.5703125" style="16" customWidth="1"/>
    <col min="8204" max="8204" width="9" style="16" bestFit="1" customWidth="1"/>
    <col min="8205" max="8205" width="9" style="16" customWidth="1"/>
    <col min="8206" max="8206" width="10.85546875" style="16" customWidth="1"/>
    <col min="8207" max="8207" width="5" style="16" customWidth="1"/>
    <col min="8208" max="8208" width="5.7109375" style="16" customWidth="1"/>
    <col min="8209" max="8210" width="9.140625" style="16" customWidth="1"/>
    <col min="8211" max="8211" width="32.5703125" style="16" customWidth="1"/>
    <col min="8212" max="8217" width="9.140625" style="16" customWidth="1"/>
    <col min="8218" max="8218" width="9.28515625" style="16" customWidth="1"/>
    <col min="8219" max="8219" width="5.28515625" style="16" customWidth="1"/>
    <col min="8220" max="8220" width="11.7109375" style="16" customWidth="1"/>
    <col min="8221" max="8221" width="4.5703125" style="16" customWidth="1"/>
    <col min="8222" max="8225" width="9.140625" style="16" customWidth="1"/>
    <col min="8226" max="8227" width="16.5703125" style="16" customWidth="1"/>
    <col min="8228" max="8228" width="19.5703125" style="16" customWidth="1"/>
    <col min="8229" max="8229" width="17.42578125" style="16" customWidth="1"/>
    <col min="8230" max="8241" width="9.140625" style="16" customWidth="1"/>
    <col min="8242" max="8242" width="18.5703125" style="16" customWidth="1"/>
    <col min="8243" max="8243" width="18.28515625" style="16" customWidth="1"/>
    <col min="8244" max="8457" width="9.140625" style="16"/>
    <col min="8458" max="8458" width="21" style="16" customWidth="1"/>
    <col min="8459" max="8459" width="6.5703125" style="16" customWidth="1"/>
    <col min="8460" max="8460" width="9" style="16" bestFit="1" customWidth="1"/>
    <col min="8461" max="8461" width="9" style="16" customWidth="1"/>
    <col min="8462" max="8462" width="10.85546875" style="16" customWidth="1"/>
    <col min="8463" max="8463" width="5" style="16" customWidth="1"/>
    <col min="8464" max="8464" width="5.7109375" style="16" customWidth="1"/>
    <col min="8465" max="8466" width="9.140625" style="16" customWidth="1"/>
    <col min="8467" max="8467" width="32.5703125" style="16" customWidth="1"/>
    <col min="8468" max="8473" width="9.140625" style="16" customWidth="1"/>
    <col min="8474" max="8474" width="9.28515625" style="16" customWidth="1"/>
    <col min="8475" max="8475" width="5.28515625" style="16" customWidth="1"/>
    <col min="8476" max="8476" width="11.7109375" style="16" customWidth="1"/>
    <col min="8477" max="8477" width="4.5703125" style="16" customWidth="1"/>
    <col min="8478" max="8481" width="9.140625" style="16" customWidth="1"/>
    <col min="8482" max="8483" width="16.5703125" style="16" customWidth="1"/>
    <col min="8484" max="8484" width="19.5703125" style="16" customWidth="1"/>
    <col min="8485" max="8485" width="17.42578125" style="16" customWidth="1"/>
    <col min="8486" max="8497" width="9.140625" style="16" customWidth="1"/>
    <col min="8498" max="8498" width="18.5703125" style="16" customWidth="1"/>
    <col min="8499" max="8499" width="18.28515625" style="16" customWidth="1"/>
    <col min="8500" max="8713" width="9.140625" style="16"/>
    <col min="8714" max="8714" width="21" style="16" customWidth="1"/>
    <col min="8715" max="8715" width="6.5703125" style="16" customWidth="1"/>
    <col min="8716" max="8716" width="9" style="16" bestFit="1" customWidth="1"/>
    <col min="8717" max="8717" width="9" style="16" customWidth="1"/>
    <col min="8718" max="8718" width="10.85546875" style="16" customWidth="1"/>
    <col min="8719" max="8719" width="5" style="16" customWidth="1"/>
    <col min="8720" max="8720" width="5.7109375" style="16" customWidth="1"/>
    <col min="8721" max="8722" width="9.140625" style="16" customWidth="1"/>
    <col min="8723" max="8723" width="32.5703125" style="16" customWidth="1"/>
    <col min="8724" max="8729" width="9.140625" style="16" customWidth="1"/>
    <col min="8730" max="8730" width="9.28515625" style="16" customWidth="1"/>
    <col min="8731" max="8731" width="5.28515625" style="16" customWidth="1"/>
    <col min="8732" max="8732" width="11.7109375" style="16" customWidth="1"/>
    <col min="8733" max="8733" width="4.5703125" style="16" customWidth="1"/>
    <col min="8734" max="8737" width="9.140625" style="16" customWidth="1"/>
    <col min="8738" max="8739" width="16.5703125" style="16" customWidth="1"/>
    <col min="8740" max="8740" width="19.5703125" style="16" customWidth="1"/>
    <col min="8741" max="8741" width="17.42578125" style="16" customWidth="1"/>
    <col min="8742" max="8753" width="9.140625" style="16" customWidth="1"/>
    <col min="8754" max="8754" width="18.5703125" style="16" customWidth="1"/>
    <col min="8755" max="8755" width="18.28515625" style="16" customWidth="1"/>
    <col min="8756" max="8969" width="9.140625" style="16"/>
    <col min="8970" max="8970" width="21" style="16" customWidth="1"/>
    <col min="8971" max="8971" width="6.5703125" style="16" customWidth="1"/>
    <col min="8972" max="8972" width="9" style="16" bestFit="1" customWidth="1"/>
    <col min="8973" max="8973" width="9" style="16" customWidth="1"/>
    <col min="8974" max="8974" width="10.85546875" style="16" customWidth="1"/>
    <col min="8975" max="8975" width="5" style="16" customWidth="1"/>
    <col min="8976" max="8976" width="5.7109375" style="16" customWidth="1"/>
    <col min="8977" max="8978" width="9.140625" style="16" customWidth="1"/>
    <col min="8979" max="8979" width="32.5703125" style="16" customWidth="1"/>
    <col min="8980" max="8985" width="9.140625" style="16" customWidth="1"/>
    <col min="8986" max="8986" width="9.28515625" style="16" customWidth="1"/>
    <col min="8987" max="8987" width="5.28515625" style="16" customWidth="1"/>
    <col min="8988" max="8988" width="11.7109375" style="16" customWidth="1"/>
    <col min="8989" max="8989" width="4.5703125" style="16" customWidth="1"/>
    <col min="8990" max="8993" width="9.140625" style="16" customWidth="1"/>
    <col min="8994" max="8995" width="16.5703125" style="16" customWidth="1"/>
    <col min="8996" max="8996" width="19.5703125" style="16" customWidth="1"/>
    <col min="8997" max="8997" width="17.42578125" style="16" customWidth="1"/>
    <col min="8998" max="9009" width="9.140625" style="16" customWidth="1"/>
    <col min="9010" max="9010" width="18.5703125" style="16" customWidth="1"/>
    <col min="9011" max="9011" width="18.28515625" style="16" customWidth="1"/>
    <col min="9012" max="9225" width="9.140625" style="16"/>
    <col min="9226" max="9226" width="21" style="16" customWidth="1"/>
    <col min="9227" max="9227" width="6.5703125" style="16" customWidth="1"/>
    <col min="9228" max="9228" width="9" style="16" bestFit="1" customWidth="1"/>
    <col min="9229" max="9229" width="9" style="16" customWidth="1"/>
    <col min="9230" max="9230" width="10.85546875" style="16" customWidth="1"/>
    <col min="9231" max="9231" width="5" style="16" customWidth="1"/>
    <col min="9232" max="9232" width="5.7109375" style="16" customWidth="1"/>
    <col min="9233" max="9234" width="9.140625" style="16" customWidth="1"/>
    <col min="9235" max="9235" width="32.5703125" style="16" customWidth="1"/>
    <col min="9236" max="9241" width="9.140625" style="16" customWidth="1"/>
    <col min="9242" max="9242" width="9.28515625" style="16" customWidth="1"/>
    <col min="9243" max="9243" width="5.28515625" style="16" customWidth="1"/>
    <col min="9244" max="9244" width="11.7109375" style="16" customWidth="1"/>
    <col min="9245" max="9245" width="4.5703125" style="16" customWidth="1"/>
    <col min="9246" max="9249" width="9.140625" style="16" customWidth="1"/>
    <col min="9250" max="9251" width="16.5703125" style="16" customWidth="1"/>
    <col min="9252" max="9252" width="19.5703125" style="16" customWidth="1"/>
    <col min="9253" max="9253" width="17.42578125" style="16" customWidth="1"/>
    <col min="9254" max="9265" width="9.140625" style="16" customWidth="1"/>
    <col min="9266" max="9266" width="18.5703125" style="16" customWidth="1"/>
    <col min="9267" max="9267" width="18.28515625" style="16" customWidth="1"/>
    <col min="9268" max="9481" width="9.140625" style="16"/>
    <col min="9482" max="9482" width="21" style="16" customWidth="1"/>
    <col min="9483" max="9483" width="6.5703125" style="16" customWidth="1"/>
    <col min="9484" max="9484" width="9" style="16" bestFit="1" customWidth="1"/>
    <col min="9485" max="9485" width="9" style="16" customWidth="1"/>
    <col min="9486" max="9486" width="10.85546875" style="16" customWidth="1"/>
    <col min="9487" max="9487" width="5" style="16" customWidth="1"/>
    <col min="9488" max="9488" width="5.7109375" style="16" customWidth="1"/>
    <col min="9489" max="9490" width="9.140625" style="16" customWidth="1"/>
    <col min="9491" max="9491" width="32.5703125" style="16" customWidth="1"/>
    <col min="9492" max="9497" width="9.140625" style="16" customWidth="1"/>
    <col min="9498" max="9498" width="9.28515625" style="16" customWidth="1"/>
    <col min="9499" max="9499" width="5.28515625" style="16" customWidth="1"/>
    <col min="9500" max="9500" width="11.7109375" style="16" customWidth="1"/>
    <col min="9501" max="9501" width="4.5703125" style="16" customWidth="1"/>
    <col min="9502" max="9505" width="9.140625" style="16" customWidth="1"/>
    <col min="9506" max="9507" width="16.5703125" style="16" customWidth="1"/>
    <col min="9508" max="9508" width="19.5703125" style="16" customWidth="1"/>
    <col min="9509" max="9509" width="17.42578125" style="16" customWidth="1"/>
    <col min="9510" max="9521" width="9.140625" style="16" customWidth="1"/>
    <col min="9522" max="9522" width="18.5703125" style="16" customWidth="1"/>
    <col min="9523" max="9523" width="18.28515625" style="16" customWidth="1"/>
    <col min="9524" max="9737" width="9.140625" style="16"/>
    <col min="9738" max="9738" width="21" style="16" customWidth="1"/>
    <col min="9739" max="9739" width="6.5703125" style="16" customWidth="1"/>
    <col min="9740" max="9740" width="9" style="16" bestFit="1" customWidth="1"/>
    <col min="9741" max="9741" width="9" style="16" customWidth="1"/>
    <col min="9742" max="9742" width="10.85546875" style="16" customWidth="1"/>
    <col min="9743" max="9743" width="5" style="16" customWidth="1"/>
    <col min="9744" max="9744" width="5.7109375" style="16" customWidth="1"/>
    <col min="9745" max="9746" width="9.140625" style="16" customWidth="1"/>
    <col min="9747" max="9747" width="32.5703125" style="16" customWidth="1"/>
    <col min="9748" max="9753" width="9.140625" style="16" customWidth="1"/>
    <col min="9754" max="9754" width="9.28515625" style="16" customWidth="1"/>
    <col min="9755" max="9755" width="5.28515625" style="16" customWidth="1"/>
    <col min="9756" max="9756" width="11.7109375" style="16" customWidth="1"/>
    <col min="9757" max="9757" width="4.5703125" style="16" customWidth="1"/>
    <col min="9758" max="9761" width="9.140625" style="16" customWidth="1"/>
    <col min="9762" max="9763" width="16.5703125" style="16" customWidth="1"/>
    <col min="9764" max="9764" width="19.5703125" style="16" customWidth="1"/>
    <col min="9765" max="9765" width="17.42578125" style="16" customWidth="1"/>
    <col min="9766" max="9777" width="9.140625" style="16" customWidth="1"/>
    <col min="9778" max="9778" width="18.5703125" style="16" customWidth="1"/>
    <col min="9779" max="9779" width="18.28515625" style="16" customWidth="1"/>
    <col min="9780" max="9993" width="9.140625" style="16"/>
    <col min="9994" max="9994" width="21" style="16" customWidth="1"/>
    <col min="9995" max="9995" width="6.5703125" style="16" customWidth="1"/>
    <col min="9996" max="9996" width="9" style="16" bestFit="1" customWidth="1"/>
    <col min="9997" max="9997" width="9" style="16" customWidth="1"/>
    <col min="9998" max="9998" width="10.85546875" style="16" customWidth="1"/>
    <col min="9999" max="9999" width="5" style="16" customWidth="1"/>
    <col min="10000" max="10000" width="5.7109375" style="16" customWidth="1"/>
    <col min="10001" max="10002" width="9.140625" style="16" customWidth="1"/>
    <col min="10003" max="10003" width="32.5703125" style="16" customWidth="1"/>
    <col min="10004" max="10009" width="9.140625" style="16" customWidth="1"/>
    <col min="10010" max="10010" width="9.28515625" style="16" customWidth="1"/>
    <col min="10011" max="10011" width="5.28515625" style="16" customWidth="1"/>
    <col min="10012" max="10012" width="11.7109375" style="16" customWidth="1"/>
    <col min="10013" max="10013" width="4.5703125" style="16" customWidth="1"/>
    <col min="10014" max="10017" width="9.140625" style="16" customWidth="1"/>
    <col min="10018" max="10019" width="16.5703125" style="16" customWidth="1"/>
    <col min="10020" max="10020" width="19.5703125" style="16" customWidth="1"/>
    <col min="10021" max="10021" width="17.42578125" style="16" customWidth="1"/>
    <col min="10022" max="10033" width="9.140625" style="16" customWidth="1"/>
    <col min="10034" max="10034" width="18.5703125" style="16" customWidth="1"/>
    <col min="10035" max="10035" width="18.28515625" style="16" customWidth="1"/>
    <col min="10036" max="10249" width="9.140625" style="16"/>
    <col min="10250" max="10250" width="21" style="16" customWidth="1"/>
    <col min="10251" max="10251" width="6.5703125" style="16" customWidth="1"/>
    <col min="10252" max="10252" width="9" style="16" bestFit="1" customWidth="1"/>
    <col min="10253" max="10253" width="9" style="16" customWidth="1"/>
    <col min="10254" max="10254" width="10.85546875" style="16" customWidth="1"/>
    <col min="10255" max="10255" width="5" style="16" customWidth="1"/>
    <col min="10256" max="10256" width="5.7109375" style="16" customWidth="1"/>
    <col min="10257" max="10258" width="9.140625" style="16" customWidth="1"/>
    <col min="10259" max="10259" width="32.5703125" style="16" customWidth="1"/>
    <col min="10260" max="10265" width="9.140625" style="16" customWidth="1"/>
    <col min="10266" max="10266" width="9.28515625" style="16" customWidth="1"/>
    <col min="10267" max="10267" width="5.28515625" style="16" customWidth="1"/>
    <col min="10268" max="10268" width="11.7109375" style="16" customWidth="1"/>
    <col min="10269" max="10269" width="4.5703125" style="16" customWidth="1"/>
    <col min="10270" max="10273" width="9.140625" style="16" customWidth="1"/>
    <col min="10274" max="10275" width="16.5703125" style="16" customWidth="1"/>
    <col min="10276" max="10276" width="19.5703125" style="16" customWidth="1"/>
    <col min="10277" max="10277" width="17.42578125" style="16" customWidth="1"/>
    <col min="10278" max="10289" width="9.140625" style="16" customWidth="1"/>
    <col min="10290" max="10290" width="18.5703125" style="16" customWidth="1"/>
    <col min="10291" max="10291" width="18.28515625" style="16" customWidth="1"/>
    <col min="10292" max="10505" width="9.140625" style="16"/>
    <col min="10506" max="10506" width="21" style="16" customWidth="1"/>
    <col min="10507" max="10507" width="6.5703125" style="16" customWidth="1"/>
    <col min="10508" max="10508" width="9" style="16" bestFit="1" customWidth="1"/>
    <col min="10509" max="10509" width="9" style="16" customWidth="1"/>
    <col min="10510" max="10510" width="10.85546875" style="16" customWidth="1"/>
    <col min="10511" max="10511" width="5" style="16" customWidth="1"/>
    <col min="10512" max="10512" width="5.7109375" style="16" customWidth="1"/>
    <col min="10513" max="10514" width="9.140625" style="16" customWidth="1"/>
    <col min="10515" max="10515" width="32.5703125" style="16" customWidth="1"/>
    <col min="10516" max="10521" width="9.140625" style="16" customWidth="1"/>
    <col min="10522" max="10522" width="9.28515625" style="16" customWidth="1"/>
    <col min="10523" max="10523" width="5.28515625" style="16" customWidth="1"/>
    <col min="10524" max="10524" width="11.7109375" style="16" customWidth="1"/>
    <col min="10525" max="10525" width="4.5703125" style="16" customWidth="1"/>
    <col min="10526" max="10529" width="9.140625" style="16" customWidth="1"/>
    <col min="10530" max="10531" width="16.5703125" style="16" customWidth="1"/>
    <col min="10532" max="10532" width="19.5703125" style="16" customWidth="1"/>
    <col min="10533" max="10533" width="17.42578125" style="16" customWidth="1"/>
    <col min="10534" max="10545" width="9.140625" style="16" customWidth="1"/>
    <col min="10546" max="10546" width="18.5703125" style="16" customWidth="1"/>
    <col min="10547" max="10547" width="18.28515625" style="16" customWidth="1"/>
    <col min="10548" max="10761" width="9.140625" style="16"/>
    <col min="10762" max="10762" width="21" style="16" customWidth="1"/>
    <col min="10763" max="10763" width="6.5703125" style="16" customWidth="1"/>
    <col min="10764" max="10764" width="9" style="16" bestFit="1" customWidth="1"/>
    <col min="10765" max="10765" width="9" style="16" customWidth="1"/>
    <col min="10766" max="10766" width="10.85546875" style="16" customWidth="1"/>
    <col min="10767" max="10767" width="5" style="16" customWidth="1"/>
    <col min="10768" max="10768" width="5.7109375" style="16" customWidth="1"/>
    <col min="10769" max="10770" width="9.140625" style="16" customWidth="1"/>
    <col min="10771" max="10771" width="32.5703125" style="16" customWidth="1"/>
    <col min="10772" max="10777" width="9.140625" style="16" customWidth="1"/>
    <col min="10778" max="10778" width="9.28515625" style="16" customWidth="1"/>
    <col min="10779" max="10779" width="5.28515625" style="16" customWidth="1"/>
    <col min="10780" max="10780" width="11.7109375" style="16" customWidth="1"/>
    <col min="10781" max="10781" width="4.5703125" style="16" customWidth="1"/>
    <col min="10782" max="10785" width="9.140625" style="16" customWidth="1"/>
    <col min="10786" max="10787" width="16.5703125" style="16" customWidth="1"/>
    <col min="10788" max="10788" width="19.5703125" style="16" customWidth="1"/>
    <col min="10789" max="10789" width="17.42578125" style="16" customWidth="1"/>
    <col min="10790" max="10801" width="9.140625" style="16" customWidth="1"/>
    <col min="10802" max="10802" width="18.5703125" style="16" customWidth="1"/>
    <col min="10803" max="10803" width="18.28515625" style="16" customWidth="1"/>
    <col min="10804" max="11017" width="9.140625" style="16"/>
    <col min="11018" max="11018" width="21" style="16" customWidth="1"/>
    <col min="11019" max="11019" width="6.5703125" style="16" customWidth="1"/>
    <col min="11020" max="11020" width="9" style="16" bestFit="1" customWidth="1"/>
    <col min="11021" max="11021" width="9" style="16" customWidth="1"/>
    <col min="11022" max="11022" width="10.85546875" style="16" customWidth="1"/>
    <col min="11023" max="11023" width="5" style="16" customWidth="1"/>
    <col min="11024" max="11024" width="5.7109375" style="16" customWidth="1"/>
    <col min="11025" max="11026" width="9.140625" style="16" customWidth="1"/>
    <col min="11027" max="11027" width="32.5703125" style="16" customWidth="1"/>
    <col min="11028" max="11033" width="9.140625" style="16" customWidth="1"/>
    <col min="11034" max="11034" width="9.28515625" style="16" customWidth="1"/>
    <col min="11035" max="11035" width="5.28515625" style="16" customWidth="1"/>
    <col min="11036" max="11036" width="11.7109375" style="16" customWidth="1"/>
    <col min="11037" max="11037" width="4.5703125" style="16" customWidth="1"/>
    <col min="11038" max="11041" width="9.140625" style="16" customWidth="1"/>
    <col min="11042" max="11043" width="16.5703125" style="16" customWidth="1"/>
    <col min="11044" max="11044" width="19.5703125" style="16" customWidth="1"/>
    <col min="11045" max="11045" width="17.42578125" style="16" customWidth="1"/>
    <col min="11046" max="11057" width="9.140625" style="16" customWidth="1"/>
    <col min="11058" max="11058" width="18.5703125" style="16" customWidth="1"/>
    <col min="11059" max="11059" width="18.28515625" style="16" customWidth="1"/>
    <col min="11060" max="11273" width="9.140625" style="16"/>
    <col min="11274" max="11274" width="21" style="16" customWidth="1"/>
    <col min="11275" max="11275" width="6.5703125" style="16" customWidth="1"/>
    <col min="11276" max="11276" width="9" style="16" bestFit="1" customWidth="1"/>
    <col min="11277" max="11277" width="9" style="16" customWidth="1"/>
    <col min="11278" max="11278" width="10.85546875" style="16" customWidth="1"/>
    <col min="11279" max="11279" width="5" style="16" customWidth="1"/>
    <col min="11280" max="11280" width="5.7109375" style="16" customWidth="1"/>
    <col min="11281" max="11282" width="9.140625" style="16" customWidth="1"/>
    <col min="11283" max="11283" width="32.5703125" style="16" customWidth="1"/>
    <col min="11284" max="11289" width="9.140625" style="16" customWidth="1"/>
    <col min="11290" max="11290" width="9.28515625" style="16" customWidth="1"/>
    <col min="11291" max="11291" width="5.28515625" style="16" customWidth="1"/>
    <col min="11292" max="11292" width="11.7109375" style="16" customWidth="1"/>
    <col min="11293" max="11293" width="4.5703125" style="16" customWidth="1"/>
    <col min="11294" max="11297" width="9.140625" style="16" customWidth="1"/>
    <col min="11298" max="11299" width="16.5703125" style="16" customWidth="1"/>
    <col min="11300" max="11300" width="19.5703125" style="16" customWidth="1"/>
    <col min="11301" max="11301" width="17.42578125" style="16" customWidth="1"/>
    <col min="11302" max="11313" width="9.140625" style="16" customWidth="1"/>
    <col min="11314" max="11314" width="18.5703125" style="16" customWidth="1"/>
    <col min="11315" max="11315" width="18.28515625" style="16" customWidth="1"/>
    <col min="11316" max="11529" width="9.140625" style="16"/>
    <col min="11530" max="11530" width="21" style="16" customWidth="1"/>
    <col min="11531" max="11531" width="6.5703125" style="16" customWidth="1"/>
    <col min="11532" max="11532" width="9" style="16" bestFit="1" customWidth="1"/>
    <col min="11533" max="11533" width="9" style="16" customWidth="1"/>
    <col min="11534" max="11534" width="10.85546875" style="16" customWidth="1"/>
    <col min="11535" max="11535" width="5" style="16" customWidth="1"/>
    <col min="11536" max="11536" width="5.7109375" style="16" customWidth="1"/>
    <col min="11537" max="11538" width="9.140625" style="16" customWidth="1"/>
    <col min="11539" max="11539" width="32.5703125" style="16" customWidth="1"/>
    <col min="11540" max="11545" width="9.140625" style="16" customWidth="1"/>
    <col min="11546" max="11546" width="9.28515625" style="16" customWidth="1"/>
    <col min="11547" max="11547" width="5.28515625" style="16" customWidth="1"/>
    <col min="11548" max="11548" width="11.7109375" style="16" customWidth="1"/>
    <col min="11549" max="11549" width="4.5703125" style="16" customWidth="1"/>
    <col min="11550" max="11553" width="9.140625" style="16" customWidth="1"/>
    <col min="11554" max="11555" width="16.5703125" style="16" customWidth="1"/>
    <col min="11556" max="11556" width="19.5703125" style="16" customWidth="1"/>
    <col min="11557" max="11557" width="17.42578125" style="16" customWidth="1"/>
    <col min="11558" max="11569" width="9.140625" style="16" customWidth="1"/>
    <col min="11570" max="11570" width="18.5703125" style="16" customWidth="1"/>
    <col min="11571" max="11571" width="18.28515625" style="16" customWidth="1"/>
    <col min="11572" max="11785" width="9.140625" style="16"/>
    <col min="11786" max="11786" width="21" style="16" customWidth="1"/>
    <col min="11787" max="11787" width="6.5703125" style="16" customWidth="1"/>
    <col min="11788" max="11788" width="9" style="16" bestFit="1" customWidth="1"/>
    <col min="11789" max="11789" width="9" style="16" customWidth="1"/>
    <col min="11790" max="11790" width="10.85546875" style="16" customWidth="1"/>
    <col min="11791" max="11791" width="5" style="16" customWidth="1"/>
    <col min="11792" max="11792" width="5.7109375" style="16" customWidth="1"/>
    <col min="11793" max="11794" width="9.140625" style="16" customWidth="1"/>
    <col min="11795" max="11795" width="32.5703125" style="16" customWidth="1"/>
    <col min="11796" max="11801" width="9.140625" style="16" customWidth="1"/>
    <col min="11802" max="11802" width="9.28515625" style="16" customWidth="1"/>
    <col min="11803" max="11803" width="5.28515625" style="16" customWidth="1"/>
    <col min="11804" max="11804" width="11.7109375" style="16" customWidth="1"/>
    <col min="11805" max="11805" width="4.5703125" style="16" customWidth="1"/>
    <col min="11806" max="11809" width="9.140625" style="16" customWidth="1"/>
    <col min="11810" max="11811" width="16.5703125" style="16" customWidth="1"/>
    <col min="11812" max="11812" width="19.5703125" style="16" customWidth="1"/>
    <col min="11813" max="11813" width="17.42578125" style="16" customWidth="1"/>
    <col min="11814" max="11825" width="9.140625" style="16" customWidth="1"/>
    <col min="11826" max="11826" width="18.5703125" style="16" customWidth="1"/>
    <col min="11827" max="11827" width="18.28515625" style="16" customWidth="1"/>
    <col min="11828" max="12041" width="9.140625" style="16"/>
    <col min="12042" max="12042" width="21" style="16" customWidth="1"/>
    <col min="12043" max="12043" width="6.5703125" style="16" customWidth="1"/>
    <col min="12044" max="12044" width="9" style="16" bestFit="1" customWidth="1"/>
    <col min="12045" max="12045" width="9" style="16" customWidth="1"/>
    <col min="12046" max="12046" width="10.85546875" style="16" customWidth="1"/>
    <col min="12047" max="12047" width="5" style="16" customWidth="1"/>
    <col min="12048" max="12048" width="5.7109375" style="16" customWidth="1"/>
    <col min="12049" max="12050" width="9.140625" style="16" customWidth="1"/>
    <col min="12051" max="12051" width="32.5703125" style="16" customWidth="1"/>
    <col min="12052" max="12057" width="9.140625" style="16" customWidth="1"/>
    <col min="12058" max="12058" width="9.28515625" style="16" customWidth="1"/>
    <col min="12059" max="12059" width="5.28515625" style="16" customWidth="1"/>
    <col min="12060" max="12060" width="11.7109375" style="16" customWidth="1"/>
    <col min="12061" max="12061" width="4.5703125" style="16" customWidth="1"/>
    <col min="12062" max="12065" width="9.140625" style="16" customWidth="1"/>
    <col min="12066" max="12067" width="16.5703125" style="16" customWidth="1"/>
    <col min="12068" max="12068" width="19.5703125" style="16" customWidth="1"/>
    <col min="12069" max="12069" width="17.42578125" style="16" customWidth="1"/>
    <col min="12070" max="12081" width="9.140625" style="16" customWidth="1"/>
    <col min="12082" max="12082" width="18.5703125" style="16" customWidth="1"/>
    <col min="12083" max="12083" width="18.28515625" style="16" customWidth="1"/>
    <col min="12084" max="12297" width="9.140625" style="16"/>
    <col min="12298" max="12298" width="21" style="16" customWidth="1"/>
    <col min="12299" max="12299" width="6.5703125" style="16" customWidth="1"/>
    <col min="12300" max="12300" width="9" style="16" bestFit="1" customWidth="1"/>
    <col min="12301" max="12301" width="9" style="16" customWidth="1"/>
    <col min="12302" max="12302" width="10.85546875" style="16" customWidth="1"/>
    <col min="12303" max="12303" width="5" style="16" customWidth="1"/>
    <col min="12304" max="12304" width="5.7109375" style="16" customWidth="1"/>
    <col min="12305" max="12306" width="9.140625" style="16" customWidth="1"/>
    <col min="12307" max="12307" width="32.5703125" style="16" customWidth="1"/>
    <col min="12308" max="12313" width="9.140625" style="16" customWidth="1"/>
    <col min="12314" max="12314" width="9.28515625" style="16" customWidth="1"/>
    <col min="12315" max="12315" width="5.28515625" style="16" customWidth="1"/>
    <col min="12316" max="12316" width="11.7109375" style="16" customWidth="1"/>
    <col min="12317" max="12317" width="4.5703125" style="16" customWidth="1"/>
    <col min="12318" max="12321" width="9.140625" style="16" customWidth="1"/>
    <col min="12322" max="12323" width="16.5703125" style="16" customWidth="1"/>
    <col min="12324" max="12324" width="19.5703125" style="16" customWidth="1"/>
    <col min="12325" max="12325" width="17.42578125" style="16" customWidth="1"/>
    <col min="12326" max="12337" width="9.140625" style="16" customWidth="1"/>
    <col min="12338" max="12338" width="18.5703125" style="16" customWidth="1"/>
    <col min="12339" max="12339" width="18.28515625" style="16" customWidth="1"/>
    <col min="12340" max="12553" width="9.140625" style="16"/>
    <col min="12554" max="12554" width="21" style="16" customWidth="1"/>
    <col min="12555" max="12555" width="6.5703125" style="16" customWidth="1"/>
    <col min="12556" max="12556" width="9" style="16" bestFit="1" customWidth="1"/>
    <col min="12557" max="12557" width="9" style="16" customWidth="1"/>
    <col min="12558" max="12558" width="10.85546875" style="16" customWidth="1"/>
    <col min="12559" max="12559" width="5" style="16" customWidth="1"/>
    <col min="12560" max="12560" width="5.7109375" style="16" customWidth="1"/>
    <col min="12561" max="12562" width="9.140625" style="16" customWidth="1"/>
    <col min="12563" max="12563" width="32.5703125" style="16" customWidth="1"/>
    <col min="12564" max="12569" width="9.140625" style="16" customWidth="1"/>
    <col min="12570" max="12570" width="9.28515625" style="16" customWidth="1"/>
    <col min="12571" max="12571" width="5.28515625" style="16" customWidth="1"/>
    <col min="12572" max="12572" width="11.7109375" style="16" customWidth="1"/>
    <col min="12573" max="12573" width="4.5703125" style="16" customWidth="1"/>
    <col min="12574" max="12577" width="9.140625" style="16" customWidth="1"/>
    <col min="12578" max="12579" width="16.5703125" style="16" customWidth="1"/>
    <col min="12580" max="12580" width="19.5703125" style="16" customWidth="1"/>
    <col min="12581" max="12581" width="17.42578125" style="16" customWidth="1"/>
    <col min="12582" max="12593" width="9.140625" style="16" customWidth="1"/>
    <col min="12594" max="12594" width="18.5703125" style="16" customWidth="1"/>
    <col min="12595" max="12595" width="18.28515625" style="16" customWidth="1"/>
    <col min="12596" max="12809" width="9.140625" style="16"/>
    <col min="12810" max="12810" width="21" style="16" customWidth="1"/>
    <col min="12811" max="12811" width="6.5703125" style="16" customWidth="1"/>
    <col min="12812" max="12812" width="9" style="16" bestFit="1" customWidth="1"/>
    <col min="12813" max="12813" width="9" style="16" customWidth="1"/>
    <col min="12814" max="12814" width="10.85546875" style="16" customWidth="1"/>
    <col min="12815" max="12815" width="5" style="16" customWidth="1"/>
    <col min="12816" max="12816" width="5.7109375" style="16" customWidth="1"/>
    <col min="12817" max="12818" width="9.140625" style="16" customWidth="1"/>
    <col min="12819" max="12819" width="32.5703125" style="16" customWidth="1"/>
    <col min="12820" max="12825" width="9.140625" style="16" customWidth="1"/>
    <col min="12826" max="12826" width="9.28515625" style="16" customWidth="1"/>
    <col min="12827" max="12827" width="5.28515625" style="16" customWidth="1"/>
    <col min="12828" max="12828" width="11.7109375" style="16" customWidth="1"/>
    <col min="12829" max="12829" width="4.5703125" style="16" customWidth="1"/>
    <col min="12830" max="12833" width="9.140625" style="16" customWidth="1"/>
    <col min="12834" max="12835" width="16.5703125" style="16" customWidth="1"/>
    <col min="12836" max="12836" width="19.5703125" style="16" customWidth="1"/>
    <col min="12837" max="12837" width="17.42578125" style="16" customWidth="1"/>
    <col min="12838" max="12849" width="9.140625" style="16" customWidth="1"/>
    <col min="12850" max="12850" width="18.5703125" style="16" customWidth="1"/>
    <col min="12851" max="12851" width="18.28515625" style="16" customWidth="1"/>
    <col min="12852" max="13065" width="9.140625" style="16"/>
    <col min="13066" max="13066" width="21" style="16" customWidth="1"/>
    <col min="13067" max="13067" width="6.5703125" style="16" customWidth="1"/>
    <col min="13068" max="13068" width="9" style="16" bestFit="1" customWidth="1"/>
    <col min="13069" max="13069" width="9" style="16" customWidth="1"/>
    <col min="13070" max="13070" width="10.85546875" style="16" customWidth="1"/>
    <col min="13071" max="13071" width="5" style="16" customWidth="1"/>
    <col min="13072" max="13072" width="5.7109375" style="16" customWidth="1"/>
    <col min="13073" max="13074" width="9.140625" style="16" customWidth="1"/>
    <col min="13075" max="13075" width="32.5703125" style="16" customWidth="1"/>
    <col min="13076" max="13081" width="9.140625" style="16" customWidth="1"/>
    <col min="13082" max="13082" width="9.28515625" style="16" customWidth="1"/>
    <col min="13083" max="13083" width="5.28515625" style="16" customWidth="1"/>
    <col min="13084" max="13084" width="11.7109375" style="16" customWidth="1"/>
    <col min="13085" max="13085" width="4.5703125" style="16" customWidth="1"/>
    <col min="13086" max="13089" width="9.140625" style="16" customWidth="1"/>
    <col min="13090" max="13091" width="16.5703125" style="16" customWidth="1"/>
    <col min="13092" max="13092" width="19.5703125" style="16" customWidth="1"/>
    <col min="13093" max="13093" width="17.42578125" style="16" customWidth="1"/>
    <col min="13094" max="13105" width="9.140625" style="16" customWidth="1"/>
    <col min="13106" max="13106" width="18.5703125" style="16" customWidth="1"/>
    <col min="13107" max="13107" width="18.28515625" style="16" customWidth="1"/>
    <col min="13108" max="13321" width="9.140625" style="16"/>
    <col min="13322" max="13322" width="21" style="16" customWidth="1"/>
    <col min="13323" max="13323" width="6.5703125" style="16" customWidth="1"/>
    <col min="13324" max="13324" width="9" style="16" bestFit="1" customWidth="1"/>
    <col min="13325" max="13325" width="9" style="16" customWidth="1"/>
    <col min="13326" max="13326" width="10.85546875" style="16" customWidth="1"/>
    <col min="13327" max="13327" width="5" style="16" customWidth="1"/>
    <col min="13328" max="13328" width="5.7109375" style="16" customWidth="1"/>
    <col min="13329" max="13330" width="9.140625" style="16" customWidth="1"/>
    <col min="13331" max="13331" width="32.5703125" style="16" customWidth="1"/>
    <col min="13332" max="13337" width="9.140625" style="16" customWidth="1"/>
    <col min="13338" max="13338" width="9.28515625" style="16" customWidth="1"/>
    <col min="13339" max="13339" width="5.28515625" style="16" customWidth="1"/>
    <col min="13340" max="13340" width="11.7109375" style="16" customWidth="1"/>
    <col min="13341" max="13341" width="4.5703125" style="16" customWidth="1"/>
    <col min="13342" max="13345" width="9.140625" style="16" customWidth="1"/>
    <col min="13346" max="13347" width="16.5703125" style="16" customWidth="1"/>
    <col min="13348" max="13348" width="19.5703125" style="16" customWidth="1"/>
    <col min="13349" max="13349" width="17.42578125" style="16" customWidth="1"/>
    <col min="13350" max="13361" width="9.140625" style="16" customWidth="1"/>
    <col min="13362" max="13362" width="18.5703125" style="16" customWidth="1"/>
    <col min="13363" max="13363" width="18.28515625" style="16" customWidth="1"/>
    <col min="13364" max="13577" width="9.140625" style="16"/>
    <col min="13578" max="13578" width="21" style="16" customWidth="1"/>
    <col min="13579" max="13579" width="6.5703125" style="16" customWidth="1"/>
    <col min="13580" max="13580" width="9" style="16" bestFit="1" customWidth="1"/>
    <col min="13581" max="13581" width="9" style="16" customWidth="1"/>
    <col min="13582" max="13582" width="10.85546875" style="16" customWidth="1"/>
    <col min="13583" max="13583" width="5" style="16" customWidth="1"/>
    <col min="13584" max="13584" width="5.7109375" style="16" customWidth="1"/>
    <col min="13585" max="13586" width="9.140625" style="16" customWidth="1"/>
    <col min="13587" max="13587" width="32.5703125" style="16" customWidth="1"/>
    <col min="13588" max="13593" width="9.140625" style="16" customWidth="1"/>
    <col min="13594" max="13594" width="9.28515625" style="16" customWidth="1"/>
    <col min="13595" max="13595" width="5.28515625" style="16" customWidth="1"/>
    <col min="13596" max="13596" width="11.7109375" style="16" customWidth="1"/>
    <col min="13597" max="13597" width="4.5703125" style="16" customWidth="1"/>
    <col min="13598" max="13601" width="9.140625" style="16" customWidth="1"/>
    <col min="13602" max="13603" width="16.5703125" style="16" customWidth="1"/>
    <col min="13604" max="13604" width="19.5703125" style="16" customWidth="1"/>
    <col min="13605" max="13605" width="17.42578125" style="16" customWidth="1"/>
    <col min="13606" max="13617" width="9.140625" style="16" customWidth="1"/>
    <col min="13618" max="13618" width="18.5703125" style="16" customWidth="1"/>
    <col min="13619" max="13619" width="18.28515625" style="16" customWidth="1"/>
    <col min="13620" max="13833" width="9.140625" style="16"/>
    <col min="13834" max="13834" width="21" style="16" customWidth="1"/>
    <col min="13835" max="13835" width="6.5703125" style="16" customWidth="1"/>
    <col min="13836" max="13836" width="9" style="16" bestFit="1" customWidth="1"/>
    <col min="13837" max="13837" width="9" style="16" customWidth="1"/>
    <col min="13838" max="13838" width="10.85546875" style="16" customWidth="1"/>
    <col min="13839" max="13839" width="5" style="16" customWidth="1"/>
    <col min="13840" max="13840" width="5.7109375" style="16" customWidth="1"/>
    <col min="13841" max="13842" width="9.140625" style="16" customWidth="1"/>
    <col min="13843" max="13843" width="32.5703125" style="16" customWidth="1"/>
    <col min="13844" max="13849" width="9.140625" style="16" customWidth="1"/>
    <col min="13850" max="13850" width="9.28515625" style="16" customWidth="1"/>
    <col min="13851" max="13851" width="5.28515625" style="16" customWidth="1"/>
    <col min="13852" max="13852" width="11.7109375" style="16" customWidth="1"/>
    <col min="13853" max="13853" width="4.5703125" style="16" customWidth="1"/>
    <col min="13854" max="13857" width="9.140625" style="16" customWidth="1"/>
    <col min="13858" max="13859" width="16.5703125" style="16" customWidth="1"/>
    <col min="13860" max="13860" width="19.5703125" style="16" customWidth="1"/>
    <col min="13861" max="13861" width="17.42578125" style="16" customWidth="1"/>
    <col min="13862" max="13873" width="9.140625" style="16" customWidth="1"/>
    <col min="13874" max="13874" width="18.5703125" style="16" customWidth="1"/>
    <col min="13875" max="13875" width="18.28515625" style="16" customWidth="1"/>
    <col min="13876" max="14089" width="9.140625" style="16"/>
    <col min="14090" max="14090" width="21" style="16" customWidth="1"/>
    <col min="14091" max="14091" width="6.5703125" style="16" customWidth="1"/>
    <col min="14092" max="14092" width="9" style="16" bestFit="1" customWidth="1"/>
    <col min="14093" max="14093" width="9" style="16" customWidth="1"/>
    <col min="14094" max="14094" width="10.85546875" style="16" customWidth="1"/>
    <col min="14095" max="14095" width="5" style="16" customWidth="1"/>
    <col min="14096" max="14096" width="5.7109375" style="16" customWidth="1"/>
    <col min="14097" max="14098" width="9.140625" style="16" customWidth="1"/>
    <col min="14099" max="14099" width="32.5703125" style="16" customWidth="1"/>
    <col min="14100" max="14105" width="9.140625" style="16" customWidth="1"/>
    <col min="14106" max="14106" width="9.28515625" style="16" customWidth="1"/>
    <col min="14107" max="14107" width="5.28515625" style="16" customWidth="1"/>
    <col min="14108" max="14108" width="11.7109375" style="16" customWidth="1"/>
    <col min="14109" max="14109" width="4.5703125" style="16" customWidth="1"/>
    <col min="14110" max="14113" width="9.140625" style="16" customWidth="1"/>
    <col min="14114" max="14115" width="16.5703125" style="16" customWidth="1"/>
    <col min="14116" max="14116" width="19.5703125" style="16" customWidth="1"/>
    <col min="14117" max="14117" width="17.42578125" style="16" customWidth="1"/>
    <col min="14118" max="14129" width="9.140625" style="16" customWidth="1"/>
    <col min="14130" max="14130" width="18.5703125" style="16" customWidth="1"/>
    <col min="14131" max="14131" width="18.28515625" style="16" customWidth="1"/>
    <col min="14132" max="14345" width="9.140625" style="16"/>
    <col min="14346" max="14346" width="21" style="16" customWidth="1"/>
    <col min="14347" max="14347" width="6.5703125" style="16" customWidth="1"/>
    <col min="14348" max="14348" width="9" style="16" bestFit="1" customWidth="1"/>
    <col min="14349" max="14349" width="9" style="16" customWidth="1"/>
    <col min="14350" max="14350" width="10.85546875" style="16" customWidth="1"/>
    <col min="14351" max="14351" width="5" style="16" customWidth="1"/>
    <col min="14352" max="14352" width="5.7109375" style="16" customWidth="1"/>
    <col min="14353" max="14354" width="9.140625" style="16" customWidth="1"/>
    <col min="14355" max="14355" width="32.5703125" style="16" customWidth="1"/>
    <col min="14356" max="14361" width="9.140625" style="16" customWidth="1"/>
    <col min="14362" max="14362" width="9.28515625" style="16" customWidth="1"/>
    <col min="14363" max="14363" width="5.28515625" style="16" customWidth="1"/>
    <col min="14364" max="14364" width="11.7109375" style="16" customWidth="1"/>
    <col min="14365" max="14365" width="4.5703125" style="16" customWidth="1"/>
    <col min="14366" max="14369" width="9.140625" style="16" customWidth="1"/>
    <col min="14370" max="14371" width="16.5703125" style="16" customWidth="1"/>
    <col min="14372" max="14372" width="19.5703125" style="16" customWidth="1"/>
    <col min="14373" max="14373" width="17.42578125" style="16" customWidth="1"/>
    <col min="14374" max="14385" width="9.140625" style="16" customWidth="1"/>
    <col min="14386" max="14386" width="18.5703125" style="16" customWidth="1"/>
    <col min="14387" max="14387" width="18.28515625" style="16" customWidth="1"/>
    <col min="14388" max="14601" width="9.140625" style="16"/>
    <col min="14602" max="14602" width="21" style="16" customWidth="1"/>
    <col min="14603" max="14603" width="6.5703125" style="16" customWidth="1"/>
    <col min="14604" max="14604" width="9" style="16" bestFit="1" customWidth="1"/>
    <col min="14605" max="14605" width="9" style="16" customWidth="1"/>
    <col min="14606" max="14606" width="10.85546875" style="16" customWidth="1"/>
    <col min="14607" max="14607" width="5" style="16" customWidth="1"/>
    <col min="14608" max="14608" width="5.7109375" style="16" customWidth="1"/>
    <col min="14609" max="14610" width="9.140625" style="16" customWidth="1"/>
    <col min="14611" max="14611" width="32.5703125" style="16" customWidth="1"/>
    <col min="14612" max="14617" width="9.140625" style="16" customWidth="1"/>
    <col min="14618" max="14618" width="9.28515625" style="16" customWidth="1"/>
    <col min="14619" max="14619" width="5.28515625" style="16" customWidth="1"/>
    <col min="14620" max="14620" width="11.7109375" style="16" customWidth="1"/>
    <col min="14621" max="14621" width="4.5703125" style="16" customWidth="1"/>
    <col min="14622" max="14625" width="9.140625" style="16" customWidth="1"/>
    <col min="14626" max="14627" width="16.5703125" style="16" customWidth="1"/>
    <col min="14628" max="14628" width="19.5703125" style="16" customWidth="1"/>
    <col min="14629" max="14629" width="17.42578125" style="16" customWidth="1"/>
    <col min="14630" max="14641" width="9.140625" style="16" customWidth="1"/>
    <col min="14642" max="14642" width="18.5703125" style="16" customWidth="1"/>
    <col min="14643" max="14643" width="18.28515625" style="16" customWidth="1"/>
    <col min="14644" max="14857" width="9.140625" style="16"/>
    <col min="14858" max="14858" width="21" style="16" customWidth="1"/>
    <col min="14859" max="14859" width="6.5703125" style="16" customWidth="1"/>
    <col min="14860" max="14860" width="9" style="16" bestFit="1" customWidth="1"/>
    <col min="14861" max="14861" width="9" style="16" customWidth="1"/>
    <col min="14862" max="14862" width="10.85546875" style="16" customWidth="1"/>
    <col min="14863" max="14863" width="5" style="16" customWidth="1"/>
    <col min="14864" max="14864" width="5.7109375" style="16" customWidth="1"/>
    <col min="14865" max="14866" width="9.140625" style="16" customWidth="1"/>
    <col min="14867" max="14867" width="32.5703125" style="16" customWidth="1"/>
    <col min="14868" max="14873" width="9.140625" style="16" customWidth="1"/>
    <col min="14874" max="14874" width="9.28515625" style="16" customWidth="1"/>
    <col min="14875" max="14875" width="5.28515625" style="16" customWidth="1"/>
    <col min="14876" max="14876" width="11.7109375" style="16" customWidth="1"/>
    <col min="14877" max="14877" width="4.5703125" style="16" customWidth="1"/>
    <col min="14878" max="14881" width="9.140625" style="16" customWidth="1"/>
    <col min="14882" max="14883" width="16.5703125" style="16" customWidth="1"/>
    <col min="14884" max="14884" width="19.5703125" style="16" customWidth="1"/>
    <col min="14885" max="14885" width="17.42578125" style="16" customWidth="1"/>
    <col min="14886" max="14897" width="9.140625" style="16" customWidth="1"/>
    <col min="14898" max="14898" width="18.5703125" style="16" customWidth="1"/>
    <col min="14899" max="14899" width="18.28515625" style="16" customWidth="1"/>
    <col min="14900" max="15113" width="9.140625" style="16"/>
    <col min="15114" max="15114" width="21" style="16" customWidth="1"/>
    <col min="15115" max="15115" width="6.5703125" style="16" customWidth="1"/>
    <col min="15116" max="15116" width="9" style="16" bestFit="1" customWidth="1"/>
    <col min="15117" max="15117" width="9" style="16" customWidth="1"/>
    <col min="15118" max="15118" width="10.85546875" style="16" customWidth="1"/>
    <col min="15119" max="15119" width="5" style="16" customWidth="1"/>
    <col min="15120" max="15120" width="5.7109375" style="16" customWidth="1"/>
    <col min="15121" max="15122" width="9.140625" style="16" customWidth="1"/>
    <col min="15123" max="15123" width="32.5703125" style="16" customWidth="1"/>
    <col min="15124" max="15129" width="9.140625" style="16" customWidth="1"/>
    <col min="15130" max="15130" width="9.28515625" style="16" customWidth="1"/>
    <col min="15131" max="15131" width="5.28515625" style="16" customWidth="1"/>
    <col min="15132" max="15132" width="11.7109375" style="16" customWidth="1"/>
    <col min="15133" max="15133" width="4.5703125" style="16" customWidth="1"/>
    <col min="15134" max="15137" width="9.140625" style="16" customWidth="1"/>
    <col min="15138" max="15139" width="16.5703125" style="16" customWidth="1"/>
    <col min="15140" max="15140" width="19.5703125" style="16" customWidth="1"/>
    <col min="15141" max="15141" width="17.42578125" style="16" customWidth="1"/>
    <col min="15142" max="15153" width="9.140625" style="16" customWidth="1"/>
    <col min="15154" max="15154" width="18.5703125" style="16" customWidth="1"/>
    <col min="15155" max="15155" width="18.28515625" style="16" customWidth="1"/>
    <col min="15156" max="15369" width="9.140625" style="16"/>
    <col min="15370" max="15370" width="21" style="16" customWidth="1"/>
    <col min="15371" max="15371" width="6.5703125" style="16" customWidth="1"/>
    <col min="15372" max="15372" width="9" style="16" bestFit="1" customWidth="1"/>
    <col min="15373" max="15373" width="9" style="16" customWidth="1"/>
    <col min="15374" max="15374" width="10.85546875" style="16" customWidth="1"/>
    <col min="15375" max="15375" width="5" style="16" customWidth="1"/>
    <col min="15376" max="15376" width="5.7109375" style="16" customWidth="1"/>
    <col min="15377" max="15378" width="9.140625" style="16" customWidth="1"/>
    <col min="15379" max="15379" width="32.5703125" style="16" customWidth="1"/>
    <col min="15380" max="15385" width="9.140625" style="16" customWidth="1"/>
    <col min="15386" max="15386" width="9.28515625" style="16" customWidth="1"/>
    <col min="15387" max="15387" width="5.28515625" style="16" customWidth="1"/>
    <col min="15388" max="15388" width="11.7109375" style="16" customWidth="1"/>
    <col min="15389" max="15389" width="4.5703125" style="16" customWidth="1"/>
    <col min="15390" max="15393" width="9.140625" style="16" customWidth="1"/>
    <col min="15394" max="15395" width="16.5703125" style="16" customWidth="1"/>
    <col min="15396" max="15396" width="19.5703125" style="16" customWidth="1"/>
    <col min="15397" max="15397" width="17.42578125" style="16" customWidth="1"/>
    <col min="15398" max="15409" width="9.140625" style="16" customWidth="1"/>
    <col min="15410" max="15410" width="18.5703125" style="16" customWidth="1"/>
    <col min="15411" max="15411" width="18.28515625" style="16" customWidth="1"/>
    <col min="15412" max="15625" width="9.140625" style="16"/>
    <col min="15626" max="15626" width="21" style="16" customWidth="1"/>
    <col min="15627" max="15627" width="6.5703125" style="16" customWidth="1"/>
    <col min="15628" max="15628" width="9" style="16" bestFit="1" customWidth="1"/>
    <col min="15629" max="15629" width="9" style="16" customWidth="1"/>
    <col min="15630" max="15630" width="10.85546875" style="16" customWidth="1"/>
    <col min="15631" max="15631" width="5" style="16" customWidth="1"/>
    <col min="15632" max="15632" width="5.7109375" style="16" customWidth="1"/>
    <col min="15633" max="15634" width="9.140625" style="16" customWidth="1"/>
    <col min="15635" max="15635" width="32.5703125" style="16" customWidth="1"/>
    <col min="15636" max="15641" width="9.140625" style="16" customWidth="1"/>
    <col min="15642" max="15642" width="9.28515625" style="16" customWidth="1"/>
    <col min="15643" max="15643" width="5.28515625" style="16" customWidth="1"/>
    <col min="15644" max="15644" width="11.7109375" style="16" customWidth="1"/>
    <col min="15645" max="15645" width="4.5703125" style="16" customWidth="1"/>
    <col min="15646" max="15649" width="9.140625" style="16" customWidth="1"/>
    <col min="15650" max="15651" width="16.5703125" style="16" customWidth="1"/>
    <col min="15652" max="15652" width="19.5703125" style="16" customWidth="1"/>
    <col min="15653" max="15653" width="17.42578125" style="16" customWidth="1"/>
    <col min="15654" max="15665" width="9.140625" style="16" customWidth="1"/>
    <col min="15666" max="15666" width="18.5703125" style="16" customWidth="1"/>
    <col min="15667" max="15667" width="18.28515625" style="16" customWidth="1"/>
    <col min="15668" max="15881" width="9.140625" style="16"/>
    <col min="15882" max="15882" width="21" style="16" customWidth="1"/>
    <col min="15883" max="15883" width="6.5703125" style="16" customWidth="1"/>
    <col min="15884" max="15884" width="9" style="16" bestFit="1" customWidth="1"/>
    <col min="15885" max="15885" width="9" style="16" customWidth="1"/>
    <col min="15886" max="15886" width="10.85546875" style="16" customWidth="1"/>
    <col min="15887" max="15887" width="5" style="16" customWidth="1"/>
    <col min="15888" max="15888" width="5.7109375" style="16" customWidth="1"/>
    <col min="15889" max="15890" width="9.140625" style="16" customWidth="1"/>
    <col min="15891" max="15891" width="32.5703125" style="16" customWidth="1"/>
    <col min="15892" max="15897" width="9.140625" style="16" customWidth="1"/>
    <col min="15898" max="15898" width="9.28515625" style="16" customWidth="1"/>
    <col min="15899" max="15899" width="5.28515625" style="16" customWidth="1"/>
    <col min="15900" max="15900" width="11.7109375" style="16" customWidth="1"/>
    <col min="15901" max="15901" width="4.5703125" style="16" customWidth="1"/>
    <col min="15902" max="15905" width="9.140625" style="16" customWidth="1"/>
    <col min="15906" max="15907" width="16.5703125" style="16" customWidth="1"/>
    <col min="15908" max="15908" width="19.5703125" style="16" customWidth="1"/>
    <col min="15909" max="15909" width="17.42578125" style="16" customWidth="1"/>
    <col min="15910" max="15921" width="9.140625" style="16" customWidth="1"/>
    <col min="15922" max="15922" width="18.5703125" style="16" customWidth="1"/>
    <col min="15923" max="15923" width="18.28515625" style="16" customWidth="1"/>
    <col min="15924" max="16137" width="9.140625" style="16"/>
    <col min="16138" max="16138" width="21" style="16" customWidth="1"/>
    <col min="16139" max="16139" width="6.5703125" style="16" customWidth="1"/>
    <col min="16140" max="16140" width="9" style="16" bestFit="1" customWidth="1"/>
    <col min="16141" max="16141" width="9" style="16" customWidth="1"/>
    <col min="16142" max="16142" width="10.85546875" style="16" customWidth="1"/>
    <col min="16143" max="16143" width="5" style="16" customWidth="1"/>
    <col min="16144" max="16144" width="5.7109375" style="16" customWidth="1"/>
    <col min="16145" max="16146" width="9.140625" style="16" customWidth="1"/>
    <col min="16147" max="16147" width="32.5703125" style="16" customWidth="1"/>
    <col min="16148" max="16153" width="9.140625" style="16" customWidth="1"/>
    <col min="16154" max="16154" width="9.28515625" style="16" customWidth="1"/>
    <col min="16155" max="16155" width="5.28515625" style="16" customWidth="1"/>
    <col min="16156" max="16156" width="11.7109375" style="16" customWidth="1"/>
    <col min="16157" max="16157" width="4.5703125" style="16" customWidth="1"/>
    <col min="16158" max="16161" width="9.140625" style="16" customWidth="1"/>
    <col min="16162" max="16163" width="16.5703125" style="16" customWidth="1"/>
    <col min="16164" max="16164" width="19.5703125" style="16" customWidth="1"/>
    <col min="16165" max="16165" width="17.42578125" style="16" customWidth="1"/>
    <col min="16166" max="16177" width="9.140625" style="16" customWidth="1"/>
    <col min="16178" max="16178" width="18.5703125" style="16" customWidth="1"/>
    <col min="16179" max="16179" width="18.28515625" style="16" customWidth="1"/>
    <col min="16180" max="16384" width="9.140625" style="16"/>
  </cols>
  <sheetData>
    <row r="1" spans="1:228" ht="15" x14ac:dyDescent="0.25">
      <c r="A1" s="16"/>
      <c r="B1" s="1"/>
      <c r="C1" s="2"/>
      <c r="D1" s="3"/>
      <c r="E1" s="3"/>
      <c r="F1" s="4"/>
      <c r="G1" s="404"/>
      <c r="H1" s="4"/>
      <c r="I1" s="4"/>
      <c r="J1" s="5"/>
      <c r="K1" s="5"/>
      <c r="L1" s="5"/>
      <c r="M1" s="5"/>
      <c r="N1" s="6"/>
      <c r="O1" s="6"/>
      <c r="P1" s="7"/>
      <c r="Q1" s="8"/>
      <c r="R1" s="4"/>
      <c r="S1" s="4"/>
      <c r="T1" s="4"/>
      <c r="U1" s="9"/>
      <c r="V1" s="10"/>
      <c r="W1" s="10"/>
      <c r="X1" s="10"/>
      <c r="Y1" s="10"/>
      <c r="Z1" s="10"/>
      <c r="AA1" s="11"/>
      <c r="AB1" s="11"/>
      <c r="AC1" s="11"/>
      <c r="AD1" s="12"/>
      <c r="AI1" s="15"/>
      <c r="AJ1" s="15"/>
      <c r="AK1" s="15"/>
      <c r="AL1" s="15"/>
      <c r="BE1" s="307" t="s">
        <v>247</v>
      </c>
      <c r="BF1" s="307" t="s">
        <v>248</v>
      </c>
      <c r="BJ1" s="307" t="s">
        <v>247</v>
      </c>
      <c r="BK1" s="307" t="s">
        <v>247</v>
      </c>
      <c r="BL1" s="307" t="s">
        <v>248</v>
      </c>
      <c r="BM1" s="307" t="s">
        <v>248</v>
      </c>
    </row>
    <row r="2" spans="1:228" x14ac:dyDescent="0.25">
      <c r="A2" s="16"/>
      <c r="B2" s="271"/>
      <c r="C2" s="2"/>
      <c r="D2" s="17"/>
      <c r="E2" s="17"/>
      <c r="F2" s="18"/>
      <c r="G2" s="405"/>
      <c r="H2" s="18"/>
      <c r="I2" s="18"/>
      <c r="J2" s="19"/>
      <c r="K2" s="19"/>
      <c r="L2" s="19"/>
      <c r="M2" s="19"/>
      <c r="N2" s="6"/>
      <c r="O2" s="6"/>
      <c r="P2" s="20"/>
      <c r="Q2" s="21"/>
      <c r="R2" s="22"/>
      <c r="S2" s="22"/>
      <c r="T2" s="22"/>
      <c r="U2" s="23"/>
      <c r="V2" s="15"/>
      <c r="W2" s="15"/>
      <c r="X2" s="15"/>
      <c r="Y2" s="15"/>
      <c r="Z2" s="15"/>
      <c r="AA2" s="24"/>
      <c r="AB2" s="24"/>
      <c r="AC2" s="24"/>
      <c r="AD2" s="25"/>
      <c r="AI2" s="15"/>
      <c r="AJ2" s="15"/>
      <c r="AK2" s="15"/>
      <c r="AL2" s="15"/>
      <c r="AZ2" s="223" t="s">
        <v>240</v>
      </c>
      <c r="BA2" s="253">
        <v>103</v>
      </c>
      <c r="BB2" s="223">
        <v>146</v>
      </c>
      <c r="BD2" s="14" t="s">
        <v>246</v>
      </c>
      <c r="BE2" s="14">
        <v>107</v>
      </c>
      <c r="BF2" s="14">
        <v>141</v>
      </c>
      <c r="BH2" s="14" t="s">
        <v>246</v>
      </c>
    </row>
    <row r="3" spans="1:228" ht="24" thickBot="1" x14ac:dyDescent="0.3">
      <c r="A3" s="16"/>
      <c r="B3" s="26" t="s">
        <v>0</v>
      </c>
      <c r="C3" s="2"/>
      <c r="D3" s="27"/>
      <c r="E3" s="27"/>
      <c r="F3" s="18"/>
      <c r="G3" s="405"/>
      <c r="H3" s="18"/>
      <c r="I3" s="18"/>
      <c r="J3" s="19"/>
      <c r="K3" s="19"/>
      <c r="L3" s="19"/>
      <c r="M3" s="19"/>
      <c r="N3" s="6"/>
      <c r="O3" s="6"/>
      <c r="P3" s="7"/>
      <c r="Q3" s="28"/>
      <c r="R3" s="29"/>
      <c r="S3" s="29"/>
      <c r="T3" s="29"/>
      <c r="U3" s="30"/>
      <c r="V3" s="29"/>
      <c r="W3" s="29"/>
      <c r="X3" s="29"/>
      <c r="Y3" s="29"/>
      <c r="Z3" s="29"/>
      <c r="AA3" s="31"/>
      <c r="AB3" s="31"/>
      <c r="AC3" s="31"/>
      <c r="AD3" s="32"/>
      <c r="AI3" s="15"/>
      <c r="AJ3" s="15"/>
      <c r="AK3" s="15"/>
      <c r="AL3" s="15"/>
      <c r="AZ3" s="223" t="s">
        <v>241</v>
      </c>
      <c r="BA3" s="253">
        <v>105</v>
      </c>
      <c r="BB3" s="223">
        <v>141</v>
      </c>
      <c r="BD3" s="14" t="s">
        <v>241</v>
      </c>
      <c r="BE3" s="14">
        <v>110</v>
      </c>
      <c r="BF3" s="14">
        <v>137</v>
      </c>
      <c r="BH3" s="14" t="s">
        <v>241</v>
      </c>
      <c r="BJ3" s="337"/>
      <c r="BK3" s="337"/>
      <c r="BL3" s="337"/>
      <c r="BM3" s="337"/>
    </row>
    <row r="4" spans="1:228" ht="16.5" thickBot="1" x14ac:dyDescent="0.3">
      <c r="A4" s="16"/>
      <c r="B4" s="33"/>
      <c r="C4" s="34"/>
      <c r="D4" s="33"/>
      <c r="E4" s="33"/>
      <c r="F4" s="35"/>
      <c r="G4" s="406"/>
      <c r="H4" s="35"/>
      <c r="I4" s="35"/>
      <c r="J4" s="36"/>
      <c r="K4" s="36"/>
      <c r="L4" s="36"/>
      <c r="M4" s="36"/>
      <c r="N4" s="37"/>
      <c r="O4" s="37"/>
      <c r="P4" s="38"/>
      <c r="Q4" s="39"/>
      <c r="R4" s="467" t="s">
        <v>1</v>
      </c>
      <c r="S4" s="468"/>
      <c r="T4" s="468"/>
      <c r="U4" s="468"/>
      <c r="V4" s="469"/>
      <c r="W4" s="347"/>
      <c r="X4" s="347"/>
      <c r="Y4" s="347"/>
      <c r="Z4" s="347"/>
      <c r="AA4" s="470" t="s">
        <v>2</v>
      </c>
      <c r="AB4" s="471"/>
      <c r="AC4" s="471"/>
      <c r="AD4" s="472"/>
      <c r="AE4" s="473" t="s">
        <v>229</v>
      </c>
      <c r="AF4" s="474"/>
      <c r="AG4" s="474"/>
      <c r="AH4" s="475"/>
      <c r="AI4" s="467" t="s">
        <v>3</v>
      </c>
      <c r="AJ4" s="468"/>
      <c r="AK4" s="468"/>
      <c r="AL4" s="469"/>
      <c r="AM4" s="476" t="s">
        <v>4</v>
      </c>
      <c r="AN4" s="477"/>
      <c r="AO4" s="477"/>
      <c r="AP4" s="478"/>
      <c r="AQ4" s="479" t="s">
        <v>5</v>
      </c>
      <c r="AR4" s="480"/>
      <c r="AS4" s="480"/>
      <c r="AT4" s="481"/>
      <c r="AU4" s="458" t="s">
        <v>231</v>
      </c>
      <c r="AV4" s="459"/>
      <c r="AW4" s="459"/>
      <c r="AX4" s="459"/>
      <c r="AY4" s="460"/>
      <c r="AZ4" s="461" t="s">
        <v>239</v>
      </c>
      <c r="BA4" s="462"/>
      <c r="BB4" s="462"/>
      <c r="BC4" s="463"/>
      <c r="BD4" s="461" t="s">
        <v>245</v>
      </c>
      <c r="BE4" s="462"/>
      <c r="BF4" s="462"/>
      <c r="BG4" s="463"/>
      <c r="BH4" s="461" t="s">
        <v>262</v>
      </c>
      <c r="BI4" s="462"/>
      <c r="BJ4" s="462"/>
      <c r="BK4" s="462"/>
      <c r="BL4" s="462"/>
      <c r="BM4" s="462"/>
      <c r="BN4" s="463"/>
    </row>
    <row r="5" spans="1:228" ht="16.5" thickBot="1" x14ac:dyDescent="0.3">
      <c r="A5" s="16"/>
      <c r="B5" s="33"/>
      <c r="C5" s="34"/>
      <c r="D5" s="33"/>
      <c r="E5" s="33"/>
      <c r="F5" s="35"/>
      <c r="G5" s="406"/>
      <c r="H5" s="35"/>
      <c r="I5" s="35"/>
      <c r="J5" s="464" t="s">
        <v>316</v>
      </c>
      <c r="K5" s="465"/>
      <c r="L5" s="466"/>
      <c r="M5" s="37"/>
      <c r="N5" s="37"/>
      <c r="O5" s="37"/>
      <c r="P5" s="38"/>
      <c r="Q5" s="39"/>
      <c r="R5" s="370"/>
      <c r="S5" s="371"/>
      <c r="T5" s="371"/>
      <c r="U5" s="371"/>
      <c r="V5" s="372"/>
      <c r="W5" s="371"/>
      <c r="X5" s="371"/>
      <c r="Y5" s="371"/>
      <c r="Z5" s="371"/>
      <c r="AA5" s="373"/>
      <c r="AB5" s="374"/>
      <c r="AC5" s="374"/>
      <c r="AD5" s="375"/>
      <c r="AE5" s="376"/>
      <c r="AF5" s="377"/>
      <c r="AG5" s="377"/>
      <c r="AH5" s="378"/>
      <c r="AI5" s="370"/>
      <c r="AJ5" s="371"/>
      <c r="AK5" s="371"/>
      <c r="AL5" s="372"/>
      <c r="AM5" s="379"/>
      <c r="AN5" s="380"/>
      <c r="AO5" s="380"/>
      <c r="AP5" s="381"/>
      <c r="AQ5" s="382"/>
      <c r="AR5" s="383"/>
      <c r="AS5" s="383"/>
      <c r="AT5" s="383"/>
      <c r="AU5" s="384"/>
      <c r="AV5" s="384"/>
      <c r="AW5" s="384"/>
      <c r="AX5" s="384"/>
      <c r="AY5" s="384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385"/>
      <c r="BK5" s="385"/>
      <c r="BL5" s="385"/>
      <c r="BM5" s="385"/>
      <c r="BN5" s="385"/>
    </row>
    <row r="6" spans="1:228" s="56" customFormat="1" ht="126" x14ac:dyDescent="0.25">
      <c r="B6" s="40" t="s">
        <v>6</v>
      </c>
      <c r="C6" s="41" t="s">
        <v>7</v>
      </c>
      <c r="D6" s="40" t="s">
        <v>8</v>
      </c>
      <c r="E6" s="40" t="s">
        <v>9</v>
      </c>
      <c r="F6" s="40" t="s">
        <v>10</v>
      </c>
      <c r="G6" s="407" t="s">
        <v>320</v>
      </c>
      <c r="H6" s="40" t="s">
        <v>321</v>
      </c>
      <c r="I6" s="40" t="s">
        <v>314</v>
      </c>
      <c r="J6" s="386" t="s">
        <v>11</v>
      </c>
      <c r="K6" s="386" t="s">
        <v>12</v>
      </c>
      <c r="L6" s="386" t="s">
        <v>315</v>
      </c>
      <c r="M6" s="386" t="s">
        <v>317</v>
      </c>
      <c r="N6" s="42" t="s">
        <v>318</v>
      </c>
      <c r="O6" s="42" t="s">
        <v>319</v>
      </c>
      <c r="P6" s="43" t="s">
        <v>13</v>
      </c>
      <c r="Q6" s="44" t="s">
        <v>14</v>
      </c>
      <c r="R6" s="45" t="s">
        <v>15</v>
      </c>
      <c r="S6" s="46" t="s">
        <v>16</v>
      </c>
      <c r="T6" s="47" t="s">
        <v>17</v>
      </c>
      <c r="U6" s="47" t="s">
        <v>18</v>
      </c>
      <c r="V6" s="48" t="s">
        <v>19</v>
      </c>
      <c r="W6" s="49" t="s">
        <v>20</v>
      </c>
      <c r="X6" s="46"/>
      <c r="Y6" s="50" t="s">
        <v>21</v>
      </c>
      <c r="Z6" s="46"/>
      <c r="AA6" s="45" t="s">
        <v>15</v>
      </c>
      <c r="AB6" s="46" t="s">
        <v>16</v>
      </c>
      <c r="AC6" s="47" t="s">
        <v>17</v>
      </c>
      <c r="AD6" s="48" t="s">
        <v>18</v>
      </c>
      <c r="AE6" s="51" t="s">
        <v>15</v>
      </c>
      <c r="AF6" s="52" t="s">
        <v>16</v>
      </c>
      <c r="AG6" s="53" t="s">
        <v>17</v>
      </c>
      <c r="AH6" s="54" t="s">
        <v>18</v>
      </c>
      <c r="AI6" s="45" t="s">
        <v>15</v>
      </c>
      <c r="AJ6" s="46" t="s">
        <v>16</v>
      </c>
      <c r="AK6" s="47" t="s">
        <v>17</v>
      </c>
      <c r="AL6" s="48" t="s">
        <v>18</v>
      </c>
      <c r="AM6" s="51" t="s">
        <v>15</v>
      </c>
      <c r="AN6" s="52" t="s">
        <v>16</v>
      </c>
      <c r="AO6" s="53" t="s">
        <v>17</v>
      </c>
      <c r="AP6" s="54" t="s">
        <v>18</v>
      </c>
      <c r="AQ6" s="51" t="s">
        <v>15</v>
      </c>
      <c r="AR6" s="52" t="s">
        <v>16</v>
      </c>
      <c r="AS6" s="53" t="s">
        <v>17</v>
      </c>
      <c r="AT6" s="53" t="s">
        <v>22</v>
      </c>
      <c r="AU6" s="248" t="s">
        <v>15</v>
      </c>
      <c r="AV6" s="248" t="s">
        <v>16</v>
      </c>
      <c r="AW6" s="248" t="s">
        <v>17</v>
      </c>
      <c r="AX6" s="248" t="s">
        <v>17</v>
      </c>
      <c r="AY6" s="248" t="s">
        <v>22</v>
      </c>
      <c r="AZ6" s="243" t="s">
        <v>15</v>
      </c>
      <c r="BA6" s="243" t="s">
        <v>16</v>
      </c>
      <c r="BB6" s="243" t="s">
        <v>17</v>
      </c>
      <c r="BC6" s="243" t="s">
        <v>22</v>
      </c>
      <c r="BD6" s="243" t="s">
        <v>15</v>
      </c>
      <c r="BE6" s="243" t="s">
        <v>16</v>
      </c>
      <c r="BF6" s="243" t="s">
        <v>17</v>
      </c>
      <c r="BG6" s="243" t="s">
        <v>22</v>
      </c>
      <c r="BH6" s="243" t="s">
        <v>15</v>
      </c>
      <c r="BI6" s="243" t="s">
        <v>15</v>
      </c>
      <c r="BJ6" s="243" t="s">
        <v>16</v>
      </c>
      <c r="BK6" s="243" t="s">
        <v>16</v>
      </c>
      <c r="BL6" s="243" t="s">
        <v>17</v>
      </c>
      <c r="BM6" s="243" t="s">
        <v>17</v>
      </c>
      <c r="BN6" s="243" t="s">
        <v>22</v>
      </c>
      <c r="BO6" s="55" t="s">
        <v>261</v>
      </c>
      <c r="BP6" s="349" t="s">
        <v>268</v>
      </c>
      <c r="BQ6" s="349" t="s">
        <v>269</v>
      </c>
      <c r="BR6" s="55">
        <f>5790.87+100412.52</f>
        <v>106203.39</v>
      </c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</row>
    <row r="7" spans="1:228" s="56" customFormat="1" x14ac:dyDescent="0.25">
      <c r="B7" s="351"/>
      <c r="C7" s="352"/>
      <c r="D7" s="351"/>
      <c r="E7" s="351"/>
      <c r="F7" s="351"/>
      <c r="G7" s="408"/>
      <c r="H7" s="351"/>
      <c r="I7" s="351"/>
      <c r="J7" s="353"/>
      <c r="K7" s="353"/>
      <c r="L7" s="353"/>
      <c r="M7" s="353"/>
      <c r="N7" s="354"/>
      <c r="O7" s="354"/>
      <c r="P7" s="355"/>
      <c r="Q7" s="356"/>
      <c r="R7" s="357"/>
      <c r="S7" s="358"/>
      <c r="T7" s="359"/>
      <c r="U7" s="359"/>
      <c r="V7" s="360"/>
      <c r="W7" s="361"/>
      <c r="X7" s="358"/>
      <c r="Y7" s="362"/>
      <c r="Z7" s="358"/>
      <c r="AA7" s="357"/>
      <c r="AB7" s="358"/>
      <c r="AC7" s="359"/>
      <c r="AD7" s="360"/>
      <c r="AE7" s="363"/>
      <c r="AF7" s="364"/>
      <c r="AG7" s="365"/>
      <c r="AH7" s="365"/>
      <c r="AI7" s="358"/>
      <c r="AJ7" s="358"/>
      <c r="AK7" s="358"/>
      <c r="AL7" s="360"/>
      <c r="AM7" s="364"/>
      <c r="AN7" s="364"/>
      <c r="AO7" s="364"/>
      <c r="AP7" s="366"/>
      <c r="AQ7" s="364"/>
      <c r="AR7" s="364"/>
      <c r="AS7" s="364"/>
      <c r="AT7" s="365"/>
      <c r="AU7" s="248"/>
      <c r="AV7" s="248"/>
      <c r="AW7" s="248"/>
      <c r="AX7" s="248"/>
      <c r="AY7" s="367"/>
      <c r="AZ7" s="368"/>
      <c r="BA7" s="243"/>
      <c r="BB7" s="369"/>
      <c r="BC7" s="369"/>
      <c r="BD7" s="368"/>
      <c r="BE7" s="369"/>
      <c r="BF7" s="369"/>
      <c r="BG7" s="243"/>
      <c r="BH7" s="368"/>
      <c r="BI7" s="368"/>
      <c r="BJ7" s="369"/>
      <c r="BK7" s="369"/>
      <c r="BL7" s="369"/>
      <c r="BM7" s="369"/>
      <c r="BN7" s="243"/>
      <c r="BO7" s="55"/>
      <c r="BP7" s="349"/>
      <c r="BQ7" s="349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</row>
    <row r="8" spans="1:228" s="56" customFormat="1" x14ac:dyDescent="0.25">
      <c r="B8" s="57"/>
      <c r="C8" s="58"/>
      <c r="D8" s="57"/>
      <c r="E8" s="57"/>
      <c r="F8" s="57"/>
      <c r="G8" s="409"/>
      <c r="H8" s="57"/>
      <c r="I8" s="57"/>
      <c r="J8" s="59"/>
      <c r="K8" s="59"/>
      <c r="L8" s="59"/>
      <c r="M8" s="59"/>
      <c r="N8" s="60"/>
      <c r="O8" s="60"/>
      <c r="P8" s="61"/>
      <c r="Q8" s="62"/>
      <c r="R8" s="63"/>
      <c r="S8" s="64"/>
      <c r="T8" s="65"/>
      <c r="U8" s="65"/>
      <c r="V8" s="66"/>
      <c r="W8" s="67"/>
      <c r="X8" s="64"/>
      <c r="Y8" s="68"/>
      <c r="Z8" s="69"/>
      <c r="AA8" s="63"/>
      <c r="AB8" s="64"/>
      <c r="AC8" s="65"/>
      <c r="AD8" s="66">
        <v>0</v>
      </c>
      <c r="AE8" s="70"/>
      <c r="AF8" s="71"/>
      <c r="AG8" s="72"/>
      <c r="AH8" s="73"/>
      <c r="AI8" s="55"/>
      <c r="AJ8" s="72"/>
      <c r="AK8" s="55"/>
      <c r="AL8" s="74"/>
      <c r="AM8" s="55"/>
      <c r="AN8" s="72"/>
      <c r="AO8" s="55"/>
      <c r="AP8" s="74"/>
      <c r="AQ8" s="55"/>
      <c r="AR8" s="72"/>
      <c r="AS8" s="55"/>
      <c r="AT8" s="224"/>
      <c r="AU8" s="232"/>
      <c r="AV8" s="232"/>
      <c r="AW8" s="232"/>
      <c r="AX8" s="232"/>
      <c r="AY8" s="231"/>
      <c r="AZ8" s="260"/>
      <c r="BA8" s="232"/>
      <c r="BB8" s="261"/>
      <c r="BC8" s="303"/>
      <c r="BD8" s="306"/>
      <c r="BE8" s="326"/>
      <c r="BF8" s="326"/>
      <c r="BG8" s="331"/>
      <c r="BH8" s="306"/>
      <c r="BI8" s="341"/>
      <c r="BJ8" s="326"/>
      <c r="BK8" s="326"/>
      <c r="BL8" s="326"/>
      <c r="BM8" s="326"/>
      <c r="BN8" s="331"/>
      <c r="BO8" s="55"/>
      <c r="BP8" s="349"/>
      <c r="BQ8" s="349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</row>
    <row r="9" spans="1:228" x14ac:dyDescent="0.2">
      <c r="A9" s="16"/>
      <c r="B9" s="75"/>
      <c r="C9" s="76" t="s">
        <v>23</v>
      </c>
      <c r="D9" s="77" t="s">
        <v>23</v>
      </c>
      <c r="E9" s="77"/>
      <c r="F9" s="77" t="s">
        <v>23</v>
      </c>
      <c r="G9" s="410"/>
      <c r="H9" s="77"/>
      <c r="I9" s="77"/>
      <c r="J9" s="78"/>
      <c r="K9" s="78"/>
      <c r="L9" s="78"/>
      <c r="M9" s="78"/>
      <c r="N9" s="79" t="s">
        <v>23</v>
      </c>
      <c r="O9" s="79"/>
      <c r="P9" s="75" t="s">
        <v>23</v>
      </c>
      <c r="Q9" s="81" t="s">
        <v>23</v>
      </c>
      <c r="R9" s="82" t="s">
        <v>23</v>
      </c>
      <c r="S9" s="83"/>
      <c r="T9" s="84" t="s">
        <v>23</v>
      </c>
      <c r="U9" s="85" t="s">
        <v>23</v>
      </c>
      <c r="V9" s="86" t="s">
        <v>23</v>
      </c>
      <c r="W9" s="87"/>
      <c r="X9" s="88"/>
      <c r="Y9" s="89"/>
      <c r="Z9" s="86"/>
      <c r="AA9" s="90"/>
      <c r="AB9" s="91"/>
      <c r="AC9" s="92"/>
      <c r="AD9" s="93"/>
      <c r="AE9" s="94"/>
      <c r="AG9" s="95"/>
      <c r="AH9" s="96"/>
      <c r="AJ9" s="95"/>
      <c r="AL9" s="97"/>
      <c r="AN9" s="95"/>
      <c r="AP9" s="97"/>
      <c r="AR9" s="95"/>
      <c r="AT9" s="225"/>
      <c r="AU9" s="172"/>
      <c r="AV9" s="172"/>
      <c r="AW9" s="172"/>
      <c r="AX9" s="172"/>
      <c r="AY9" s="230"/>
      <c r="AZ9" s="138"/>
      <c r="BA9" s="172"/>
      <c r="BB9" s="138"/>
      <c r="BC9" s="269"/>
      <c r="BD9" s="250" t="s">
        <v>23</v>
      </c>
      <c r="BE9" s="225"/>
      <c r="BF9" s="225"/>
      <c r="BG9" s="95"/>
      <c r="BH9" s="250" t="s">
        <v>23</v>
      </c>
      <c r="BI9" s="250"/>
      <c r="BJ9" s="225"/>
      <c r="BK9" s="225"/>
      <c r="BL9" s="225"/>
      <c r="BM9" s="225"/>
      <c r="BN9" s="95"/>
    </row>
    <row r="10" spans="1:228" x14ac:dyDescent="0.2">
      <c r="A10" s="16"/>
      <c r="B10" s="57" t="s">
        <v>24</v>
      </c>
      <c r="C10" s="76"/>
      <c r="D10" s="77"/>
      <c r="E10" s="77"/>
      <c r="F10" s="77"/>
      <c r="G10" s="410"/>
      <c r="H10" s="77"/>
      <c r="I10" s="77"/>
      <c r="J10" s="78"/>
      <c r="K10" s="78"/>
      <c r="L10" s="78"/>
      <c r="M10" s="78"/>
      <c r="N10" s="79"/>
      <c r="O10" s="79"/>
      <c r="P10" s="75"/>
      <c r="Q10" s="81"/>
      <c r="R10" s="98"/>
      <c r="S10" s="99"/>
      <c r="T10" s="100"/>
      <c r="U10" s="92"/>
      <c r="V10" s="93"/>
      <c r="W10" s="101"/>
      <c r="X10" s="91"/>
      <c r="Y10" s="102"/>
      <c r="Z10" s="93"/>
      <c r="AA10" s="90"/>
      <c r="AB10" s="91"/>
      <c r="AC10" s="92"/>
      <c r="AD10" s="93"/>
      <c r="AE10" s="103"/>
      <c r="AF10" s="104"/>
      <c r="AG10" s="105"/>
      <c r="AH10" s="96"/>
      <c r="AJ10" s="95"/>
      <c r="AL10" s="97"/>
      <c r="AN10" s="95"/>
      <c r="AP10" s="97"/>
      <c r="AR10" s="95"/>
      <c r="AT10" s="225"/>
      <c r="AU10" s="172"/>
      <c r="AV10" s="172"/>
      <c r="AW10" s="172"/>
      <c r="AX10" s="172"/>
      <c r="AY10" s="230"/>
      <c r="AZ10" s="138"/>
      <c r="BA10" s="172"/>
      <c r="BB10" s="138"/>
      <c r="BC10" s="269"/>
      <c r="BE10" s="225"/>
      <c r="BF10" s="225"/>
      <c r="BG10" s="95"/>
      <c r="BJ10" s="225"/>
      <c r="BK10" s="225"/>
      <c r="BL10" s="225"/>
      <c r="BM10" s="225"/>
      <c r="BN10" s="95"/>
    </row>
    <row r="11" spans="1:228" x14ac:dyDescent="0.2">
      <c r="A11" s="16"/>
      <c r="B11" s="106"/>
      <c r="C11" s="76"/>
      <c r="D11" s="77"/>
      <c r="E11" s="77"/>
      <c r="F11" s="77"/>
      <c r="G11" s="410"/>
      <c r="H11" s="77"/>
      <c r="I11" s="77"/>
      <c r="J11" s="78"/>
      <c r="K11" s="78"/>
      <c r="L11" s="78"/>
      <c r="M11" s="78"/>
      <c r="N11" s="79"/>
      <c r="O11" s="79"/>
      <c r="P11" s="75"/>
      <c r="Q11" s="81"/>
      <c r="R11" s="98"/>
      <c r="S11" s="99"/>
      <c r="T11" s="100"/>
      <c r="U11" s="92"/>
      <c r="V11" s="93"/>
      <c r="W11" s="101"/>
      <c r="X11" s="91"/>
      <c r="Y11" s="102"/>
      <c r="Z11" s="93"/>
      <c r="AA11" s="90"/>
      <c r="AB11" s="91"/>
      <c r="AC11" s="92"/>
      <c r="AD11" s="93"/>
      <c r="AE11" s="103"/>
      <c r="AF11" s="104"/>
      <c r="AG11" s="105"/>
      <c r="AH11" s="96"/>
      <c r="AJ11" s="95"/>
      <c r="AL11" s="97"/>
      <c r="AN11" s="95"/>
      <c r="AP11" s="97"/>
      <c r="AR11" s="95"/>
      <c r="AT11" s="225"/>
      <c r="AU11" s="172"/>
      <c r="AV11" s="172"/>
      <c r="AW11" s="172"/>
      <c r="AX11" s="172"/>
      <c r="AY11" s="230"/>
      <c r="AZ11" s="138"/>
      <c r="BA11" s="172"/>
      <c r="BB11" s="138"/>
      <c r="BC11" s="269"/>
      <c r="BD11" s="251"/>
      <c r="BE11" s="225"/>
      <c r="BF11" s="225"/>
      <c r="BG11" s="95"/>
      <c r="BH11" s="251"/>
      <c r="BI11" s="251"/>
      <c r="BJ11" s="225"/>
      <c r="BK11" s="225"/>
      <c r="BL11" s="225"/>
      <c r="BM11" s="225"/>
      <c r="BN11" s="95"/>
    </row>
    <row r="12" spans="1:228" x14ac:dyDescent="0.2">
      <c r="A12" s="16"/>
      <c r="B12" s="75" t="s">
        <v>25</v>
      </c>
      <c r="C12" s="76" t="s">
        <v>26</v>
      </c>
      <c r="D12" s="77" t="s">
        <v>27</v>
      </c>
      <c r="E12" s="77" t="s">
        <v>28</v>
      </c>
      <c r="F12" s="77" t="s">
        <v>29</v>
      </c>
      <c r="G12" s="410"/>
      <c r="H12" s="387">
        <v>1294100</v>
      </c>
      <c r="I12" s="387"/>
      <c r="J12" s="396" t="s">
        <v>326</v>
      </c>
      <c r="K12" s="396" t="s">
        <v>327</v>
      </c>
      <c r="L12" s="396" t="s">
        <v>328</v>
      </c>
      <c r="M12" s="396" t="s">
        <v>328</v>
      </c>
      <c r="N12" s="397" t="s">
        <v>328</v>
      </c>
      <c r="O12" s="79"/>
      <c r="P12" s="75" t="s">
        <v>30</v>
      </c>
      <c r="Q12" s="81"/>
      <c r="R12" s="98">
        <f>ROUNDUP(AE12*ign/igo,afrind)</f>
        <v>0</v>
      </c>
      <c r="S12" s="99">
        <f>ROUNDUP(AF12*ign/igo,afrind)</f>
        <v>1135000</v>
      </c>
      <c r="T12" s="100">
        <f>ROUNDUP(AG12*iin/iio,afrind)</f>
        <v>296000</v>
      </c>
      <c r="U12" s="92">
        <f>SUM(R12:T12)</f>
        <v>1431000</v>
      </c>
      <c r="V12" s="93">
        <f>ROUND(U12*premienieuw/1000,2)</f>
        <v>1042.8399999999999</v>
      </c>
      <c r="W12" s="107">
        <v>39874</v>
      </c>
      <c r="X12" s="108">
        <v>30</v>
      </c>
      <c r="Y12" s="109">
        <v>40562</v>
      </c>
      <c r="Z12" s="110" t="s">
        <v>31</v>
      </c>
      <c r="AA12" s="90">
        <f>ROUNDUP(AE12*ign/igo,-3)</f>
        <v>0</v>
      </c>
      <c r="AB12" s="91">
        <f>ROUNDUP(AF12*ign/igo,-3)</f>
        <v>1135000</v>
      </c>
      <c r="AC12" s="92">
        <f>ROUNDUP(AG12*iin/iio,-3)</f>
        <v>296000</v>
      </c>
      <c r="AD12" s="93">
        <f>SUM(AA12:AC12)</f>
        <v>1431000</v>
      </c>
      <c r="AE12" s="111"/>
      <c r="AF12" s="112">
        <v>1135000</v>
      </c>
      <c r="AG12" s="113">
        <v>296000</v>
      </c>
      <c r="AH12" s="114">
        <f>SUM(AE12:AG12)</f>
        <v>1431000</v>
      </c>
      <c r="AI12" s="13">
        <v>0</v>
      </c>
      <c r="AJ12" s="115">
        <v>1135000</v>
      </c>
      <c r="AK12" s="13">
        <v>296000</v>
      </c>
      <c r="AL12" s="116">
        <f>SUM(AI12:AK12)</f>
        <v>1431000</v>
      </c>
      <c r="AM12" s="14">
        <f>AE12-AI12</f>
        <v>0</v>
      </c>
      <c r="AN12" s="95">
        <f>AF12-AJ12</f>
        <v>0</v>
      </c>
      <c r="AO12" s="14">
        <f>AG12-AK12</f>
        <v>0</v>
      </c>
      <c r="AP12" s="97">
        <f>SUM(AM12:AO12)</f>
        <v>0</v>
      </c>
      <c r="AQ12" s="14">
        <f>R12-AE12</f>
        <v>0</v>
      </c>
      <c r="AR12" s="95">
        <f>S12-AF12</f>
        <v>0</v>
      </c>
      <c r="AS12" s="14">
        <f>T12-AG12</f>
        <v>0</v>
      </c>
      <c r="AT12" s="225">
        <f>SUM(AQ12:AS12)</f>
        <v>0</v>
      </c>
      <c r="AU12" s="254"/>
      <c r="AV12" s="172">
        <v>1169050</v>
      </c>
      <c r="AW12" s="112"/>
      <c r="AX12" s="112"/>
      <c r="AY12" s="230">
        <f>AU12+AV12+AX12</f>
        <v>1169050</v>
      </c>
      <c r="AZ12" s="254"/>
      <c r="BA12" s="172">
        <f>CEILING(AV12*($BA$3/$BA$2),100)</f>
        <v>1191800</v>
      </c>
      <c r="BB12" s="138"/>
      <c r="BC12" s="268">
        <f>AZ12+BA12+BB12</f>
        <v>1191800</v>
      </c>
      <c r="BD12" s="308"/>
      <c r="BE12" s="327">
        <f>CEILING(BA12*($BE$3/$BE$2),100)</f>
        <v>1225300</v>
      </c>
      <c r="BF12" s="302"/>
      <c r="BG12" s="172">
        <f>BD12+BE12+BF12</f>
        <v>1225300</v>
      </c>
      <c r="BH12" s="308"/>
      <c r="BI12" s="308"/>
      <c r="BJ12" s="327">
        <f>CEILING(BE12*($BE$3/$BE$2),100)</f>
        <v>1259700</v>
      </c>
      <c r="BK12" s="327">
        <f>_xlfn.CEILING.MATH(((113/110)*BJ12),100)</f>
        <v>1294100</v>
      </c>
      <c r="BL12" s="302"/>
      <c r="BM12" s="302"/>
      <c r="BN12" s="172">
        <f>BI12+BK12+BM12</f>
        <v>1294100</v>
      </c>
      <c r="BP12" s="348" t="s">
        <v>270</v>
      </c>
      <c r="BQ12" s="348">
        <v>438052</v>
      </c>
      <c r="BR12" s="14">
        <f t="shared" ref="BR12:BR57" si="0">+BN12/$BN$118*$BR$6</f>
        <v>794.2302217916349</v>
      </c>
      <c r="BS12" s="14" t="str">
        <f t="shared" ref="BS12:BS43" si="1">CONCATENATE("Brandverz. ",B12," ",C12," ",E12)</f>
        <v>Brandverz. Hahnweg 7 Lochem</v>
      </c>
    </row>
    <row r="13" spans="1:228" x14ac:dyDescent="0.2">
      <c r="A13" s="16"/>
      <c r="B13" s="75" t="s">
        <v>32</v>
      </c>
      <c r="C13" s="76" t="s">
        <v>33</v>
      </c>
      <c r="D13" s="77" t="s">
        <v>34</v>
      </c>
      <c r="E13" s="77" t="s">
        <v>35</v>
      </c>
      <c r="F13" s="77" t="s">
        <v>29</v>
      </c>
      <c r="G13" s="410"/>
      <c r="H13" s="387">
        <v>354800</v>
      </c>
      <c r="I13" s="387"/>
      <c r="J13" s="396" t="s">
        <v>326</v>
      </c>
      <c r="K13" s="396" t="s">
        <v>328</v>
      </c>
      <c r="L13" s="396" t="s">
        <v>328</v>
      </c>
      <c r="M13" s="396" t="s">
        <v>328</v>
      </c>
      <c r="N13" s="397" t="s">
        <v>328</v>
      </c>
      <c r="O13" s="79"/>
      <c r="P13" s="75" t="s">
        <v>36</v>
      </c>
      <c r="Q13" s="81"/>
      <c r="R13" s="98">
        <f t="shared" ref="R13:S51" si="2">ROUNDUP(AE13*ign/igo,afrind)</f>
        <v>0</v>
      </c>
      <c r="S13" s="99">
        <f t="shared" si="2"/>
        <v>311000</v>
      </c>
      <c r="T13" s="100">
        <f t="shared" ref="T13:T54" si="3">ROUNDUP(AG13*iin/iio,afrind)</f>
        <v>136000</v>
      </c>
      <c r="U13" s="92">
        <f t="shared" ref="U13:U51" si="4">SUM(R13:T13)</f>
        <v>447000</v>
      </c>
      <c r="V13" s="93">
        <f t="shared" ref="V13:V54" si="5">ROUND(U13*premienieuw/1000,2)</f>
        <v>325.75</v>
      </c>
      <c r="W13" s="107">
        <v>40562</v>
      </c>
      <c r="X13" s="108" t="s">
        <v>37</v>
      </c>
      <c r="Y13" s="109">
        <v>40562</v>
      </c>
      <c r="Z13" s="110" t="s">
        <v>38</v>
      </c>
      <c r="AA13" s="90">
        <f t="shared" ref="AA13:AB51" si="6">ROUNDUP(AE13*ign/igo,-3)</f>
        <v>0</v>
      </c>
      <c r="AB13" s="91">
        <f t="shared" si="6"/>
        <v>311000</v>
      </c>
      <c r="AC13" s="92">
        <f t="shared" ref="AC13:AC54" si="7">ROUNDUP(AG13*iin/iio,-3)</f>
        <v>136000</v>
      </c>
      <c r="AD13" s="93">
        <f t="shared" ref="AD13:AD51" si="8">SUM(AA13:AC13)</f>
        <v>447000</v>
      </c>
      <c r="AE13" s="111"/>
      <c r="AF13" s="112">
        <v>311000</v>
      </c>
      <c r="AG13" s="113">
        <v>136000</v>
      </c>
      <c r="AH13" s="114">
        <f t="shared" ref="AH13:AH54" si="9">SUM(AE13:AG13)</f>
        <v>447000</v>
      </c>
      <c r="AI13" s="13">
        <v>0</v>
      </c>
      <c r="AJ13" s="115">
        <v>311000</v>
      </c>
      <c r="AK13" s="13">
        <v>136000</v>
      </c>
      <c r="AL13" s="116">
        <f t="shared" ref="AL13:AL54" si="10">SUM(AI13:AK13)</f>
        <v>447000</v>
      </c>
      <c r="AM13" s="14">
        <f t="shared" ref="AM13:AO51" si="11">AE13-AI13</f>
        <v>0</v>
      </c>
      <c r="AN13" s="95">
        <f t="shared" si="11"/>
        <v>0</v>
      </c>
      <c r="AO13" s="14">
        <f t="shared" si="11"/>
        <v>0</v>
      </c>
      <c r="AP13" s="97">
        <f t="shared" ref="AP13:AP54" si="12">SUM(AM13:AO13)</f>
        <v>0</v>
      </c>
      <c r="AQ13" s="14">
        <f t="shared" ref="AQ13:AT36" si="13">AA13-AE13</f>
        <v>0</v>
      </c>
      <c r="AR13" s="95">
        <f t="shared" si="13"/>
        <v>0</v>
      </c>
      <c r="AS13" s="14">
        <f t="shared" si="13"/>
        <v>0</v>
      </c>
      <c r="AT13" s="225">
        <f t="shared" si="13"/>
        <v>0</v>
      </c>
      <c r="AU13" s="254"/>
      <c r="AV13" s="172">
        <f t="shared" ref="AV13:AV52" si="14">(AJ13*103/100)</f>
        <v>320330</v>
      </c>
      <c r="AW13" s="112"/>
      <c r="AX13" s="112"/>
      <c r="AY13" s="230">
        <f t="shared" ref="AY13:AY53" si="15">AU13+AV13+AX13</f>
        <v>320330</v>
      </c>
      <c r="AZ13" s="254">
        <v>0</v>
      </c>
      <c r="BA13" s="172">
        <f>CEILING(AV13*($BA$3/$BA$2),100)</f>
        <v>326600</v>
      </c>
      <c r="BB13" s="138"/>
      <c r="BC13" s="268">
        <f>AZ13+BA13+BB13</f>
        <v>326600</v>
      </c>
      <c r="BD13" s="308"/>
      <c r="BE13" s="327">
        <f>CEILING(BA13*($BE$3/$BE$2),100)</f>
        <v>335800</v>
      </c>
      <c r="BF13" s="302"/>
      <c r="BG13" s="172">
        <f t="shared" ref="BG13:BG56" si="16">BD13+BE13+BF13</f>
        <v>335800</v>
      </c>
      <c r="BH13" s="308"/>
      <c r="BI13" s="308"/>
      <c r="BJ13" s="327">
        <f>CEILING(BE13*($BE$3/$BE$2),100)</f>
        <v>345300</v>
      </c>
      <c r="BK13" s="327">
        <f t="shared" ref="BK13:BK54" si="17">_xlfn.CEILING.MATH(((113/110)*BJ13),100)</f>
        <v>354800</v>
      </c>
      <c r="BL13" s="302"/>
      <c r="BM13" s="302"/>
      <c r="BN13" s="172">
        <f t="shared" ref="BN13:BN54" si="18">BI13+BK13+BM13</f>
        <v>354800</v>
      </c>
      <c r="BP13" s="348" t="s">
        <v>271</v>
      </c>
      <c r="BQ13" s="348">
        <v>438052</v>
      </c>
      <c r="BR13" s="14">
        <f t="shared" si="0"/>
        <v>217.75201506195199</v>
      </c>
      <c r="BS13" s="14" t="str">
        <f t="shared" si="1"/>
        <v>Brandverz. van Damstraat 2 Barchem</v>
      </c>
    </row>
    <row r="14" spans="1:228" x14ac:dyDescent="0.2">
      <c r="A14" s="16"/>
      <c r="B14" s="75" t="s">
        <v>39</v>
      </c>
      <c r="C14" s="76" t="s">
        <v>40</v>
      </c>
      <c r="D14" s="77" t="s">
        <v>41</v>
      </c>
      <c r="E14" s="77" t="s">
        <v>42</v>
      </c>
      <c r="F14" s="77" t="s">
        <v>29</v>
      </c>
      <c r="G14" s="410"/>
      <c r="H14" s="387">
        <v>824300</v>
      </c>
      <c r="I14" s="387"/>
      <c r="J14" s="396" t="s">
        <v>326</v>
      </c>
      <c r="K14" s="396" t="s">
        <v>327</v>
      </c>
      <c r="L14" s="396" t="s">
        <v>328</v>
      </c>
      <c r="M14" s="396" t="s">
        <v>328</v>
      </c>
      <c r="N14" s="397" t="s">
        <v>328</v>
      </c>
      <c r="O14" s="79"/>
      <c r="P14" s="75" t="s">
        <v>43</v>
      </c>
      <c r="Q14" s="81"/>
      <c r="R14" s="98">
        <f t="shared" si="2"/>
        <v>0</v>
      </c>
      <c r="S14" s="99">
        <f t="shared" si="2"/>
        <v>723000</v>
      </c>
      <c r="T14" s="100">
        <f t="shared" si="3"/>
        <v>373000</v>
      </c>
      <c r="U14" s="92">
        <f t="shared" si="4"/>
        <v>1096000</v>
      </c>
      <c r="V14" s="93">
        <f t="shared" si="5"/>
        <v>798.71</v>
      </c>
      <c r="W14" s="117">
        <v>39483</v>
      </c>
      <c r="X14" s="108">
        <v>26</v>
      </c>
      <c r="Y14" s="109">
        <v>40562</v>
      </c>
      <c r="Z14" s="110" t="s">
        <v>44</v>
      </c>
      <c r="AA14" s="90">
        <f t="shared" si="6"/>
        <v>0</v>
      </c>
      <c r="AB14" s="91">
        <f t="shared" si="6"/>
        <v>723000</v>
      </c>
      <c r="AC14" s="92">
        <f t="shared" si="7"/>
        <v>373000</v>
      </c>
      <c r="AD14" s="93">
        <f t="shared" si="8"/>
        <v>1096000</v>
      </c>
      <c r="AE14" s="111"/>
      <c r="AF14" s="112">
        <v>723000</v>
      </c>
      <c r="AG14" s="113">
        <v>373000</v>
      </c>
      <c r="AH14" s="114">
        <f t="shared" si="9"/>
        <v>1096000</v>
      </c>
      <c r="AI14" s="13">
        <v>0</v>
      </c>
      <c r="AJ14" s="115">
        <v>723000</v>
      </c>
      <c r="AK14" s="13">
        <v>373000</v>
      </c>
      <c r="AL14" s="116">
        <f t="shared" si="10"/>
        <v>1096000</v>
      </c>
      <c r="AM14" s="14">
        <f t="shared" si="11"/>
        <v>0</v>
      </c>
      <c r="AN14" s="95">
        <f t="shared" si="11"/>
        <v>0</v>
      </c>
      <c r="AO14" s="14">
        <f t="shared" si="11"/>
        <v>0</v>
      </c>
      <c r="AP14" s="97">
        <f t="shared" si="12"/>
        <v>0</v>
      </c>
      <c r="AQ14" s="14">
        <f t="shared" si="13"/>
        <v>0</v>
      </c>
      <c r="AR14" s="95">
        <f t="shared" si="13"/>
        <v>0</v>
      </c>
      <c r="AS14" s="14">
        <f t="shared" si="13"/>
        <v>0</v>
      </c>
      <c r="AT14" s="225">
        <f t="shared" si="13"/>
        <v>0</v>
      </c>
      <c r="AU14" s="254"/>
      <c r="AV14" s="172">
        <f t="shared" si="14"/>
        <v>744690</v>
      </c>
      <c r="AW14" s="112"/>
      <c r="AX14" s="112"/>
      <c r="AY14" s="230">
        <f t="shared" si="15"/>
        <v>744690</v>
      </c>
      <c r="AZ14" s="254"/>
      <c r="BA14" s="172">
        <f t="shared" ref="AZ14:BA31" si="19">CEILING(AV14*($BA$3/$BA$2),100)</f>
        <v>759200</v>
      </c>
      <c r="BB14" s="138"/>
      <c r="BC14" s="268">
        <f t="shared" ref="BC14:BC55" si="20">AZ14+BA14+BB14</f>
        <v>759200</v>
      </c>
      <c r="BD14" s="308"/>
      <c r="BE14" s="327">
        <f t="shared" ref="BE14:BE26" si="21">CEILING(BA14*($BE$3/$BE$2),100)</f>
        <v>780500</v>
      </c>
      <c r="BF14" s="302"/>
      <c r="BG14" s="172">
        <f t="shared" si="16"/>
        <v>780500</v>
      </c>
      <c r="BH14" s="308"/>
      <c r="BI14" s="308"/>
      <c r="BJ14" s="327">
        <f t="shared" ref="BJ14:BJ26" si="22">CEILING(BE14*($BE$3/$BE$2),100)</f>
        <v>802400</v>
      </c>
      <c r="BK14" s="327">
        <f t="shared" si="17"/>
        <v>824300</v>
      </c>
      <c r="BL14" s="302"/>
      <c r="BM14" s="302"/>
      <c r="BN14" s="172">
        <f t="shared" si="18"/>
        <v>824300</v>
      </c>
      <c r="BP14" s="348" t="s">
        <v>272</v>
      </c>
      <c r="BQ14" s="348">
        <v>438052</v>
      </c>
      <c r="BR14" s="14">
        <f t="shared" si="0"/>
        <v>505.89905866845271</v>
      </c>
      <c r="BS14" s="14" t="str">
        <f t="shared" si="1"/>
        <v>Brandverz. Zutphenseweg 22 Laren</v>
      </c>
    </row>
    <row r="15" spans="1:228" x14ac:dyDescent="0.2">
      <c r="A15" s="16"/>
      <c r="B15" s="75" t="s">
        <v>45</v>
      </c>
      <c r="C15" s="76" t="s">
        <v>46</v>
      </c>
      <c r="D15" s="77" t="s">
        <v>47</v>
      </c>
      <c r="E15" s="77" t="s">
        <v>42</v>
      </c>
      <c r="F15" s="77" t="s">
        <v>29</v>
      </c>
      <c r="G15" s="410"/>
      <c r="H15" s="387">
        <v>67400</v>
      </c>
      <c r="I15" s="387"/>
      <c r="J15" s="396" t="s">
        <v>328</v>
      </c>
      <c r="K15" s="396" t="s">
        <v>328</v>
      </c>
      <c r="L15" s="396" t="s">
        <v>328</v>
      </c>
      <c r="M15" s="396" t="s">
        <v>328</v>
      </c>
      <c r="N15" s="397" t="s">
        <v>328</v>
      </c>
      <c r="O15" s="79"/>
      <c r="P15" s="75" t="s">
        <v>48</v>
      </c>
      <c r="Q15" s="81"/>
      <c r="R15" s="98">
        <f t="shared" si="2"/>
        <v>0</v>
      </c>
      <c r="S15" s="99">
        <f t="shared" si="2"/>
        <v>59000</v>
      </c>
      <c r="T15" s="100">
        <f t="shared" si="3"/>
        <v>0</v>
      </c>
      <c r="U15" s="92">
        <f t="shared" si="4"/>
        <v>59000</v>
      </c>
      <c r="V15" s="93">
        <f t="shared" si="5"/>
        <v>43</v>
      </c>
      <c r="W15" s="117">
        <v>40312</v>
      </c>
      <c r="X15" s="118">
        <v>34</v>
      </c>
      <c r="Y15" s="101"/>
      <c r="Z15" s="93"/>
      <c r="AA15" s="90">
        <f t="shared" si="6"/>
        <v>0</v>
      </c>
      <c r="AB15" s="91">
        <f t="shared" si="6"/>
        <v>59000</v>
      </c>
      <c r="AC15" s="92">
        <f t="shared" si="7"/>
        <v>0</v>
      </c>
      <c r="AD15" s="93">
        <f t="shared" si="8"/>
        <v>59000</v>
      </c>
      <c r="AE15" s="113"/>
      <c r="AF15" s="112">
        <v>59000</v>
      </c>
      <c r="AG15" s="113">
        <v>0</v>
      </c>
      <c r="AH15" s="114">
        <f t="shared" si="9"/>
        <v>59000</v>
      </c>
      <c r="AI15" s="13">
        <v>0</v>
      </c>
      <c r="AJ15" s="115">
        <v>59000</v>
      </c>
      <c r="AK15" s="13">
        <v>0</v>
      </c>
      <c r="AL15" s="116">
        <f t="shared" si="10"/>
        <v>59000</v>
      </c>
      <c r="AM15" s="14">
        <f t="shared" si="11"/>
        <v>0</v>
      </c>
      <c r="AN15" s="95">
        <f t="shared" si="11"/>
        <v>0</v>
      </c>
      <c r="AO15" s="14">
        <f t="shared" si="11"/>
        <v>0</v>
      </c>
      <c r="AP15" s="97">
        <f t="shared" si="12"/>
        <v>0</v>
      </c>
      <c r="AQ15" s="14">
        <f t="shared" si="13"/>
        <v>0</v>
      </c>
      <c r="AR15" s="95">
        <f t="shared" si="13"/>
        <v>0</v>
      </c>
      <c r="AS15" s="14">
        <f t="shared" si="13"/>
        <v>0</v>
      </c>
      <c r="AT15" s="225">
        <f t="shared" si="13"/>
        <v>0</v>
      </c>
      <c r="AU15" s="172"/>
      <c r="AV15" s="172">
        <f t="shared" si="14"/>
        <v>60770</v>
      </c>
      <c r="AW15" s="112">
        <f t="shared" ref="AW15:AW20" si="23">AK15*145/149</f>
        <v>0</v>
      </c>
      <c r="AX15" s="112"/>
      <c r="AY15" s="230">
        <f t="shared" si="15"/>
        <v>60770</v>
      </c>
      <c r="AZ15" s="138"/>
      <c r="BA15" s="172">
        <f t="shared" si="19"/>
        <v>62000</v>
      </c>
      <c r="BB15" s="138"/>
      <c r="BC15" s="268">
        <f t="shared" si="20"/>
        <v>62000</v>
      </c>
      <c r="BD15" s="309"/>
      <c r="BE15" s="327">
        <f t="shared" si="21"/>
        <v>63800</v>
      </c>
      <c r="BF15" s="302"/>
      <c r="BG15" s="172">
        <f t="shared" si="16"/>
        <v>63800</v>
      </c>
      <c r="BH15" s="309"/>
      <c r="BI15" s="309"/>
      <c r="BJ15" s="327">
        <f t="shared" si="22"/>
        <v>65600</v>
      </c>
      <c r="BK15" s="327">
        <f t="shared" si="17"/>
        <v>67400</v>
      </c>
      <c r="BL15" s="302"/>
      <c r="BM15" s="302"/>
      <c r="BN15" s="172">
        <f t="shared" si="18"/>
        <v>67400</v>
      </c>
      <c r="BP15" s="348" t="s">
        <v>273</v>
      </c>
      <c r="BQ15" s="348">
        <v>438052</v>
      </c>
      <c r="BR15" s="14">
        <f t="shared" si="0"/>
        <v>41.365518081103623</v>
      </c>
      <c r="BS15" s="14" t="str">
        <f t="shared" si="1"/>
        <v>Brandverz. Rossweg 27 Laren</v>
      </c>
    </row>
    <row r="16" spans="1:228" x14ac:dyDescent="0.2">
      <c r="A16" s="16"/>
      <c r="B16" s="119" t="s">
        <v>51</v>
      </c>
      <c r="C16" s="120" t="s">
        <v>52</v>
      </c>
      <c r="D16" s="275" t="s">
        <v>53</v>
      </c>
      <c r="E16" s="275" t="s">
        <v>28</v>
      </c>
      <c r="F16" s="275" t="s">
        <v>29</v>
      </c>
      <c r="G16" s="411"/>
      <c r="H16" s="388">
        <v>2193500</v>
      </c>
      <c r="I16" s="388"/>
      <c r="J16" s="398" t="s">
        <v>326</v>
      </c>
      <c r="K16" s="398" t="s">
        <v>327</v>
      </c>
      <c r="L16" s="398" t="s">
        <v>328</v>
      </c>
      <c r="M16" s="398" t="s">
        <v>328</v>
      </c>
      <c r="N16" s="399" t="s">
        <v>328</v>
      </c>
      <c r="O16" s="277"/>
      <c r="P16" s="119" t="s">
        <v>243</v>
      </c>
      <c r="Q16" s="124"/>
      <c r="R16" s="90">
        <f t="shared" si="2"/>
        <v>0</v>
      </c>
      <c r="S16" s="91">
        <f t="shared" si="2"/>
        <v>1924000</v>
      </c>
      <c r="T16" s="92">
        <f t="shared" si="3"/>
        <v>0</v>
      </c>
      <c r="U16" s="92">
        <f t="shared" si="4"/>
        <v>1924000</v>
      </c>
      <c r="V16" s="93">
        <f t="shared" si="5"/>
        <v>1402.12</v>
      </c>
      <c r="W16" s="117">
        <v>39770</v>
      </c>
      <c r="X16" s="108">
        <v>4</v>
      </c>
      <c r="Y16" s="101"/>
      <c r="Z16" s="93"/>
      <c r="AA16" s="90">
        <f t="shared" si="6"/>
        <v>0</v>
      </c>
      <c r="AB16" s="91">
        <f t="shared" si="6"/>
        <v>1924000</v>
      </c>
      <c r="AC16" s="92">
        <f t="shared" si="7"/>
        <v>0</v>
      </c>
      <c r="AD16" s="93">
        <f t="shared" si="8"/>
        <v>1924000</v>
      </c>
      <c r="AE16" s="113"/>
      <c r="AF16" s="112">
        <v>1924000</v>
      </c>
      <c r="AG16" s="113">
        <v>0</v>
      </c>
      <c r="AH16" s="114">
        <f t="shared" si="9"/>
        <v>1924000</v>
      </c>
      <c r="AI16" s="13">
        <v>0</v>
      </c>
      <c r="AJ16" s="115">
        <v>1924000</v>
      </c>
      <c r="AK16" s="13">
        <v>0</v>
      </c>
      <c r="AL16" s="116">
        <f t="shared" si="10"/>
        <v>1924000</v>
      </c>
      <c r="AM16" s="14">
        <f t="shared" si="11"/>
        <v>0</v>
      </c>
      <c r="AN16" s="95">
        <f t="shared" si="11"/>
        <v>0</v>
      </c>
      <c r="AO16" s="14">
        <f t="shared" si="11"/>
        <v>0</v>
      </c>
      <c r="AP16" s="97">
        <f t="shared" si="12"/>
        <v>0</v>
      </c>
      <c r="AQ16" s="14">
        <f t="shared" si="13"/>
        <v>0</v>
      </c>
      <c r="AR16" s="95">
        <f t="shared" si="13"/>
        <v>0</v>
      </c>
      <c r="AS16" s="14">
        <f t="shared" si="13"/>
        <v>0</v>
      </c>
      <c r="AT16" s="225">
        <f t="shared" si="13"/>
        <v>0</v>
      </c>
      <c r="AU16" s="172"/>
      <c r="AV16" s="172">
        <f t="shared" si="14"/>
        <v>1981720</v>
      </c>
      <c r="AW16" s="112">
        <f t="shared" si="23"/>
        <v>0</v>
      </c>
      <c r="AX16" s="112"/>
      <c r="AY16" s="230">
        <f t="shared" si="15"/>
        <v>1981720</v>
      </c>
      <c r="AZ16" s="138"/>
      <c r="BA16" s="172">
        <f t="shared" si="19"/>
        <v>2020200</v>
      </c>
      <c r="BB16" s="138"/>
      <c r="BC16" s="268">
        <f t="shared" si="20"/>
        <v>2020200</v>
      </c>
      <c r="BD16" s="308"/>
      <c r="BE16" s="327">
        <f t="shared" si="21"/>
        <v>2076900</v>
      </c>
      <c r="BF16" s="302"/>
      <c r="BG16" s="172">
        <f t="shared" si="16"/>
        <v>2076900</v>
      </c>
      <c r="BH16" s="308"/>
      <c r="BI16" s="308"/>
      <c r="BJ16" s="327">
        <f t="shared" si="22"/>
        <v>2135200</v>
      </c>
      <c r="BK16" s="327">
        <f t="shared" si="17"/>
        <v>2193500</v>
      </c>
      <c r="BL16" s="302"/>
      <c r="BM16" s="302"/>
      <c r="BN16" s="172">
        <f t="shared" si="18"/>
        <v>2193500</v>
      </c>
      <c r="BP16" s="348" t="s">
        <v>274</v>
      </c>
      <c r="BQ16" s="348">
        <v>438052</v>
      </c>
      <c r="BR16" s="14">
        <f t="shared" si="0"/>
        <v>1346.2205328026823</v>
      </c>
      <c r="BS16" s="14" t="str">
        <f t="shared" si="1"/>
        <v>Brandverz. Dr. Rivestraat 3 Lochem</v>
      </c>
    </row>
    <row r="17" spans="1:228" x14ac:dyDescent="0.2">
      <c r="A17" s="16"/>
      <c r="B17" s="119" t="s">
        <v>54</v>
      </c>
      <c r="C17" s="120" t="s">
        <v>55</v>
      </c>
      <c r="D17" s="275" t="s">
        <v>56</v>
      </c>
      <c r="E17" s="275" t="s">
        <v>28</v>
      </c>
      <c r="F17" s="275" t="s">
        <v>29</v>
      </c>
      <c r="G17" s="411"/>
      <c r="H17" s="388">
        <v>3865900</v>
      </c>
      <c r="I17" s="388"/>
      <c r="J17" s="398" t="s">
        <v>328</v>
      </c>
      <c r="K17" s="398" t="s">
        <v>328</v>
      </c>
      <c r="L17" s="398" t="s">
        <v>328</v>
      </c>
      <c r="M17" s="398" t="s">
        <v>328</v>
      </c>
      <c r="N17" s="399" t="s">
        <v>328</v>
      </c>
      <c r="O17" s="277"/>
      <c r="P17" s="119" t="s">
        <v>57</v>
      </c>
      <c r="Q17" s="124"/>
      <c r="R17" s="90">
        <f t="shared" si="2"/>
        <v>0</v>
      </c>
      <c r="S17" s="91">
        <f t="shared" si="2"/>
        <v>3391000</v>
      </c>
      <c r="T17" s="92">
        <f t="shared" si="3"/>
        <v>0</v>
      </c>
      <c r="U17" s="92">
        <f t="shared" si="4"/>
        <v>3391000</v>
      </c>
      <c r="V17" s="93">
        <f t="shared" si="5"/>
        <v>2471.19</v>
      </c>
      <c r="W17" s="117">
        <v>40312</v>
      </c>
      <c r="X17" s="118">
        <v>34</v>
      </c>
      <c r="Y17" s="101"/>
      <c r="Z17" s="93"/>
      <c r="AA17" s="90">
        <f t="shared" si="6"/>
        <v>0</v>
      </c>
      <c r="AB17" s="91">
        <f t="shared" si="6"/>
        <v>3391000</v>
      </c>
      <c r="AC17" s="92">
        <f t="shared" si="7"/>
        <v>0</v>
      </c>
      <c r="AD17" s="93">
        <f t="shared" si="8"/>
        <v>3391000</v>
      </c>
      <c r="AE17" s="113"/>
      <c r="AF17" s="112">
        <v>3391000</v>
      </c>
      <c r="AG17" s="113">
        <v>0</v>
      </c>
      <c r="AH17" s="114">
        <f t="shared" si="9"/>
        <v>3391000</v>
      </c>
      <c r="AI17" s="13">
        <v>0</v>
      </c>
      <c r="AJ17" s="115">
        <v>3391000</v>
      </c>
      <c r="AK17" s="13">
        <v>0</v>
      </c>
      <c r="AL17" s="116">
        <f t="shared" si="10"/>
        <v>3391000</v>
      </c>
      <c r="AM17" s="14">
        <f t="shared" si="11"/>
        <v>0</v>
      </c>
      <c r="AN17" s="95">
        <f t="shared" si="11"/>
        <v>0</v>
      </c>
      <c r="AO17" s="14">
        <f t="shared" si="11"/>
        <v>0</v>
      </c>
      <c r="AP17" s="97">
        <f t="shared" si="12"/>
        <v>0</v>
      </c>
      <c r="AQ17" s="14">
        <f t="shared" si="13"/>
        <v>0</v>
      </c>
      <c r="AR17" s="95">
        <f t="shared" si="13"/>
        <v>0</v>
      </c>
      <c r="AS17" s="14">
        <f t="shared" si="13"/>
        <v>0</v>
      </c>
      <c r="AT17" s="225">
        <f t="shared" si="13"/>
        <v>0</v>
      </c>
      <c r="AU17" s="172"/>
      <c r="AV17" s="172">
        <f t="shared" si="14"/>
        <v>3492730</v>
      </c>
      <c r="AW17" s="112">
        <f t="shared" si="23"/>
        <v>0</v>
      </c>
      <c r="AX17" s="112"/>
      <c r="AY17" s="230">
        <f t="shared" si="15"/>
        <v>3492730</v>
      </c>
      <c r="AZ17" s="138"/>
      <c r="BA17" s="172">
        <f t="shared" si="19"/>
        <v>3560600</v>
      </c>
      <c r="BB17" s="138"/>
      <c r="BC17" s="268">
        <f t="shared" si="20"/>
        <v>3560600</v>
      </c>
      <c r="BD17" s="308"/>
      <c r="BE17" s="327">
        <f t="shared" si="21"/>
        <v>3660500</v>
      </c>
      <c r="BF17" s="302"/>
      <c r="BG17" s="172">
        <f t="shared" si="16"/>
        <v>3660500</v>
      </c>
      <c r="BH17" s="308"/>
      <c r="BI17" s="308"/>
      <c r="BJ17" s="327">
        <f t="shared" si="22"/>
        <v>3763200</v>
      </c>
      <c r="BK17" s="327">
        <f t="shared" si="17"/>
        <v>3865900</v>
      </c>
      <c r="BL17" s="302"/>
      <c r="BM17" s="302"/>
      <c r="BN17" s="172">
        <f t="shared" si="18"/>
        <v>3865900</v>
      </c>
      <c r="BP17" s="348" t="s">
        <v>275</v>
      </c>
      <c r="BQ17" s="348">
        <v>438052</v>
      </c>
      <c r="BR17" s="14">
        <f t="shared" si="0"/>
        <v>2372.6254651296508</v>
      </c>
      <c r="BS17" s="14" t="str">
        <f t="shared" si="1"/>
        <v>Brandverz. Markt 4 Lochem</v>
      </c>
    </row>
    <row r="18" spans="1:228" x14ac:dyDescent="0.2">
      <c r="A18" s="16"/>
      <c r="B18" s="119" t="s">
        <v>58</v>
      </c>
      <c r="C18" s="120" t="s">
        <v>59</v>
      </c>
      <c r="D18" s="275" t="s">
        <v>60</v>
      </c>
      <c r="E18" s="275" t="s">
        <v>28</v>
      </c>
      <c r="F18" s="275" t="s">
        <v>29</v>
      </c>
      <c r="G18" s="411"/>
      <c r="H18" s="388">
        <v>80000</v>
      </c>
      <c r="I18" s="388"/>
      <c r="J18" s="398" t="s">
        <v>328</v>
      </c>
      <c r="K18" s="398" t="s">
        <v>328</v>
      </c>
      <c r="L18" s="398" t="s">
        <v>328</v>
      </c>
      <c r="M18" s="398" t="s">
        <v>328</v>
      </c>
      <c r="N18" s="399" t="s">
        <v>328</v>
      </c>
      <c r="O18" s="277"/>
      <c r="P18" s="119" t="s">
        <v>48</v>
      </c>
      <c r="Q18" s="124"/>
      <c r="R18" s="90">
        <f t="shared" si="2"/>
        <v>0</v>
      </c>
      <c r="S18" s="91">
        <f t="shared" si="2"/>
        <v>70000</v>
      </c>
      <c r="T18" s="92">
        <f t="shared" si="3"/>
        <v>0</v>
      </c>
      <c r="U18" s="92">
        <f t="shared" si="4"/>
        <v>70000</v>
      </c>
      <c r="V18" s="93">
        <f t="shared" si="5"/>
        <v>51.01</v>
      </c>
      <c r="W18" s="117">
        <v>39770</v>
      </c>
      <c r="X18" s="108">
        <v>4</v>
      </c>
      <c r="Y18" s="101"/>
      <c r="Z18" s="93"/>
      <c r="AA18" s="90">
        <f t="shared" si="6"/>
        <v>0</v>
      </c>
      <c r="AB18" s="91">
        <f t="shared" si="6"/>
        <v>70000</v>
      </c>
      <c r="AC18" s="92">
        <f t="shared" si="7"/>
        <v>0</v>
      </c>
      <c r="AD18" s="93">
        <f t="shared" si="8"/>
        <v>70000</v>
      </c>
      <c r="AE18" s="113"/>
      <c r="AF18" s="112">
        <v>70000</v>
      </c>
      <c r="AG18" s="113">
        <v>0</v>
      </c>
      <c r="AH18" s="114">
        <f t="shared" si="9"/>
        <v>70000</v>
      </c>
      <c r="AI18" s="13">
        <v>0</v>
      </c>
      <c r="AJ18" s="115">
        <v>70000</v>
      </c>
      <c r="AK18" s="13">
        <v>0</v>
      </c>
      <c r="AL18" s="116">
        <f t="shared" si="10"/>
        <v>70000</v>
      </c>
      <c r="AM18" s="14">
        <f t="shared" si="11"/>
        <v>0</v>
      </c>
      <c r="AN18" s="95">
        <f t="shared" si="11"/>
        <v>0</v>
      </c>
      <c r="AO18" s="14">
        <f t="shared" si="11"/>
        <v>0</v>
      </c>
      <c r="AP18" s="97">
        <f t="shared" si="12"/>
        <v>0</v>
      </c>
      <c r="AQ18" s="14">
        <f t="shared" si="13"/>
        <v>0</v>
      </c>
      <c r="AR18" s="95">
        <f t="shared" si="13"/>
        <v>0</v>
      </c>
      <c r="AS18" s="14">
        <f t="shared" si="13"/>
        <v>0</v>
      </c>
      <c r="AT18" s="225">
        <f t="shared" si="13"/>
        <v>0</v>
      </c>
      <c r="AU18" s="172"/>
      <c r="AV18" s="172">
        <f t="shared" si="14"/>
        <v>72100</v>
      </c>
      <c r="AW18" s="112">
        <f t="shared" si="23"/>
        <v>0</v>
      </c>
      <c r="AX18" s="112"/>
      <c r="AY18" s="230">
        <f t="shared" si="15"/>
        <v>72100</v>
      </c>
      <c r="AZ18" s="138"/>
      <c r="BA18" s="172">
        <f t="shared" si="19"/>
        <v>73500</v>
      </c>
      <c r="BB18" s="138"/>
      <c r="BC18" s="268">
        <f t="shared" si="20"/>
        <v>73500</v>
      </c>
      <c r="BD18" s="308"/>
      <c r="BE18" s="327">
        <f t="shared" si="21"/>
        <v>75600</v>
      </c>
      <c r="BF18" s="302"/>
      <c r="BG18" s="172">
        <f t="shared" si="16"/>
        <v>75600</v>
      </c>
      <c r="BH18" s="308"/>
      <c r="BI18" s="308"/>
      <c r="BJ18" s="327">
        <f t="shared" si="22"/>
        <v>77800</v>
      </c>
      <c r="BK18" s="327">
        <f t="shared" si="17"/>
        <v>80000</v>
      </c>
      <c r="BL18" s="302"/>
      <c r="BM18" s="302"/>
      <c r="BN18" s="172">
        <f t="shared" si="18"/>
        <v>80000</v>
      </c>
      <c r="BP18" s="348" t="s">
        <v>276</v>
      </c>
      <c r="BQ18" s="348">
        <v>438052</v>
      </c>
      <c r="BR18" s="14">
        <f t="shared" si="0"/>
        <v>49.098537781725362</v>
      </c>
      <c r="BS18" s="14" t="str">
        <f t="shared" si="1"/>
        <v>Brandverz. Westerbleek 13 Lochem</v>
      </c>
    </row>
    <row r="19" spans="1:228" x14ac:dyDescent="0.2">
      <c r="B19" s="119" t="s">
        <v>61</v>
      </c>
      <c r="C19" s="120" t="s">
        <v>62</v>
      </c>
      <c r="D19" s="275" t="s">
        <v>63</v>
      </c>
      <c r="E19" s="275" t="s">
        <v>28</v>
      </c>
      <c r="F19" s="275" t="s">
        <v>29</v>
      </c>
      <c r="G19" s="411"/>
      <c r="H19" s="388">
        <v>807300</v>
      </c>
      <c r="I19" s="388"/>
      <c r="J19" s="398" t="s">
        <v>328</v>
      </c>
      <c r="K19" s="398" t="s">
        <v>327</v>
      </c>
      <c r="L19" s="398" t="s">
        <v>328</v>
      </c>
      <c r="M19" s="398" t="s">
        <v>328</v>
      </c>
      <c r="N19" s="400" t="s">
        <v>328</v>
      </c>
      <c r="O19" s="279"/>
      <c r="P19" s="119" t="s">
        <v>64</v>
      </c>
      <c r="Q19" s="124"/>
      <c r="R19" s="90">
        <f t="shared" si="2"/>
        <v>0</v>
      </c>
      <c r="S19" s="91">
        <f t="shared" si="2"/>
        <v>708000</v>
      </c>
      <c r="T19" s="92">
        <f t="shared" si="3"/>
        <v>0</v>
      </c>
      <c r="U19" s="92">
        <f t="shared" si="4"/>
        <v>708000</v>
      </c>
      <c r="V19" s="93">
        <f t="shared" si="5"/>
        <v>515.96</v>
      </c>
      <c r="W19" s="117">
        <v>40312</v>
      </c>
      <c r="X19" s="118">
        <v>34</v>
      </c>
      <c r="Y19" s="101"/>
      <c r="Z19" s="93"/>
      <c r="AA19" s="90">
        <f t="shared" si="6"/>
        <v>0</v>
      </c>
      <c r="AB19" s="91">
        <f t="shared" si="6"/>
        <v>708000</v>
      </c>
      <c r="AC19" s="92">
        <f t="shared" si="7"/>
        <v>0</v>
      </c>
      <c r="AD19" s="93">
        <f t="shared" si="8"/>
        <v>708000</v>
      </c>
      <c r="AE19" s="113"/>
      <c r="AF19" s="112">
        <v>708000</v>
      </c>
      <c r="AG19" s="113">
        <v>0</v>
      </c>
      <c r="AH19" s="114">
        <f t="shared" si="9"/>
        <v>708000</v>
      </c>
      <c r="AI19" s="13">
        <v>0</v>
      </c>
      <c r="AJ19" s="115">
        <v>708000</v>
      </c>
      <c r="AK19" s="13">
        <v>0</v>
      </c>
      <c r="AL19" s="116">
        <f t="shared" si="10"/>
        <v>708000</v>
      </c>
      <c r="AM19" s="14">
        <f t="shared" si="11"/>
        <v>0</v>
      </c>
      <c r="AN19" s="95">
        <f t="shared" si="11"/>
        <v>0</v>
      </c>
      <c r="AO19" s="14">
        <f t="shared" si="11"/>
        <v>0</v>
      </c>
      <c r="AP19" s="97">
        <f t="shared" si="12"/>
        <v>0</v>
      </c>
      <c r="AQ19" s="14">
        <f t="shared" si="13"/>
        <v>0</v>
      </c>
      <c r="AR19" s="95">
        <f t="shared" si="13"/>
        <v>0</v>
      </c>
      <c r="AS19" s="14">
        <f t="shared" si="13"/>
        <v>0</v>
      </c>
      <c r="AT19" s="225">
        <f t="shared" si="13"/>
        <v>0</v>
      </c>
      <c r="AU19" s="172"/>
      <c r="AV19" s="172">
        <f t="shared" si="14"/>
        <v>729240</v>
      </c>
      <c r="AW19" s="112">
        <f t="shared" si="23"/>
        <v>0</v>
      </c>
      <c r="AX19" s="112"/>
      <c r="AY19" s="230">
        <f t="shared" si="15"/>
        <v>729240</v>
      </c>
      <c r="AZ19" s="138"/>
      <c r="BA19" s="172">
        <f t="shared" si="19"/>
        <v>743400</v>
      </c>
      <c r="BB19" s="138"/>
      <c r="BC19" s="268">
        <f t="shared" si="20"/>
        <v>743400</v>
      </c>
      <c r="BD19" s="308"/>
      <c r="BE19" s="327">
        <f t="shared" si="21"/>
        <v>764300</v>
      </c>
      <c r="BF19" s="302"/>
      <c r="BG19" s="172">
        <f t="shared" si="16"/>
        <v>764300</v>
      </c>
      <c r="BH19" s="308"/>
      <c r="BI19" s="308"/>
      <c r="BJ19" s="327">
        <f t="shared" si="22"/>
        <v>785800</v>
      </c>
      <c r="BK19" s="327">
        <f t="shared" si="17"/>
        <v>807300</v>
      </c>
      <c r="BL19" s="302"/>
      <c r="BM19" s="302"/>
      <c r="BN19" s="172">
        <f t="shared" si="18"/>
        <v>807300</v>
      </c>
      <c r="BP19" s="348" t="s">
        <v>276</v>
      </c>
      <c r="BQ19" s="348">
        <v>438052</v>
      </c>
      <c r="BR19" s="14">
        <f t="shared" si="0"/>
        <v>495.46561938983604</v>
      </c>
      <c r="BS19" s="14" t="str">
        <f t="shared" si="1"/>
        <v>Brandverz. Westerwal 6 Lochem</v>
      </c>
    </row>
    <row r="20" spans="1:228" x14ac:dyDescent="0.2">
      <c r="B20" s="119" t="s">
        <v>65</v>
      </c>
      <c r="C20" s="120" t="s">
        <v>55</v>
      </c>
      <c r="D20" s="275" t="s">
        <v>66</v>
      </c>
      <c r="E20" s="275" t="s">
        <v>28</v>
      </c>
      <c r="F20" s="275" t="s">
        <v>29</v>
      </c>
      <c r="G20" s="411"/>
      <c r="H20" s="388">
        <v>2199100</v>
      </c>
      <c r="I20" s="388"/>
      <c r="J20" s="398" t="s">
        <v>326</v>
      </c>
      <c r="K20" s="398" t="s">
        <v>328</v>
      </c>
      <c r="L20" s="398" t="s">
        <v>328</v>
      </c>
      <c r="M20" s="398" t="s">
        <v>328</v>
      </c>
      <c r="N20" s="400" t="s">
        <v>328</v>
      </c>
      <c r="O20" s="279"/>
      <c r="P20" s="119" t="s">
        <v>67</v>
      </c>
      <c r="Q20" s="124"/>
      <c r="R20" s="90">
        <f t="shared" si="2"/>
        <v>0</v>
      </c>
      <c r="S20" s="91">
        <f t="shared" si="2"/>
        <v>1929000</v>
      </c>
      <c r="T20" s="92">
        <f t="shared" si="3"/>
        <v>0</v>
      </c>
      <c r="U20" s="92">
        <f t="shared" si="4"/>
        <v>1929000</v>
      </c>
      <c r="V20" s="93">
        <f t="shared" si="5"/>
        <v>1405.76</v>
      </c>
      <c r="W20" s="117">
        <v>39770</v>
      </c>
      <c r="X20" s="108">
        <v>4</v>
      </c>
      <c r="Y20" s="101"/>
      <c r="Z20" s="93"/>
      <c r="AA20" s="90">
        <f t="shared" si="6"/>
        <v>0</v>
      </c>
      <c r="AB20" s="91">
        <f t="shared" si="6"/>
        <v>1929000</v>
      </c>
      <c r="AC20" s="92">
        <f t="shared" si="7"/>
        <v>0</v>
      </c>
      <c r="AD20" s="93">
        <f t="shared" si="8"/>
        <v>1929000</v>
      </c>
      <c r="AE20" s="113"/>
      <c r="AF20" s="112">
        <v>1929000</v>
      </c>
      <c r="AG20" s="113">
        <v>0</v>
      </c>
      <c r="AH20" s="114">
        <f t="shared" si="9"/>
        <v>1929000</v>
      </c>
      <c r="AI20" s="13">
        <v>0</v>
      </c>
      <c r="AJ20" s="115">
        <v>1929000</v>
      </c>
      <c r="AK20" s="13">
        <v>0</v>
      </c>
      <c r="AL20" s="116">
        <f t="shared" si="10"/>
        <v>1929000</v>
      </c>
      <c r="AM20" s="14">
        <f t="shared" si="11"/>
        <v>0</v>
      </c>
      <c r="AN20" s="95">
        <f t="shared" si="11"/>
        <v>0</v>
      </c>
      <c r="AO20" s="14">
        <f t="shared" si="11"/>
        <v>0</v>
      </c>
      <c r="AP20" s="97">
        <f t="shared" si="12"/>
        <v>0</v>
      </c>
      <c r="AQ20" s="14">
        <f t="shared" si="13"/>
        <v>0</v>
      </c>
      <c r="AR20" s="95">
        <f t="shared" si="13"/>
        <v>0</v>
      </c>
      <c r="AS20" s="14">
        <f t="shared" si="13"/>
        <v>0</v>
      </c>
      <c r="AT20" s="225">
        <f t="shared" si="13"/>
        <v>0</v>
      </c>
      <c r="AU20" s="172"/>
      <c r="AV20" s="172">
        <f t="shared" si="14"/>
        <v>1986870</v>
      </c>
      <c r="AW20" s="112">
        <f t="shared" si="23"/>
        <v>0</v>
      </c>
      <c r="AX20" s="112"/>
      <c r="AY20" s="230">
        <f t="shared" si="15"/>
        <v>1986870</v>
      </c>
      <c r="AZ20" s="301"/>
      <c r="BA20" s="172">
        <f t="shared" si="19"/>
        <v>2025500</v>
      </c>
      <c r="BB20" s="138"/>
      <c r="BC20" s="268">
        <f t="shared" si="20"/>
        <v>2025500</v>
      </c>
      <c r="BD20" s="308"/>
      <c r="BE20" s="327">
        <f t="shared" si="21"/>
        <v>2082300</v>
      </c>
      <c r="BF20" s="302"/>
      <c r="BG20" s="172">
        <f t="shared" si="16"/>
        <v>2082300</v>
      </c>
      <c r="BH20" s="308"/>
      <c r="BI20" s="308"/>
      <c r="BJ20" s="327">
        <f t="shared" si="22"/>
        <v>2140700</v>
      </c>
      <c r="BK20" s="327">
        <f t="shared" si="17"/>
        <v>2199100</v>
      </c>
      <c r="BL20" s="302"/>
      <c r="BM20" s="302"/>
      <c r="BN20" s="172">
        <f t="shared" si="18"/>
        <v>2199100</v>
      </c>
      <c r="BP20" s="348" t="s">
        <v>277</v>
      </c>
      <c r="BQ20" s="348">
        <v>438052</v>
      </c>
      <c r="BR20" s="14">
        <f t="shared" si="0"/>
        <v>1349.6574304474032</v>
      </c>
      <c r="BS20" s="14" t="str">
        <f t="shared" si="1"/>
        <v>Brandverz. Groene Kruisstraat 4 Lochem</v>
      </c>
    </row>
    <row r="21" spans="1:228" x14ac:dyDescent="0.2">
      <c r="B21" s="119" t="s">
        <v>39</v>
      </c>
      <c r="C21" s="120" t="s">
        <v>68</v>
      </c>
      <c r="D21" s="275" t="s">
        <v>69</v>
      </c>
      <c r="E21" s="275" t="s">
        <v>28</v>
      </c>
      <c r="F21" s="275" t="s">
        <v>70</v>
      </c>
      <c r="G21" s="411"/>
      <c r="H21" s="388">
        <v>375200</v>
      </c>
      <c r="I21" s="388">
        <v>9500</v>
      </c>
      <c r="J21" s="398" t="s">
        <v>328</v>
      </c>
      <c r="K21" s="398" t="s">
        <v>328</v>
      </c>
      <c r="L21" s="398" t="s">
        <v>328</v>
      </c>
      <c r="M21" s="398" t="s">
        <v>328</v>
      </c>
      <c r="N21" s="400" t="s">
        <v>328</v>
      </c>
      <c r="O21" s="279"/>
      <c r="P21" s="119" t="s">
        <v>71</v>
      </c>
      <c r="Q21" s="124"/>
      <c r="R21" s="90">
        <f t="shared" si="2"/>
        <v>0</v>
      </c>
      <c r="S21" s="91">
        <f t="shared" si="2"/>
        <v>329000</v>
      </c>
      <c r="T21" s="92">
        <f t="shared" si="3"/>
        <v>10000</v>
      </c>
      <c r="U21" s="92">
        <f t="shared" si="4"/>
        <v>339000</v>
      </c>
      <c r="V21" s="93">
        <f t="shared" si="5"/>
        <v>247.05</v>
      </c>
      <c r="W21" s="117">
        <v>39483</v>
      </c>
      <c r="X21" s="108">
        <v>26</v>
      </c>
      <c r="Y21" s="109">
        <v>40562</v>
      </c>
      <c r="Z21" s="110" t="s">
        <v>72</v>
      </c>
      <c r="AA21" s="90">
        <f t="shared" si="6"/>
        <v>0</v>
      </c>
      <c r="AB21" s="91">
        <f t="shared" si="6"/>
        <v>329000</v>
      </c>
      <c r="AC21" s="92">
        <f t="shared" si="7"/>
        <v>10000</v>
      </c>
      <c r="AD21" s="93">
        <f t="shared" si="8"/>
        <v>339000</v>
      </c>
      <c r="AE21" s="111"/>
      <c r="AF21" s="112">
        <v>329000</v>
      </c>
      <c r="AG21" s="113">
        <v>10000</v>
      </c>
      <c r="AH21" s="114">
        <f t="shared" si="9"/>
        <v>339000</v>
      </c>
      <c r="AI21" s="13">
        <v>0</v>
      </c>
      <c r="AJ21" s="115">
        <v>329000</v>
      </c>
      <c r="AK21" s="13">
        <v>10000</v>
      </c>
      <c r="AL21" s="116">
        <f t="shared" si="10"/>
        <v>339000</v>
      </c>
      <c r="AM21" s="14">
        <f t="shared" si="11"/>
        <v>0</v>
      </c>
      <c r="AN21" s="95">
        <f t="shared" si="11"/>
        <v>0</v>
      </c>
      <c r="AO21" s="14">
        <f t="shared" si="11"/>
        <v>0</v>
      </c>
      <c r="AP21" s="97">
        <f t="shared" si="12"/>
        <v>0</v>
      </c>
      <c r="AQ21" s="14">
        <f t="shared" si="13"/>
        <v>0</v>
      </c>
      <c r="AR21" s="95">
        <f t="shared" si="13"/>
        <v>0</v>
      </c>
      <c r="AS21" s="14">
        <f t="shared" si="13"/>
        <v>0</v>
      </c>
      <c r="AT21" s="225">
        <f t="shared" si="13"/>
        <v>0</v>
      </c>
      <c r="AU21" s="254"/>
      <c r="AV21" s="172">
        <f t="shared" si="14"/>
        <v>338870</v>
      </c>
      <c r="AW21" s="112">
        <v>9731.5436241610732</v>
      </c>
      <c r="AX21" s="112">
        <f>AW21*146/145</f>
        <v>9798.6577181208049</v>
      </c>
      <c r="AY21" s="230">
        <f t="shared" si="15"/>
        <v>348668.65771812078</v>
      </c>
      <c r="AZ21" s="301"/>
      <c r="BA21" s="172">
        <f t="shared" si="19"/>
        <v>345500</v>
      </c>
      <c r="BB21" s="138">
        <f>CEILING(AX21*($BB$3/$BB$2),100)</f>
        <v>9500</v>
      </c>
      <c r="BC21" s="268">
        <f t="shared" si="20"/>
        <v>355000</v>
      </c>
      <c r="BD21" s="308"/>
      <c r="BE21" s="327">
        <f t="shared" si="21"/>
        <v>355200</v>
      </c>
      <c r="BF21" s="302">
        <f>CEILING(BB21*($BF$3/$BF$2),100)</f>
        <v>9300</v>
      </c>
      <c r="BG21" s="172">
        <f t="shared" si="16"/>
        <v>364500</v>
      </c>
      <c r="BH21" s="308"/>
      <c r="BI21" s="308"/>
      <c r="BJ21" s="327">
        <f t="shared" si="22"/>
        <v>365200</v>
      </c>
      <c r="BK21" s="327">
        <f t="shared" si="17"/>
        <v>375200</v>
      </c>
      <c r="BL21" s="302">
        <f>CEILING(BF21*($BF$3/$BF$2),100)</f>
        <v>9100</v>
      </c>
      <c r="BM21" s="302">
        <f>_xlfn.CEILING.MATH(((148/143)*BL21),100)</f>
        <v>9500</v>
      </c>
      <c r="BN21" s="172">
        <f t="shared" si="18"/>
        <v>384700</v>
      </c>
      <c r="BP21" s="348" t="s">
        <v>278</v>
      </c>
      <c r="BQ21" s="348">
        <v>438052</v>
      </c>
      <c r="BR21" s="14">
        <f t="shared" si="0"/>
        <v>236.10259355787184</v>
      </c>
      <c r="BS21" s="14" t="str">
        <f t="shared" si="1"/>
        <v>Brandverz. Zutphenseweg 93 Lochem</v>
      </c>
    </row>
    <row r="22" spans="1:228" x14ac:dyDescent="0.2">
      <c r="B22" s="119" t="s">
        <v>39</v>
      </c>
      <c r="C22" s="120" t="s">
        <v>68</v>
      </c>
      <c r="D22" s="275" t="s">
        <v>69</v>
      </c>
      <c r="E22" s="275" t="s">
        <v>28</v>
      </c>
      <c r="F22" s="275" t="s">
        <v>29</v>
      </c>
      <c r="G22" s="411"/>
      <c r="H22" s="388">
        <v>72100</v>
      </c>
      <c r="I22" s="388">
        <v>27100</v>
      </c>
      <c r="J22" s="398" t="s">
        <v>328</v>
      </c>
      <c r="K22" s="398" t="s">
        <v>328</v>
      </c>
      <c r="L22" s="398" t="s">
        <v>328</v>
      </c>
      <c r="M22" s="398" t="s">
        <v>328</v>
      </c>
      <c r="N22" s="400" t="s">
        <v>328</v>
      </c>
      <c r="O22" s="279"/>
      <c r="P22" s="119" t="s">
        <v>73</v>
      </c>
      <c r="Q22" s="124"/>
      <c r="R22" s="90">
        <f t="shared" si="2"/>
        <v>0</v>
      </c>
      <c r="S22" s="91">
        <f t="shared" si="2"/>
        <v>63000</v>
      </c>
      <c r="T22" s="92">
        <f t="shared" si="3"/>
        <v>29000</v>
      </c>
      <c r="U22" s="92">
        <f t="shared" si="4"/>
        <v>92000</v>
      </c>
      <c r="V22" s="93">
        <f t="shared" si="5"/>
        <v>67.05</v>
      </c>
      <c r="W22" s="117">
        <v>39483</v>
      </c>
      <c r="X22" s="108">
        <v>26</v>
      </c>
      <c r="Y22" s="109">
        <v>40562</v>
      </c>
      <c r="Z22" s="110" t="s">
        <v>72</v>
      </c>
      <c r="AA22" s="90">
        <f t="shared" si="6"/>
        <v>0</v>
      </c>
      <c r="AB22" s="91">
        <f t="shared" si="6"/>
        <v>63000</v>
      </c>
      <c r="AC22" s="92">
        <f t="shared" si="7"/>
        <v>29000</v>
      </c>
      <c r="AD22" s="93">
        <f t="shared" si="8"/>
        <v>92000</v>
      </c>
      <c r="AE22" s="111"/>
      <c r="AF22" s="112">
        <v>63000</v>
      </c>
      <c r="AG22" s="113">
        <v>29000</v>
      </c>
      <c r="AH22" s="114">
        <f t="shared" si="9"/>
        <v>92000</v>
      </c>
      <c r="AI22" s="13">
        <v>0</v>
      </c>
      <c r="AJ22" s="115">
        <v>63000</v>
      </c>
      <c r="AK22" s="13">
        <v>29000</v>
      </c>
      <c r="AL22" s="116">
        <f t="shared" si="10"/>
        <v>92000</v>
      </c>
      <c r="AM22" s="14">
        <f t="shared" si="11"/>
        <v>0</v>
      </c>
      <c r="AN22" s="95">
        <f t="shared" si="11"/>
        <v>0</v>
      </c>
      <c r="AO22" s="14">
        <f t="shared" si="11"/>
        <v>0</v>
      </c>
      <c r="AP22" s="97">
        <f t="shared" si="12"/>
        <v>0</v>
      </c>
      <c r="AQ22" s="14">
        <f t="shared" si="13"/>
        <v>0</v>
      </c>
      <c r="AR22" s="95">
        <f t="shared" si="13"/>
        <v>0</v>
      </c>
      <c r="AS22" s="14">
        <f t="shared" si="13"/>
        <v>0</v>
      </c>
      <c r="AT22" s="225">
        <f t="shared" si="13"/>
        <v>0</v>
      </c>
      <c r="AU22" s="254"/>
      <c r="AV22" s="172">
        <f t="shared" si="14"/>
        <v>64890</v>
      </c>
      <c r="AW22" s="112">
        <v>28221.476510067114</v>
      </c>
      <c r="AX22" s="112">
        <f t="shared" ref="AX22:AX53" si="24">AW22*146/145</f>
        <v>28416.107382550334</v>
      </c>
      <c r="AY22" s="230">
        <f t="shared" si="15"/>
        <v>93306.107382550341</v>
      </c>
      <c r="AZ22" s="301"/>
      <c r="BA22" s="172">
        <f t="shared" si="19"/>
        <v>66200</v>
      </c>
      <c r="BB22" s="138">
        <f t="shared" ref="BB22:BB25" si="25">CEILING(AX22*($BB$3/$BB$2),100)</f>
        <v>27500</v>
      </c>
      <c r="BC22" s="268">
        <f t="shared" si="20"/>
        <v>93700</v>
      </c>
      <c r="BD22" s="308"/>
      <c r="BE22" s="327">
        <f t="shared" si="21"/>
        <v>68100</v>
      </c>
      <c r="BF22" s="302">
        <f t="shared" ref="BF22:BF25" si="26">CEILING(BB22*($BF$3/$BF$2),100)</f>
        <v>26800</v>
      </c>
      <c r="BG22" s="172">
        <f t="shared" si="16"/>
        <v>94900</v>
      </c>
      <c r="BH22" s="308"/>
      <c r="BI22" s="308"/>
      <c r="BJ22" s="327">
        <f t="shared" si="22"/>
        <v>70100</v>
      </c>
      <c r="BK22" s="327">
        <f t="shared" si="17"/>
        <v>72100</v>
      </c>
      <c r="BL22" s="302">
        <f t="shared" ref="BL22:BL25" si="27">CEILING(BF22*($BF$3/$BF$2),100)</f>
        <v>26100</v>
      </c>
      <c r="BM22" s="302">
        <f t="shared" ref="BM22:BM56" si="28">_xlfn.CEILING.MATH(((148/143)*BL22),100)</f>
        <v>27100</v>
      </c>
      <c r="BN22" s="172">
        <f t="shared" si="18"/>
        <v>99200</v>
      </c>
      <c r="BP22" s="348" t="s">
        <v>278</v>
      </c>
      <c r="BQ22" s="348">
        <v>438052</v>
      </c>
      <c r="BR22" s="14">
        <f t="shared" si="0"/>
        <v>60.882186849339448</v>
      </c>
      <c r="BS22" s="14" t="str">
        <f t="shared" si="1"/>
        <v>Brandverz. Zutphenseweg 93 Lochem</v>
      </c>
    </row>
    <row r="23" spans="1:228" x14ac:dyDescent="0.2">
      <c r="B23" s="119" t="s">
        <v>74</v>
      </c>
      <c r="C23" s="120" t="s">
        <v>62</v>
      </c>
      <c r="D23" s="275" t="s">
        <v>75</v>
      </c>
      <c r="E23" s="275" t="s">
        <v>42</v>
      </c>
      <c r="F23" s="275" t="s">
        <v>29</v>
      </c>
      <c r="G23" s="411"/>
      <c r="H23" s="388">
        <v>336500</v>
      </c>
      <c r="I23" s="388">
        <v>18700</v>
      </c>
      <c r="J23" s="398" t="s">
        <v>328</v>
      </c>
      <c r="K23" s="398" t="s">
        <v>328</v>
      </c>
      <c r="L23" s="398" t="s">
        <v>328</v>
      </c>
      <c r="M23" s="398" t="s">
        <v>328</v>
      </c>
      <c r="N23" s="400" t="s">
        <v>328</v>
      </c>
      <c r="O23" s="279"/>
      <c r="P23" s="119" t="s">
        <v>76</v>
      </c>
      <c r="Q23" s="124"/>
      <c r="R23" s="90">
        <f t="shared" si="2"/>
        <v>0</v>
      </c>
      <c r="S23" s="91">
        <f t="shared" si="2"/>
        <v>295000</v>
      </c>
      <c r="T23" s="92">
        <f t="shared" si="3"/>
        <v>20000</v>
      </c>
      <c r="U23" s="92">
        <f t="shared" si="4"/>
        <v>315000</v>
      </c>
      <c r="V23" s="93">
        <f t="shared" si="5"/>
        <v>229.56</v>
      </c>
      <c r="W23" s="126">
        <v>40039</v>
      </c>
      <c r="X23" s="118">
        <v>33</v>
      </c>
      <c r="Y23" s="109">
        <v>40562</v>
      </c>
      <c r="Z23" s="110" t="s">
        <v>77</v>
      </c>
      <c r="AA23" s="90">
        <f t="shared" si="6"/>
        <v>0</v>
      </c>
      <c r="AB23" s="91">
        <f t="shared" si="6"/>
        <v>295000</v>
      </c>
      <c r="AC23" s="92">
        <f t="shared" si="7"/>
        <v>20000</v>
      </c>
      <c r="AD23" s="93">
        <f t="shared" si="8"/>
        <v>315000</v>
      </c>
      <c r="AE23" s="111"/>
      <c r="AF23" s="112">
        <v>295000</v>
      </c>
      <c r="AG23" s="113">
        <v>20000</v>
      </c>
      <c r="AH23" s="114">
        <f t="shared" si="9"/>
        <v>315000</v>
      </c>
      <c r="AI23" s="13">
        <v>0</v>
      </c>
      <c r="AJ23" s="115">
        <v>295000</v>
      </c>
      <c r="AK23" s="13">
        <v>20000</v>
      </c>
      <c r="AL23" s="116">
        <f t="shared" si="10"/>
        <v>315000</v>
      </c>
      <c r="AM23" s="14">
        <f t="shared" si="11"/>
        <v>0</v>
      </c>
      <c r="AN23" s="95">
        <f t="shared" si="11"/>
        <v>0</v>
      </c>
      <c r="AO23" s="14">
        <f t="shared" si="11"/>
        <v>0</v>
      </c>
      <c r="AP23" s="97">
        <f t="shared" si="12"/>
        <v>0</v>
      </c>
      <c r="AQ23" s="14">
        <f t="shared" si="13"/>
        <v>0</v>
      </c>
      <c r="AR23" s="95">
        <f t="shared" si="13"/>
        <v>0</v>
      </c>
      <c r="AS23" s="14">
        <f t="shared" si="13"/>
        <v>0</v>
      </c>
      <c r="AT23" s="225">
        <f t="shared" si="13"/>
        <v>0</v>
      </c>
      <c r="AU23" s="254"/>
      <c r="AV23" s="172">
        <f t="shared" si="14"/>
        <v>303850</v>
      </c>
      <c r="AW23" s="112">
        <v>19463.087248322146</v>
      </c>
      <c r="AX23" s="112">
        <f t="shared" si="24"/>
        <v>19597.31543624161</v>
      </c>
      <c r="AY23" s="230">
        <f t="shared" si="15"/>
        <v>323447.31543624162</v>
      </c>
      <c r="AZ23" s="301"/>
      <c r="BA23" s="172">
        <f t="shared" si="19"/>
        <v>309800</v>
      </c>
      <c r="BB23" s="138">
        <f t="shared" si="25"/>
        <v>19000</v>
      </c>
      <c r="BC23" s="268">
        <f t="shared" si="20"/>
        <v>328800</v>
      </c>
      <c r="BD23" s="308"/>
      <c r="BE23" s="327">
        <f t="shared" si="21"/>
        <v>318500</v>
      </c>
      <c r="BF23" s="302">
        <f t="shared" si="26"/>
        <v>18500</v>
      </c>
      <c r="BG23" s="172">
        <f t="shared" si="16"/>
        <v>337000</v>
      </c>
      <c r="BH23" s="308"/>
      <c r="BI23" s="308"/>
      <c r="BJ23" s="327">
        <f t="shared" si="22"/>
        <v>327500</v>
      </c>
      <c r="BK23" s="327">
        <f t="shared" si="17"/>
        <v>336500</v>
      </c>
      <c r="BL23" s="302">
        <f t="shared" si="27"/>
        <v>18000</v>
      </c>
      <c r="BM23" s="302">
        <f t="shared" si="28"/>
        <v>18700</v>
      </c>
      <c r="BN23" s="172">
        <f t="shared" si="18"/>
        <v>355200</v>
      </c>
      <c r="BP23" s="348" t="s">
        <v>279</v>
      </c>
      <c r="BQ23" s="348">
        <v>438052</v>
      </c>
      <c r="BR23" s="14">
        <f t="shared" si="0"/>
        <v>217.99750775086062</v>
      </c>
      <c r="BS23" s="14" t="str">
        <f t="shared" si="1"/>
        <v>Brandverz. Dennenweg 6 Laren</v>
      </c>
    </row>
    <row r="24" spans="1:228" x14ac:dyDescent="0.2">
      <c r="B24" s="119" t="s">
        <v>74</v>
      </c>
      <c r="C24" s="120" t="s">
        <v>62</v>
      </c>
      <c r="D24" s="275" t="s">
        <v>75</v>
      </c>
      <c r="E24" s="275" t="s">
        <v>42</v>
      </c>
      <c r="F24" s="275" t="s">
        <v>29</v>
      </c>
      <c r="G24" s="411"/>
      <c r="H24" s="388">
        <v>61700</v>
      </c>
      <c r="I24" s="388">
        <v>14000</v>
      </c>
      <c r="J24" s="398" t="s">
        <v>328</v>
      </c>
      <c r="K24" s="398" t="s">
        <v>328</v>
      </c>
      <c r="L24" s="398" t="s">
        <v>328</v>
      </c>
      <c r="M24" s="398" t="s">
        <v>328</v>
      </c>
      <c r="N24" s="400" t="s">
        <v>328</v>
      </c>
      <c r="O24" s="279"/>
      <c r="P24" s="119" t="s">
        <v>78</v>
      </c>
      <c r="Q24" s="124"/>
      <c r="R24" s="90">
        <f t="shared" si="2"/>
        <v>0</v>
      </c>
      <c r="S24" s="91">
        <f t="shared" si="2"/>
        <v>54000</v>
      </c>
      <c r="T24" s="92">
        <f t="shared" si="3"/>
        <v>15000</v>
      </c>
      <c r="U24" s="92">
        <f t="shared" si="4"/>
        <v>69000</v>
      </c>
      <c r="V24" s="93">
        <f t="shared" si="5"/>
        <v>50.28</v>
      </c>
      <c r="W24" s="126">
        <v>40039</v>
      </c>
      <c r="X24" s="118">
        <v>33</v>
      </c>
      <c r="Y24" s="109">
        <v>40562</v>
      </c>
      <c r="Z24" s="110" t="s">
        <v>77</v>
      </c>
      <c r="AA24" s="90">
        <f t="shared" si="6"/>
        <v>0</v>
      </c>
      <c r="AB24" s="91">
        <f t="shared" si="6"/>
        <v>54000</v>
      </c>
      <c r="AC24" s="92">
        <f t="shared" si="7"/>
        <v>15000</v>
      </c>
      <c r="AD24" s="93">
        <f t="shared" si="8"/>
        <v>69000</v>
      </c>
      <c r="AE24" s="111"/>
      <c r="AF24" s="112">
        <v>54000</v>
      </c>
      <c r="AG24" s="113">
        <v>15000</v>
      </c>
      <c r="AH24" s="114">
        <f t="shared" si="9"/>
        <v>69000</v>
      </c>
      <c r="AI24" s="13">
        <v>0</v>
      </c>
      <c r="AJ24" s="115">
        <v>54000</v>
      </c>
      <c r="AK24" s="13">
        <v>15000</v>
      </c>
      <c r="AL24" s="116">
        <f t="shared" si="10"/>
        <v>69000</v>
      </c>
      <c r="AM24" s="14">
        <f t="shared" si="11"/>
        <v>0</v>
      </c>
      <c r="AN24" s="95">
        <f t="shared" si="11"/>
        <v>0</v>
      </c>
      <c r="AO24" s="14">
        <f t="shared" si="11"/>
        <v>0</v>
      </c>
      <c r="AP24" s="97">
        <f t="shared" si="12"/>
        <v>0</v>
      </c>
      <c r="AQ24" s="14">
        <f t="shared" si="13"/>
        <v>0</v>
      </c>
      <c r="AR24" s="95">
        <f t="shared" si="13"/>
        <v>0</v>
      </c>
      <c r="AS24" s="14">
        <f t="shared" si="13"/>
        <v>0</v>
      </c>
      <c r="AT24" s="225">
        <f t="shared" si="13"/>
        <v>0</v>
      </c>
      <c r="AU24" s="254"/>
      <c r="AV24" s="172">
        <f t="shared" si="14"/>
        <v>55620</v>
      </c>
      <c r="AW24" s="112">
        <v>14597.31543624161</v>
      </c>
      <c r="AX24" s="112">
        <f t="shared" si="24"/>
        <v>14697.986577181207</v>
      </c>
      <c r="AY24" s="230">
        <f t="shared" si="15"/>
        <v>70317.986577181204</v>
      </c>
      <c r="AZ24" s="301"/>
      <c r="BA24" s="172">
        <f t="shared" si="19"/>
        <v>56700</v>
      </c>
      <c r="BB24" s="138">
        <f t="shared" si="25"/>
        <v>14200</v>
      </c>
      <c r="BC24" s="268">
        <f t="shared" si="20"/>
        <v>70900</v>
      </c>
      <c r="BD24" s="308"/>
      <c r="BE24" s="327">
        <f t="shared" si="21"/>
        <v>58300</v>
      </c>
      <c r="BF24" s="302">
        <f t="shared" si="26"/>
        <v>13800</v>
      </c>
      <c r="BG24" s="172">
        <f t="shared" si="16"/>
        <v>72100</v>
      </c>
      <c r="BH24" s="308"/>
      <c r="BI24" s="308"/>
      <c r="BJ24" s="327">
        <f t="shared" si="22"/>
        <v>60000</v>
      </c>
      <c r="BK24" s="327">
        <f t="shared" si="17"/>
        <v>61700</v>
      </c>
      <c r="BL24" s="302">
        <f t="shared" si="27"/>
        <v>13500</v>
      </c>
      <c r="BM24" s="302">
        <f t="shared" si="28"/>
        <v>14000</v>
      </c>
      <c r="BN24" s="172">
        <f t="shared" si="18"/>
        <v>75700</v>
      </c>
      <c r="BP24" s="348" t="s">
        <v>279</v>
      </c>
      <c r="BQ24" s="348">
        <v>438052</v>
      </c>
      <c r="BR24" s="14">
        <f t="shared" si="0"/>
        <v>46.459491375957626</v>
      </c>
      <c r="BS24" s="14" t="str">
        <f t="shared" si="1"/>
        <v>Brandverz. Dennenweg 6 Laren</v>
      </c>
    </row>
    <row r="25" spans="1:228" x14ac:dyDescent="0.2">
      <c r="B25" s="119" t="s">
        <v>79</v>
      </c>
      <c r="C25" s="120" t="s">
        <v>40</v>
      </c>
      <c r="D25" s="275" t="s">
        <v>80</v>
      </c>
      <c r="E25" s="275" t="s">
        <v>35</v>
      </c>
      <c r="F25" s="275" t="s">
        <v>29</v>
      </c>
      <c r="G25" s="411"/>
      <c r="H25" s="388">
        <v>35600</v>
      </c>
      <c r="I25" s="388">
        <v>24300</v>
      </c>
      <c r="J25" s="398" t="s">
        <v>328</v>
      </c>
      <c r="K25" s="398" t="s">
        <v>328</v>
      </c>
      <c r="L25" s="398" t="s">
        <v>328</v>
      </c>
      <c r="M25" s="398" t="s">
        <v>328</v>
      </c>
      <c r="N25" s="400" t="s">
        <v>328</v>
      </c>
      <c r="O25" s="279"/>
      <c r="P25" s="119" t="s">
        <v>78</v>
      </c>
      <c r="Q25" s="124"/>
      <c r="R25" s="90">
        <f t="shared" si="2"/>
        <v>0</v>
      </c>
      <c r="S25" s="91">
        <f t="shared" si="2"/>
        <v>31000</v>
      </c>
      <c r="T25" s="92">
        <f t="shared" si="3"/>
        <v>26000</v>
      </c>
      <c r="U25" s="92">
        <f t="shared" si="4"/>
        <v>57000</v>
      </c>
      <c r="V25" s="93">
        <f t="shared" si="5"/>
        <v>41.54</v>
      </c>
      <c r="W25" s="126">
        <v>40039</v>
      </c>
      <c r="X25" s="118">
        <v>33</v>
      </c>
      <c r="Y25" s="109">
        <v>40562</v>
      </c>
      <c r="Z25" s="110" t="s">
        <v>81</v>
      </c>
      <c r="AA25" s="90">
        <f t="shared" si="6"/>
        <v>0</v>
      </c>
      <c r="AB25" s="91">
        <f t="shared" si="6"/>
        <v>31000</v>
      </c>
      <c r="AC25" s="92">
        <f t="shared" si="7"/>
        <v>26000</v>
      </c>
      <c r="AD25" s="93">
        <f t="shared" si="8"/>
        <v>57000</v>
      </c>
      <c r="AE25" s="111"/>
      <c r="AF25" s="112">
        <v>31000</v>
      </c>
      <c r="AG25" s="113">
        <v>26000</v>
      </c>
      <c r="AH25" s="114">
        <f t="shared" si="9"/>
        <v>57000</v>
      </c>
      <c r="AI25" s="13">
        <v>0</v>
      </c>
      <c r="AJ25" s="115">
        <v>31000</v>
      </c>
      <c r="AK25" s="13">
        <v>26000</v>
      </c>
      <c r="AL25" s="116">
        <f t="shared" si="10"/>
        <v>57000</v>
      </c>
      <c r="AM25" s="14">
        <f t="shared" si="11"/>
        <v>0</v>
      </c>
      <c r="AN25" s="95">
        <f t="shared" si="11"/>
        <v>0</v>
      </c>
      <c r="AO25" s="14">
        <f t="shared" si="11"/>
        <v>0</v>
      </c>
      <c r="AP25" s="97">
        <f t="shared" si="12"/>
        <v>0</v>
      </c>
      <c r="AQ25" s="14">
        <f t="shared" si="13"/>
        <v>0</v>
      </c>
      <c r="AR25" s="95">
        <f t="shared" si="13"/>
        <v>0</v>
      </c>
      <c r="AS25" s="14">
        <f t="shared" si="13"/>
        <v>0</v>
      </c>
      <c r="AT25" s="225">
        <f t="shared" si="13"/>
        <v>0</v>
      </c>
      <c r="AU25" s="254"/>
      <c r="AV25" s="172">
        <f t="shared" si="14"/>
        <v>31930</v>
      </c>
      <c r="AW25" s="112">
        <v>25302.013422818793</v>
      </c>
      <c r="AX25" s="112">
        <f t="shared" si="24"/>
        <v>25476.510067114097</v>
      </c>
      <c r="AY25" s="230">
        <f t="shared" si="15"/>
        <v>57406.510067114097</v>
      </c>
      <c r="AZ25" s="301"/>
      <c r="BA25" s="172">
        <f t="shared" si="19"/>
        <v>32600</v>
      </c>
      <c r="BB25" s="138">
        <f t="shared" si="25"/>
        <v>24700</v>
      </c>
      <c r="BC25" s="268">
        <f t="shared" si="20"/>
        <v>57300</v>
      </c>
      <c r="BD25" s="308"/>
      <c r="BE25" s="327">
        <f t="shared" si="21"/>
        <v>33600</v>
      </c>
      <c r="BF25" s="302">
        <f t="shared" si="26"/>
        <v>24000</v>
      </c>
      <c r="BG25" s="172">
        <f t="shared" si="16"/>
        <v>57600</v>
      </c>
      <c r="BH25" s="308"/>
      <c r="BI25" s="308"/>
      <c r="BJ25" s="327">
        <f t="shared" si="22"/>
        <v>34600</v>
      </c>
      <c r="BK25" s="327">
        <f t="shared" si="17"/>
        <v>35600</v>
      </c>
      <c r="BL25" s="302">
        <f t="shared" si="27"/>
        <v>23400</v>
      </c>
      <c r="BM25" s="302">
        <f t="shared" si="28"/>
        <v>24300</v>
      </c>
      <c r="BN25" s="172">
        <f t="shared" si="18"/>
        <v>59900</v>
      </c>
      <c r="BP25" s="348" t="s">
        <v>280</v>
      </c>
      <c r="BQ25" s="348">
        <v>438052</v>
      </c>
      <c r="BR25" s="14">
        <f t="shared" si="0"/>
        <v>36.762530164066867</v>
      </c>
      <c r="BS25" s="14" t="str">
        <f t="shared" si="1"/>
        <v>Brandverz. Beukenlaan  22 Barchem</v>
      </c>
    </row>
    <row r="26" spans="1:228" x14ac:dyDescent="0.2">
      <c r="B26" s="119" t="s">
        <v>82</v>
      </c>
      <c r="C26" s="120" t="s">
        <v>84</v>
      </c>
      <c r="D26" s="275" t="s">
        <v>83</v>
      </c>
      <c r="E26" s="275" t="s">
        <v>28</v>
      </c>
      <c r="F26" s="275" t="s">
        <v>29</v>
      </c>
      <c r="G26" s="411"/>
      <c r="H26" s="388">
        <v>113000</v>
      </c>
      <c r="I26" s="388">
        <v>0</v>
      </c>
      <c r="J26" s="398" t="s">
        <v>328</v>
      </c>
      <c r="K26" s="398" t="s">
        <v>328</v>
      </c>
      <c r="L26" s="398" t="s">
        <v>328</v>
      </c>
      <c r="M26" s="398" t="s">
        <v>328</v>
      </c>
      <c r="N26" s="400" t="s">
        <v>328</v>
      </c>
      <c r="O26" s="279"/>
      <c r="P26" s="119" t="s">
        <v>85</v>
      </c>
      <c r="Q26" s="124"/>
      <c r="R26" s="90">
        <f t="shared" si="2"/>
        <v>0</v>
      </c>
      <c r="S26" s="91">
        <f t="shared" si="2"/>
        <v>99000</v>
      </c>
      <c r="T26" s="92">
        <f t="shared" si="3"/>
        <v>0</v>
      </c>
      <c r="U26" s="92">
        <f t="shared" si="4"/>
        <v>99000</v>
      </c>
      <c r="V26" s="93">
        <f t="shared" si="5"/>
        <v>72.150000000000006</v>
      </c>
      <c r="W26" s="117">
        <v>40312</v>
      </c>
      <c r="X26" s="118">
        <v>34</v>
      </c>
      <c r="Y26" s="101"/>
      <c r="Z26" s="93"/>
      <c r="AA26" s="90">
        <f t="shared" si="6"/>
        <v>0</v>
      </c>
      <c r="AB26" s="91">
        <f t="shared" si="6"/>
        <v>99000</v>
      </c>
      <c r="AC26" s="92">
        <f t="shared" si="7"/>
        <v>0</v>
      </c>
      <c r="AD26" s="93">
        <f t="shared" si="8"/>
        <v>99000</v>
      </c>
      <c r="AE26" s="113"/>
      <c r="AF26" s="112">
        <v>99000</v>
      </c>
      <c r="AG26" s="113">
        <v>0</v>
      </c>
      <c r="AH26" s="114">
        <f t="shared" si="9"/>
        <v>99000</v>
      </c>
      <c r="AI26" s="13">
        <v>0</v>
      </c>
      <c r="AJ26" s="115">
        <v>99000</v>
      </c>
      <c r="AK26" s="13">
        <v>0</v>
      </c>
      <c r="AL26" s="116">
        <f t="shared" si="10"/>
        <v>99000</v>
      </c>
      <c r="AM26" s="14">
        <f t="shared" si="11"/>
        <v>0</v>
      </c>
      <c r="AN26" s="95">
        <f t="shared" si="11"/>
        <v>0</v>
      </c>
      <c r="AO26" s="14">
        <f t="shared" si="11"/>
        <v>0</v>
      </c>
      <c r="AP26" s="97">
        <f t="shared" si="12"/>
        <v>0</v>
      </c>
      <c r="AQ26" s="14">
        <f t="shared" si="13"/>
        <v>0</v>
      </c>
      <c r="AR26" s="95">
        <f t="shared" si="13"/>
        <v>0</v>
      </c>
      <c r="AS26" s="14">
        <f t="shared" si="13"/>
        <v>0</v>
      </c>
      <c r="AT26" s="225">
        <f t="shared" si="13"/>
        <v>0</v>
      </c>
      <c r="AU26" s="172"/>
      <c r="AV26" s="172">
        <f t="shared" si="14"/>
        <v>101970</v>
      </c>
      <c r="AW26" s="112">
        <v>0</v>
      </c>
      <c r="AX26" s="112">
        <f t="shared" si="24"/>
        <v>0</v>
      </c>
      <c r="AY26" s="230">
        <f t="shared" si="15"/>
        <v>101970</v>
      </c>
      <c r="AZ26" s="301"/>
      <c r="BA26" s="172">
        <f t="shared" si="19"/>
        <v>104000</v>
      </c>
      <c r="BB26" s="138"/>
      <c r="BC26" s="268">
        <f t="shared" si="20"/>
        <v>104000</v>
      </c>
      <c r="BD26" s="223"/>
      <c r="BE26" s="327">
        <f t="shared" si="21"/>
        <v>107000</v>
      </c>
      <c r="BF26" s="302"/>
      <c r="BG26" s="172">
        <f t="shared" si="16"/>
        <v>107000</v>
      </c>
      <c r="BH26" s="223"/>
      <c r="BI26" s="223"/>
      <c r="BJ26" s="327">
        <f t="shared" si="22"/>
        <v>110000</v>
      </c>
      <c r="BK26" s="327">
        <f t="shared" si="17"/>
        <v>113000</v>
      </c>
      <c r="BL26" s="302"/>
      <c r="BM26" s="302">
        <f t="shared" si="28"/>
        <v>0</v>
      </c>
      <c r="BN26" s="172">
        <f t="shared" si="18"/>
        <v>113000</v>
      </c>
      <c r="BP26" s="348" t="s">
        <v>281</v>
      </c>
      <c r="BQ26" s="348">
        <v>438052</v>
      </c>
      <c r="BR26" s="14">
        <f t="shared" si="0"/>
        <v>69.351684616687081</v>
      </c>
      <c r="BS26" s="14" t="str">
        <f t="shared" si="1"/>
        <v>Brandverz. Goorseweg 12 Lochem</v>
      </c>
    </row>
    <row r="27" spans="1:228" x14ac:dyDescent="0.2">
      <c r="B27" s="119" t="s">
        <v>86</v>
      </c>
      <c r="C27" s="120"/>
      <c r="D27" s="275"/>
      <c r="E27" s="275"/>
      <c r="F27" s="275"/>
      <c r="G27" s="411">
        <v>28700</v>
      </c>
      <c r="H27" s="388">
        <v>0</v>
      </c>
      <c r="I27" s="388">
        <v>0</v>
      </c>
      <c r="J27" s="398"/>
      <c r="K27" s="398"/>
      <c r="L27" s="398"/>
      <c r="M27" s="398"/>
      <c r="N27" s="400"/>
      <c r="O27" s="279"/>
      <c r="P27" s="119" t="s">
        <v>87</v>
      </c>
      <c r="Q27" s="124"/>
      <c r="R27" s="90">
        <f t="shared" si="2"/>
        <v>25000</v>
      </c>
      <c r="S27" s="91">
        <f t="shared" si="2"/>
        <v>0</v>
      </c>
      <c r="T27" s="92">
        <f t="shared" si="3"/>
        <v>0</v>
      </c>
      <c r="U27" s="92">
        <f t="shared" si="4"/>
        <v>25000</v>
      </c>
      <c r="V27" s="93">
        <f t="shared" si="5"/>
        <v>18.22</v>
      </c>
      <c r="W27" s="91"/>
      <c r="X27" s="102"/>
      <c r="Y27" s="101"/>
      <c r="Z27" s="93"/>
      <c r="AA27" s="90">
        <f t="shared" si="6"/>
        <v>25000</v>
      </c>
      <c r="AB27" s="91">
        <f t="shared" si="6"/>
        <v>0</v>
      </c>
      <c r="AC27" s="92">
        <f t="shared" si="7"/>
        <v>0</v>
      </c>
      <c r="AD27" s="93">
        <f t="shared" si="8"/>
        <v>25000</v>
      </c>
      <c r="AE27" s="113">
        <v>25000</v>
      </c>
      <c r="AF27" s="112"/>
      <c r="AG27" s="113">
        <v>0</v>
      </c>
      <c r="AH27" s="114">
        <f t="shared" si="9"/>
        <v>25000</v>
      </c>
      <c r="AI27" s="13">
        <v>25000</v>
      </c>
      <c r="AJ27" s="115">
        <v>0</v>
      </c>
      <c r="AK27" s="13">
        <v>0</v>
      </c>
      <c r="AL27" s="116">
        <f t="shared" si="10"/>
        <v>25000</v>
      </c>
      <c r="AM27" s="14">
        <f t="shared" si="11"/>
        <v>0</v>
      </c>
      <c r="AN27" s="95">
        <f t="shared" si="11"/>
        <v>0</v>
      </c>
      <c r="AO27" s="14">
        <f t="shared" si="11"/>
        <v>0</v>
      </c>
      <c r="AP27" s="97">
        <f t="shared" si="12"/>
        <v>0</v>
      </c>
      <c r="AQ27" s="14">
        <f t="shared" si="13"/>
        <v>0</v>
      </c>
      <c r="AR27" s="95">
        <f t="shared" si="13"/>
        <v>0</v>
      </c>
      <c r="AS27" s="14">
        <f t="shared" si="13"/>
        <v>0</v>
      </c>
      <c r="AT27" s="225">
        <f t="shared" si="13"/>
        <v>0</v>
      </c>
      <c r="AU27" s="172">
        <f>(AI27*103/100)</f>
        <v>25750</v>
      </c>
      <c r="AV27" s="172">
        <f t="shared" si="14"/>
        <v>0</v>
      </c>
      <c r="AW27" s="112">
        <v>0</v>
      </c>
      <c r="AX27" s="112">
        <f t="shared" si="24"/>
        <v>0</v>
      </c>
      <c r="AY27" s="230">
        <f t="shared" si="15"/>
        <v>25750</v>
      </c>
      <c r="AZ27" s="301">
        <f t="shared" si="19"/>
        <v>26300</v>
      </c>
      <c r="BA27" s="172"/>
      <c r="BB27" s="138"/>
      <c r="BC27" s="268">
        <f t="shared" si="20"/>
        <v>26300</v>
      </c>
      <c r="BD27" s="223">
        <f>CEILING(AZ27*($BE$3/$BE$2),100)</f>
        <v>27100</v>
      </c>
      <c r="BE27" s="302"/>
      <c r="BF27" s="302"/>
      <c r="BG27" s="172">
        <f t="shared" si="16"/>
        <v>27100</v>
      </c>
      <c r="BH27" s="223">
        <f>CEILING(BD27*($BE$3/$BE$2),100)</f>
        <v>27900</v>
      </c>
      <c r="BI27" s="223">
        <f>_xlfn.CEILING.MATH(((113/110)*BH27),100)</f>
        <v>28700</v>
      </c>
      <c r="BJ27" s="302"/>
      <c r="BK27" s="327">
        <f t="shared" si="17"/>
        <v>0</v>
      </c>
      <c r="BL27" s="302"/>
      <c r="BM27" s="302">
        <f t="shared" si="28"/>
        <v>0</v>
      </c>
      <c r="BN27" s="172">
        <f t="shared" si="18"/>
        <v>28700</v>
      </c>
      <c r="BP27" s="348" t="s">
        <v>282</v>
      </c>
      <c r="BQ27" s="348">
        <v>438052</v>
      </c>
      <c r="BR27" s="14">
        <f t="shared" si="0"/>
        <v>17.614100429193972</v>
      </c>
      <c r="BS27" s="14" t="str">
        <f t="shared" si="1"/>
        <v xml:space="preserve">Brandverz. Onverschillig binnen Nederland  </v>
      </c>
    </row>
    <row r="28" spans="1:228" s="130" customFormat="1" x14ac:dyDescent="0.2">
      <c r="A28" s="338"/>
      <c r="B28" s="75" t="s">
        <v>89</v>
      </c>
      <c r="C28" s="280" t="s">
        <v>233</v>
      </c>
      <c r="D28" s="272" t="s">
        <v>56</v>
      </c>
      <c r="E28" s="272" t="s">
        <v>28</v>
      </c>
      <c r="F28" s="272" t="s">
        <v>29</v>
      </c>
      <c r="G28" s="412">
        <v>10313900</v>
      </c>
      <c r="H28" s="389">
        <v>0</v>
      </c>
      <c r="I28" s="389">
        <v>0</v>
      </c>
      <c r="J28" s="398" t="s">
        <v>326</v>
      </c>
      <c r="K28" s="398" t="s">
        <v>328</v>
      </c>
      <c r="L28" s="398" t="s">
        <v>328</v>
      </c>
      <c r="M28" s="398" t="s">
        <v>328</v>
      </c>
      <c r="N28" s="400" t="s">
        <v>328</v>
      </c>
      <c r="O28" s="281"/>
      <c r="P28" s="274" t="s">
        <v>253</v>
      </c>
      <c r="Q28" s="81"/>
      <c r="R28" s="98">
        <f t="shared" si="2"/>
        <v>10281000</v>
      </c>
      <c r="S28" s="99">
        <f t="shared" si="2"/>
        <v>0</v>
      </c>
      <c r="T28" s="100">
        <f t="shared" si="3"/>
        <v>0</v>
      </c>
      <c r="U28" s="92">
        <f t="shared" si="4"/>
        <v>10281000</v>
      </c>
      <c r="V28" s="93">
        <f t="shared" si="5"/>
        <v>7492.28</v>
      </c>
      <c r="W28" s="126">
        <v>40039</v>
      </c>
      <c r="X28" s="118">
        <v>33</v>
      </c>
      <c r="Y28" s="127" t="s">
        <v>23</v>
      </c>
      <c r="Z28" s="93"/>
      <c r="AA28" s="90">
        <f t="shared" si="6"/>
        <v>10281000</v>
      </c>
      <c r="AB28" s="91">
        <f t="shared" si="6"/>
        <v>0</v>
      </c>
      <c r="AC28" s="92">
        <f t="shared" si="7"/>
        <v>0</v>
      </c>
      <c r="AD28" s="93">
        <f t="shared" si="8"/>
        <v>10281000</v>
      </c>
      <c r="AE28" s="113">
        <v>10281000</v>
      </c>
      <c r="AF28" s="112"/>
      <c r="AG28" s="113">
        <v>0</v>
      </c>
      <c r="AH28" s="114">
        <f t="shared" si="9"/>
        <v>10281000</v>
      </c>
      <c r="AI28" s="13">
        <v>10281000</v>
      </c>
      <c r="AJ28" s="115">
        <v>0</v>
      </c>
      <c r="AK28" s="13">
        <v>0</v>
      </c>
      <c r="AL28" s="116">
        <f t="shared" si="10"/>
        <v>10281000</v>
      </c>
      <c r="AM28" s="128">
        <f t="shared" si="11"/>
        <v>0</v>
      </c>
      <c r="AN28" s="129">
        <f t="shared" si="11"/>
        <v>0</v>
      </c>
      <c r="AO28" s="128">
        <f t="shared" si="11"/>
        <v>0</v>
      </c>
      <c r="AP28" s="97">
        <f t="shared" si="12"/>
        <v>0</v>
      </c>
      <c r="AQ28" s="14">
        <f t="shared" si="13"/>
        <v>0</v>
      </c>
      <c r="AR28" s="95">
        <f t="shared" si="13"/>
        <v>0</v>
      </c>
      <c r="AS28" s="14">
        <f t="shared" si="13"/>
        <v>0</v>
      </c>
      <c r="AT28" s="225">
        <f t="shared" si="13"/>
        <v>0</v>
      </c>
      <c r="AU28" s="172">
        <v>9318698.4000000004</v>
      </c>
      <c r="AV28" s="172">
        <f t="shared" si="14"/>
        <v>0</v>
      </c>
      <c r="AW28" s="112">
        <v>0</v>
      </c>
      <c r="AX28" s="112">
        <f t="shared" si="24"/>
        <v>0</v>
      </c>
      <c r="AY28" s="230">
        <f t="shared" si="15"/>
        <v>9318698.4000000004</v>
      </c>
      <c r="AZ28" s="301">
        <f t="shared" si="19"/>
        <v>9499700</v>
      </c>
      <c r="BA28" s="172"/>
      <c r="BB28" s="138"/>
      <c r="BC28" s="268">
        <f t="shared" si="20"/>
        <v>9499700</v>
      </c>
      <c r="BD28" s="223">
        <f>CEILING(AZ28*($BE$3/$BE$2),100)</f>
        <v>9766100</v>
      </c>
      <c r="BE28" s="328"/>
      <c r="BF28" s="330"/>
      <c r="BG28" s="172">
        <f t="shared" si="16"/>
        <v>9766100</v>
      </c>
      <c r="BH28" s="223">
        <f>CEILING(BD28*($BE$3/$BE$2),100)</f>
        <v>10040000</v>
      </c>
      <c r="BI28" s="223">
        <f t="shared" ref="BI28:BI56" si="29">_xlfn.CEILING.MATH(((113/110)*BH28),100)</f>
        <v>10313900</v>
      </c>
      <c r="BJ28" s="328"/>
      <c r="BK28" s="327">
        <f t="shared" si="17"/>
        <v>0</v>
      </c>
      <c r="BL28" s="330"/>
      <c r="BM28" s="302">
        <f t="shared" si="28"/>
        <v>0</v>
      </c>
      <c r="BN28" s="172">
        <f t="shared" si="18"/>
        <v>10313900</v>
      </c>
      <c r="BO28" s="128"/>
      <c r="BP28" s="348" t="s">
        <v>283</v>
      </c>
      <c r="BQ28" s="348">
        <v>438052</v>
      </c>
      <c r="BR28" s="14">
        <f t="shared" si="0"/>
        <v>6329.9676103367156</v>
      </c>
      <c r="BS28" s="14" t="str">
        <f t="shared" si="1"/>
        <v>Brandverz. Markt  2-3 Lochem</v>
      </c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8"/>
    </row>
    <row r="29" spans="1:228" s="130" customFormat="1" x14ac:dyDescent="0.2">
      <c r="A29" s="338"/>
      <c r="B29" s="75" t="s">
        <v>54</v>
      </c>
      <c r="C29" s="280" t="s">
        <v>33</v>
      </c>
      <c r="D29" s="272" t="s">
        <v>56</v>
      </c>
      <c r="E29" s="272" t="s">
        <v>28</v>
      </c>
      <c r="F29" s="272" t="s">
        <v>29</v>
      </c>
      <c r="G29" s="412" t="s">
        <v>322</v>
      </c>
      <c r="H29" s="389">
        <v>0</v>
      </c>
      <c r="I29" s="389">
        <v>131400</v>
      </c>
      <c r="J29" s="398" t="s">
        <v>326</v>
      </c>
      <c r="K29" s="398" t="s">
        <v>328</v>
      </c>
      <c r="L29" s="398" t="s">
        <v>328</v>
      </c>
      <c r="M29" s="398" t="s">
        <v>328</v>
      </c>
      <c r="N29" s="400" t="s">
        <v>328</v>
      </c>
      <c r="O29" s="281"/>
      <c r="P29" s="274" t="s">
        <v>254</v>
      </c>
      <c r="Q29" s="81"/>
      <c r="R29" s="98">
        <f t="shared" si="2"/>
        <v>0</v>
      </c>
      <c r="S29" s="99">
        <f t="shared" si="2"/>
        <v>0</v>
      </c>
      <c r="T29" s="100">
        <f t="shared" si="3"/>
        <v>142000</v>
      </c>
      <c r="U29" s="92">
        <f t="shared" si="4"/>
        <v>142000</v>
      </c>
      <c r="V29" s="93">
        <f t="shared" si="5"/>
        <v>103.48</v>
      </c>
      <c r="W29" s="91"/>
      <c r="X29" s="102"/>
      <c r="Y29" s="101"/>
      <c r="Z29" s="93"/>
      <c r="AA29" s="90">
        <f t="shared" si="6"/>
        <v>0</v>
      </c>
      <c r="AB29" s="91">
        <f t="shared" si="6"/>
        <v>0</v>
      </c>
      <c r="AC29" s="92">
        <f t="shared" si="7"/>
        <v>142000</v>
      </c>
      <c r="AD29" s="93">
        <f t="shared" si="8"/>
        <v>142000</v>
      </c>
      <c r="AE29" s="113"/>
      <c r="AF29" s="112"/>
      <c r="AG29" s="113">
        <v>142000</v>
      </c>
      <c r="AH29" s="114">
        <f t="shared" si="9"/>
        <v>142000</v>
      </c>
      <c r="AI29" s="13">
        <v>0</v>
      </c>
      <c r="AJ29" s="115">
        <v>0</v>
      </c>
      <c r="AK29" s="13">
        <v>142000</v>
      </c>
      <c r="AL29" s="116">
        <f t="shared" si="10"/>
        <v>142000</v>
      </c>
      <c r="AM29" s="128">
        <f t="shared" si="11"/>
        <v>0</v>
      </c>
      <c r="AN29" s="129">
        <f t="shared" si="11"/>
        <v>0</v>
      </c>
      <c r="AO29" s="128">
        <f t="shared" si="11"/>
        <v>0</v>
      </c>
      <c r="AP29" s="97">
        <f t="shared" si="12"/>
        <v>0</v>
      </c>
      <c r="AQ29" s="14">
        <f t="shared" si="13"/>
        <v>0</v>
      </c>
      <c r="AR29" s="95">
        <f t="shared" si="13"/>
        <v>0</v>
      </c>
      <c r="AS29" s="14">
        <f t="shared" si="13"/>
        <v>0</v>
      </c>
      <c r="AT29" s="225">
        <f t="shared" si="13"/>
        <v>0</v>
      </c>
      <c r="AU29" s="172">
        <f t="shared" ref="AU29:AU52" si="30">(AI29*103/100)</f>
        <v>0</v>
      </c>
      <c r="AV29" s="172">
        <f t="shared" si="14"/>
        <v>0</v>
      </c>
      <c r="AW29" s="112">
        <v>138187.91946308725</v>
      </c>
      <c r="AX29" s="112">
        <f t="shared" si="24"/>
        <v>139140.93959731545</v>
      </c>
      <c r="AY29" s="230">
        <f t="shared" si="15"/>
        <v>139140.93959731545</v>
      </c>
      <c r="AZ29" s="301"/>
      <c r="BA29" s="172">
        <v>0</v>
      </c>
      <c r="BB29" s="138">
        <f t="shared" ref="BB29:BB31" si="31">CEILING(AX29*($BB$3/$BB$2),100)</f>
        <v>134400</v>
      </c>
      <c r="BC29" s="268">
        <f t="shared" si="20"/>
        <v>134400</v>
      </c>
      <c r="BD29" s="310"/>
      <c r="BE29" s="327"/>
      <c r="BF29" s="302">
        <f>CEILING(BB29*($BF$3/$BF$2),100)</f>
        <v>130600</v>
      </c>
      <c r="BG29" s="172">
        <f>BD29+BE29+BF29</f>
        <v>130600</v>
      </c>
      <c r="BH29" s="310"/>
      <c r="BI29" s="223">
        <f t="shared" si="29"/>
        <v>0</v>
      </c>
      <c r="BJ29" s="327"/>
      <c r="BK29" s="327">
        <f t="shared" si="17"/>
        <v>0</v>
      </c>
      <c r="BL29" s="302">
        <f>CEILING(BF29*($BF$3/$BF$2),100)</f>
        <v>126900</v>
      </c>
      <c r="BM29" s="302">
        <f t="shared" si="28"/>
        <v>131400</v>
      </c>
      <c r="BN29" s="172">
        <f t="shared" si="18"/>
        <v>131400</v>
      </c>
      <c r="BO29" s="128"/>
      <c r="BP29" s="348" t="s">
        <v>284</v>
      </c>
      <c r="BQ29" s="348">
        <v>438052</v>
      </c>
      <c r="BR29" s="14">
        <f t="shared" si="0"/>
        <v>80.644348306483906</v>
      </c>
      <c r="BS29" s="14" t="str">
        <f t="shared" si="1"/>
        <v>Brandverz. Markt 2 Lochem</v>
      </c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  <c r="GE29" s="128"/>
      <c r="GF29" s="128"/>
      <c r="GG29" s="128"/>
      <c r="GH29" s="128"/>
      <c r="GI29" s="128"/>
      <c r="GJ29" s="128"/>
      <c r="GK29" s="128"/>
      <c r="GL29" s="128"/>
      <c r="GM29" s="128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  <c r="HH29" s="128"/>
      <c r="HI29" s="128"/>
      <c r="HJ29" s="128"/>
      <c r="HK29" s="128"/>
      <c r="HL29" s="128"/>
      <c r="HM29" s="128"/>
      <c r="HN29" s="128"/>
      <c r="HO29" s="128"/>
      <c r="HP29" s="128"/>
      <c r="HQ29" s="128"/>
      <c r="HR29" s="128"/>
      <c r="HS29" s="128"/>
      <c r="HT29" s="128"/>
    </row>
    <row r="30" spans="1:228" s="130" customFormat="1" x14ac:dyDescent="0.2">
      <c r="A30" s="338"/>
      <c r="B30" s="75" t="s">
        <v>54</v>
      </c>
      <c r="C30" s="280" t="s">
        <v>33</v>
      </c>
      <c r="D30" s="272" t="s">
        <v>56</v>
      </c>
      <c r="E30" s="272" t="s">
        <v>28</v>
      </c>
      <c r="F30" s="272" t="s">
        <v>29</v>
      </c>
      <c r="G30" s="412">
        <v>2131600</v>
      </c>
      <c r="H30" s="389">
        <v>0</v>
      </c>
      <c r="I30" s="389">
        <v>0</v>
      </c>
      <c r="J30" s="398" t="s">
        <v>327</v>
      </c>
      <c r="K30" s="398" t="s">
        <v>328</v>
      </c>
      <c r="L30" s="398" t="s">
        <v>328</v>
      </c>
      <c r="M30" s="398" t="s">
        <v>328</v>
      </c>
      <c r="N30" s="400" t="s">
        <v>328</v>
      </c>
      <c r="O30" s="281"/>
      <c r="P30" s="274" t="s">
        <v>260</v>
      </c>
      <c r="Q30" s="81">
        <v>43182</v>
      </c>
      <c r="R30" s="98"/>
      <c r="S30" s="99"/>
      <c r="T30" s="100"/>
      <c r="U30" s="92"/>
      <c r="V30" s="93"/>
      <c r="W30" s="91"/>
      <c r="X30" s="102"/>
      <c r="Y30" s="101"/>
      <c r="Z30" s="93"/>
      <c r="AA30" s="90"/>
      <c r="AB30" s="91"/>
      <c r="AC30" s="92"/>
      <c r="AD30" s="93"/>
      <c r="AE30" s="113"/>
      <c r="AF30" s="112"/>
      <c r="AG30" s="113"/>
      <c r="AH30" s="114"/>
      <c r="AI30" s="13"/>
      <c r="AJ30" s="115"/>
      <c r="AK30" s="13"/>
      <c r="AL30" s="116"/>
      <c r="AM30" s="128"/>
      <c r="AN30" s="129"/>
      <c r="AO30" s="128"/>
      <c r="AP30" s="97"/>
      <c r="AQ30" s="14"/>
      <c r="AR30" s="95"/>
      <c r="AS30" s="14"/>
      <c r="AT30" s="225"/>
      <c r="AU30" s="172"/>
      <c r="AV30" s="172"/>
      <c r="AW30" s="112"/>
      <c r="AX30" s="112"/>
      <c r="AY30" s="230"/>
      <c r="AZ30" s="301"/>
      <c r="BA30" s="172"/>
      <c r="BB30" s="138"/>
      <c r="BC30" s="268"/>
      <c r="BD30" s="310"/>
      <c r="BE30" s="327"/>
      <c r="BF30" s="302"/>
      <c r="BG30" s="172"/>
      <c r="BH30" s="310">
        <v>2075000</v>
      </c>
      <c r="BI30" s="223">
        <f t="shared" si="29"/>
        <v>2131600</v>
      </c>
      <c r="BJ30" s="327"/>
      <c r="BK30" s="327">
        <f t="shared" si="17"/>
        <v>0</v>
      </c>
      <c r="BL30" s="302"/>
      <c r="BM30" s="302">
        <f t="shared" si="28"/>
        <v>0</v>
      </c>
      <c r="BN30" s="172">
        <f t="shared" si="18"/>
        <v>2131600</v>
      </c>
      <c r="BO30" s="128"/>
      <c r="BP30" s="348" t="s">
        <v>284</v>
      </c>
      <c r="BQ30" s="348">
        <v>438052</v>
      </c>
      <c r="BR30" s="14">
        <f t="shared" si="0"/>
        <v>1308.2305391940722</v>
      </c>
      <c r="BS30" s="14" t="str">
        <f t="shared" si="1"/>
        <v>Brandverz. Markt 2 Lochem</v>
      </c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</row>
    <row r="31" spans="1:228" s="130" customFormat="1" x14ac:dyDescent="0.2">
      <c r="A31" s="338"/>
      <c r="B31" s="75" t="s">
        <v>90</v>
      </c>
      <c r="C31" s="280" t="s">
        <v>26</v>
      </c>
      <c r="D31" s="272" t="s">
        <v>91</v>
      </c>
      <c r="E31" s="272" t="s">
        <v>92</v>
      </c>
      <c r="F31" s="272" t="s">
        <v>29</v>
      </c>
      <c r="G31" s="412" t="s">
        <v>322</v>
      </c>
      <c r="H31" s="389">
        <v>2686000</v>
      </c>
      <c r="I31" s="389">
        <v>153600</v>
      </c>
      <c r="J31" s="398" t="s">
        <v>328</v>
      </c>
      <c r="K31" s="398" t="s">
        <v>328</v>
      </c>
      <c r="L31" s="398" t="s">
        <v>328</v>
      </c>
      <c r="M31" s="398" t="s">
        <v>328</v>
      </c>
      <c r="N31" s="400" t="s">
        <v>328</v>
      </c>
      <c r="O31" s="281"/>
      <c r="P31" s="274" t="s">
        <v>93</v>
      </c>
      <c r="Q31" s="81"/>
      <c r="R31" s="98">
        <f t="shared" si="2"/>
        <v>0</v>
      </c>
      <c r="S31" s="99">
        <f t="shared" si="2"/>
        <v>2356000</v>
      </c>
      <c r="T31" s="100">
        <f t="shared" si="3"/>
        <v>166000</v>
      </c>
      <c r="U31" s="92">
        <f t="shared" si="4"/>
        <v>2522000</v>
      </c>
      <c r="V31" s="93">
        <f t="shared" si="5"/>
        <v>1837.91</v>
      </c>
      <c r="W31" s="107">
        <v>40562</v>
      </c>
      <c r="X31" s="108" t="s">
        <v>37</v>
      </c>
      <c r="Y31" s="101"/>
      <c r="Z31" s="93"/>
      <c r="AA31" s="90">
        <f t="shared" si="6"/>
        <v>0</v>
      </c>
      <c r="AB31" s="91">
        <f t="shared" si="6"/>
        <v>2356000</v>
      </c>
      <c r="AC31" s="92">
        <f t="shared" si="7"/>
        <v>166000</v>
      </c>
      <c r="AD31" s="93">
        <f t="shared" si="8"/>
        <v>2522000</v>
      </c>
      <c r="AE31" s="113"/>
      <c r="AF31" s="112">
        <v>2356000</v>
      </c>
      <c r="AG31" s="113">
        <v>166000</v>
      </c>
      <c r="AH31" s="114">
        <f t="shared" si="9"/>
        <v>2522000</v>
      </c>
      <c r="AI31" s="13">
        <v>0</v>
      </c>
      <c r="AJ31" s="115">
        <v>2356000</v>
      </c>
      <c r="AK31" s="13">
        <v>166000</v>
      </c>
      <c r="AL31" s="116">
        <f t="shared" si="10"/>
        <v>2522000</v>
      </c>
      <c r="AM31" s="128">
        <f t="shared" si="11"/>
        <v>0</v>
      </c>
      <c r="AN31" s="129">
        <f t="shared" si="11"/>
        <v>0</v>
      </c>
      <c r="AO31" s="128">
        <f t="shared" si="11"/>
        <v>0</v>
      </c>
      <c r="AP31" s="97">
        <f t="shared" si="12"/>
        <v>0</v>
      </c>
      <c r="AQ31" s="14">
        <f t="shared" si="13"/>
        <v>0</v>
      </c>
      <c r="AR31" s="95">
        <f t="shared" si="13"/>
        <v>0</v>
      </c>
      <c r="AS31" s="14">
        <f t="shared" si="13"/>
        <v>0</v>
      </c>
      <c r="AT31" s="225">
        <f t="shared" si="13"/>
        <v>0</v>
      </c>
      <c r="AU31" s="172">
        <f t="shared" si="30"/>
        <v>0</v>
      </c>
      <c r="AV31" s="172">
        <f t="shared" si="14"/>
        <v>2426680</v>
      </c>
      <c r="AW31" s="112">
        <v>161543.62416107382</v>
      </c>
      <c r="AX31" s="112">
        <f t="shared" si="24"/>
        <v>162657.71812080537</v>
      </c>
      <c r="AY31" s="230">
        <f t="shared" si="15"/>
        <v>2589337.7181208055</v>
      </c>
      <c r="AZ31" s="301"/>
      <c r="BA31" s="172">
        <f t="shared" si="19"/>
        <v>2473800</v>
      </c>
      <c r="BB31" s="138">
        <f t="shared" si="31"/>
        <v>157100</v>
      </c>
      <c r="BC31" s="268">
        <f t="shared" si="20"/>
        <v>2630900</v>
      </c>
      <c r="BD31" s="223"/>
      <c r="BE31" s="327">
        <f t="shared" ref="BE31:BE35" si="32">CEILING(BA31*($BE$3/$BE$2),100)</f>
        <v>2543200</v>
      </c>
      <c r="BF31" s="302">
        <f>CEILING(BB31*($BF$3/$BF$2),100)</f>
        <v>152700</v>
      </c>
      <c r="BG31" s="172">
        <f t="shared" si="16"/>
        <v>2695900</v>
      </c>
      <c r="BH31" s="223"/>
      <c r="BI31" s="223">
        <f t="shared" si="29"/>
        <v>0</v>
      </c>
      <c r="BJ31" s="327">
        <f t="shared" ref="BJ31:BJ35" si="33">CEILING(BE31*($BE$3/$BE$2),100)</f>
        <v>2614600</v>
      </c>
      <c r="BK31" s="327">
        <f t="shared" si="17"/>
        <v>2686000</v>
      </c>
      <c r="BL31" s="302">
        <f>CEILING(BF31*($BF$3/$BF$2),100)</f>
        <v>148400</v>
      </c>
      <c r="BM31" s="302">
        <f t="shared" si="28"/>
        <v>153600</v>
      </c>
      <c r="BN31" s="172">
        <f t="shared" si="18"/>
        <v>2839600</v>
      </c>
      <c r="BO31" s="128"/>
      <c r="BP31" s="348" t="s">
        <v>285</v>
      </c>
      <c r="BQ31" s="348">
        <v>438052</v>
      </c>
      <c r="BR31" s="14">
        <f t="shared" si="0"/>
        <v>1742.7525985623417</v>
      </c>
      <c r="BS31" s="14" t="str">
        <f t="shared" si="1"/>
        <v>Brandverz. Berkelweg 7 Almen</v>
      </c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</row>
    <row r="32" spans="1:228" s="130" customFormat="1" x14ac:dyDescent="0.2">
      <c r="A32" s="338"/>
      <c r="B32" s="75" t="s">
        <v>90</v>
      </c>
      <c r="C32" s="280" t="s">
        <v>26</v>
      </c>
      <c r="D32" s="272" t="s">
        <v>91</v>
      </c>
      <c r="E32" s="272" t="s">
        <v>92</v>
      </c>
      <c r="F32" s="272" t="s">
        <v>29</v>
      </c>
      <c r="G32" s="412" t="s">
        <v>322</v>
      </c>
      <c r="H32" s="389">
        <v>61700</v>
      </c>
      <c r="I32" s="389">
        <v>0</v>
      </c>
      <c r="J32" s="398" t="s">
        <v>328</v>
      </c>
      <c r="K32" s="398" t="s">
        <v>328</v>
      </c>
      <c r="L32" s="398" t="s">
        <v>328</v>
      </c>
      <c r="M32" s="398" t="s">
        <v>328</v>
      </c>
      <c r="N32" s="400" t="s">
        <v>328</v>
      </c>
      <c r="O32" s="281"/>
      <c r="P32" s="274" t="s">
        <v>94</v>
      </c>
      <c r="Q32" s="81"/>
      <c r="R32" s="98">
        <f t="shared" si="2"/>
        <v>0</v>
      </c>
      <c r="S32" s="99">
        <f t="shared" si="2"/>
        <v>54000</v>
      </c>
      <c r="T32" s="100">
        <f t="shared" si="3"/>
        <v>0</v>
      </c>
      <c r="U32" s="92">
        <f t="shared" si="4"/>
        <v>54000</v>
      </c>
      <c r="V32" s="93">
        <f t="shared" si="5"/>
        <v>39.35</v>
      </c>
      <c r="W32" s="126">
        <v>40039</v>
      </c>
      <c r="X32" s="118">
        <v>33</v>
      </c>
      <c r="Y32" s="101"/>
      <c r="Z32" s="93"/>
      <c r="AA32" s="90">
        <f t="shared" si="6"/>
        <v>0</v>
      </c>
      <c r="AB32" s="91">
        <f t="shared" si="6"/>
        <v>54000</v>
      </c>
      <c r="AC32" s="92">
        <f t="shared" si="7"/>
        <v>0</v>
      </c>
      <c r="AD32" s="93">
        <f t="shared" si="8"/>
        <v>54000</v>
      </c>
      <c r="AE32" s="111"/>
      <c r="AF32" s="112">
        <v>54000</v>
      </c>
      <c r="AG32" s="113">
        <v>0</v>
      </c>
      <c r="AH32" s="114">
        <f t="shared" si="9"/>
        <v>54000</v>
      </c>
      <c r="AI32" s="13">
        <v>0</v>
      </c>
      <c r="AJ32" s="115">
        <v>54000</v>
      </c>
      <c r="AK32" s="13">
        <v>0</v>
      </c>
      <c r="AL32" s="116">
        <f t="shared" si="10"/>
        <v>54000</v>
      </c>
      <c r="AM32" s="128">
        <f t="shared" si="11"/>
        <v>0</v>
      </c>
      <c r="AN32" s="129">
        <f t="shared" si="11"/>
        <v>0</v>
      </c>
      <c r="AO32" s="128">
        <f t="shared" si="11"/>
        <v>0</v>
      </c>
      <c r="AP32" s="97">
        <f t="shared" si="12"/>
        <v>0</v>
      </c>
      <c r="AQ32" s="14">
        <f t="shared" si="13"/>
        <v>0</v>
      </c>
      <c r="AR32" s="95">
        <f t="shared" si="13"/>
        <v>0</v>
      </c>
      <c r="AS32" s="14">
        <f t="shared" si="13"/>
        <v>0</v>
      </c>
      <c r="AT32" s="225">
        <f t="shared" si="13"/>
        <v>0</v>
      </c>
      <c r="AU32" s="172">
        <f t="shared" si="30"/>
        <v>0</v>
      </c>
      <c r="AV32" s="172">
        <f t="shared" si="14"/>
        <v>55620</v>
      </c>
      <c r="AW32" s="112">
        <v>0</v>
      </c>
      <c r="AX32" s="112">
        <f t="shared" si="24"/>
        <v>0</v>
      </c>
      <c r="AY32" s="230">
        <f t="shared" si="15"/>
        <v>55620</v>
      </c>
      <c r="AZ32" s="301"/>
      <c r="BA32" s="172">
        <f t="shared" ref="BA32:BA36" si="34">CEILING(AV32*($BA$3/$BA$2),100)</f>
        <v>56700</v>
      </c>
      <c r="BB32" s="138"/>
      <c r="BC32" s="268">
        <f t="shared" si="20"/>
        <v>56700</v>
      </c>
      <c r="BD32" s="223"/>
      <c r="BE32" s="327">
        <f t="shared" si="32"/>
        <v>58300</v>
      </c>
      <c r="BF32" s="302"/>
      <c r="BG32" s="172">
        <f t="shared" si="16"/>
        <v>58300</v>
      </c>
      <c r="BH32" s="223"/>
      <c r="BI32" s="223">
        <f t="shared" si="29"/>
        <v>0</v>
      </c>
      <c r="BJ32" s="327">
        <f t="shared" si="33"/>
        <v>60000</v>
      </c>
      <c r="BK32" s="327">
        <f t="shared" si="17"/>
        <v>61700</v>
      </c>
      <c r="BL32" s="302"/>
      <c r="BM32" s="302">
        <f t="shared" si="28"/>
        <v>0</v>
      </c>
      <c r="BN32" s="172">
        <f t="shared" si="18"/>
        <v>61700</v>
      </c>
      <c r="BO32" s="128"/>
      <c r="BP32" s="348" t="s">
        <v>285</v>
      </c>
      <c r="BQ32" s="348">
        <v>438052</v>
      </c>
      <c r="BR32" s="14">
        <f t="shared" si="0"/>
        <v>37.867247264155687</v>
      </c>
      <c r="BS32" s="14" t="str">
        <f t="shared" si="1"/>
        <v>Brandverz. Berkelweg 7 Almen</v>
      </c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  <c r="GD32" s="128"/>
      <c r="GE32" s="128"/>
      <c r="GF32" s="128"/>
      <c r="GG32" s="128"/>
      <c r="GH32" s="128"/>
      <c r="GI32" s="128"/>
      <c r="GJ32" s="128"/>
      <c r="GK32" s="128"/>
      <c r="GL32" s="128"/>
      <c r="GM32" s="128"/>
      <c r="GN32" s="128"/>
      <c r="GO32" s="128"/>
      <c r="GP32" s="128"/>
      <c r="GQ32" s="128"/>
      <c r="GR32" s="128"/>
      <c r="GS32" s="128"/>
      <c r="GT32" s="128"/>
      <c r="GU32" s="128"/>
      <c r="GV32" s="128"/>
      <c r="GW32" s="128"/>
      <c r="GX32" s="128"/>
      <c r="GY32" s="128"/>
      <c r="GZ32" s="128"/>
      <c r="HA32" s="128"/>
      <c r="HB32" s="128"/>
      <c r="HC32" s="128"/>
      <c r="HD32" s="128"/>
      <c r="HE32" s="128"/>
      <c r="HF32" s="128"/>
      <c r="HG32" s="128"/>
      <c r="HH32" s="128"/>
      <c r="HI32" s="128"/>
      <c r="HJ32" s="128"/>
      <c r="HK32" s="128"/>
      <c r="HL32" s="128"/>
      <c r="HM32" s="128"/>
      <c r="HN32" s="128"/>
      <c r="HO32" s="128"/>
      <c r="HP32" s="128"/>
      <c r="HQ32" s="128"/>
      <c r="HR32" s="128"/>
      <c r="HS32" s="128"/>
      <c r="HT32" s="128"/>
    </row>
    <row r="33" spans="1:228" s="130" customFormat="1" x14ac:dyDescent="0.2">
      <c r="A33" s="338"/>
      <c r="B33" s="75" t="s">
        <v>90</v>
      </c>
      <c r="C33" s="280" t="s">
        <v>84</v>
      </c>
      <c r="D33" s="272" t="s">
        <v>91</v>
      </c>
      <c r="E33" s="272" t="s">
        <v>92</v>
      </c>
      <c r="F33" s="272" t="s">
        <v>29</v>
      </c>
      <c r="G33" s="412" t="s">
        <v>322</v>
      </c>
      <c r="H33" s="389">
        <v>303400</v>
      </c>
      <c r="I33" s="389">
        <v>0</v>
      </c>
      <c r="J33" s="398" t="s">
        <v>328</v>
      </c>
      <c r="K33" s="398" t="s">
        <v>328</v>
      </c>
      <c r="L33" s="398" t="s">
        <v>328</v>
      </c>
      <c r="M33" s="398" t="s">
        <v>328</v>
      </c>
      <c r="N33" s="400" t="s">
        <v>328</v>
      </c>
      <c r="O33" s="281"/>
      <c r="P33" s="274" t="s">
        <v>95</v>
      </c>
      <c r="Q33" s="81"/>
      <c r="R33" s="98">
        <f t="shared" si="2"/>
        <v>0</v>
      </c>
      <c r="S33" s="99">
        <f t="shared" si="2"/>
        <v>266000</v>
      </c>
      <c r="T33" s="100">
        <f t="shared" si="3"/>
        <v>0</v>
      </c>
      <c r="U33" s="92">
        <f t="shared" si="4"/>
        <v>266000</v>
      </c>
      <c r="V33" s="93">
        <f t="shared" si="5"/>
        <v>193.85</v>
      </c>
      <c r="W33" s="126">
        <v>40039</v>
      </c>
      <c r="X33" s="118">
        <v>33</v>
      </c>
      <c r="Y33" s="101"/>
      <c r="Z33" s="93"/>
      <c r="AA33" s="90">
        <f t="shared" si="6"/>
        <v>0</v>
      </c>
      <c r="AB33" s="91">
        <f t="shared" si="6"/>
        <v>266000</v>
      </c>
      <c r="AC33" s="92">
        <f t="shared" si="7"/>
        <v>0</v>
      </c>
      <c r="AD33" s="93">
        <f t="shared" si="8"/>
        <v>266000</v>
      </c>
      <c r="AE33" s="111"/>
      <c r="AF33" s="112">
        <v>266000</v>
      </c>
      <c r="AG33" s="113">
        <v>0</v>
      </c>
      <c r="AH33" s="114">
        <f t="shared" si="9"/>
        <v>266000</v>
      </c>
      <c r="AI33" s="13">
        <v>0</v>
      </c>
      <c r="AJ33" s="115">
        <v>266000</v>
      </c>
      <c r="AK33" s="13">
        <v>0</v>
      </c>
      <c r="AL33" s="116">
        <f t="shared" si="10"/>
        <v>266000</v>
      </c>
      <c r="AM33" s="128">
        <f t="shared" si="11"/>
        <v>0</v>
      </c>
      <c r="AN33" s="129">
        <f t="shared" si="11"/>
        <v>0</v>
      </c>
      <c r="AO33" s="128">
        <f t="shared" si="11"/>
        <v>0</v>
      </c>
      <c r="AP33" s="97">
        <f t="shared" si="12"/>
        <v>0</v>
      </c>
      <c r="AQ33" s="14">
        <f t="shared" si="13"/>
        <v>0</v>
      </c>
      <c r="AR33" s="95">
        <f t="shared" si="13"/>
        <v>0</v>
      </c>
      <c r="AS33" s="14">
        <f t="shared" si="13"/>
        <v>0</v>
      </c>
      <c r="AT33" s="225">
        <f t="shared" si="13"/>
        <v>0</v>
      </c>
      <c r="AU33" s="172">
        <f t="shared" si="30"/>
        <v>0</v>
      </c>
      <c r="AV33" s="172">
        <f t="shared" si="14"/>
        <v>273980</v>
      </c>
      <c r="AW33" s="112">
        <v>0</v>
      </c>
      <c r="AX33" s="112">
        <f t="shared" si="24"/>
        <v>0</v>
      </c>
      <c r="AY33" s="230">
        <f t="shared" si="15"/>
        <v>273980</v>
      </c>
      <c r="AZ33" s="301"/>
      <c r="BA33" s="172">
        <f t="shared" si="34"/>
        <v>279300</v>
      </c>
      <c r="BB33" s="138"/>
      <c r="BC33" s="268">
        <f t="shared" si="20"/>
        <v>279300</v>
      </c>
      <c r="BD33" s="223"/>
      <c r="BE33" s="327">
        <f t="shared" si="32"/>
        <v>287200</v>
      </c>
      <c r="BF33" s="302"/>
      <c r="BG33" s="172">
        <f t="shared" si="16"/>
        <v>287200</v>
      </c>
      <c r="BH33" s="223"/>
      <c r="BI33" s="223">
        <f t="shared" si="29"/>
        <v>0</v>
      </c>
      <c r="BJ33" s="327">
        <f t="shared" si="33"/>
        <v>295300</v>
      </c>
      <c r="BK33" s="327">
        <f t="shared" si="17"/>
        <v>303400</v>
      </c>
      <c r="BL33" s="302"/>
      <c r="BM33" s="302">
        <f t="shared" si="28"/>
        <v>0</v>
      </c>
      <c r="BN33" s="172">
        <f t="shared" si="18"/>
        <v>303400</v>
      </c>
      <c r="BO33" s="128"/>
      <c r="BP33" s="348" t="s">
        <v>286</v>
      </c>
      <c r="BQ33" s="348">
        <v>438052</v>
      </c>
      <c r="BR33" s="14">
        <f t="shared" si="0"/>
        <v>186.20620453719343</v>
      </c>
      <c r="BS33" s="14" t="str">
        <f t="shared" si="1"/>
        <v>Brandverz. Berkelweg 12 Almen</v>
      </c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  <c r="FL33" s="128"/>
      <c r="FM33" s="128"/>
      <c r="FN33" s="128"/>
      <c r="FO33" s="128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8"/>
      <c r="GB33" s="128"/>
      <c r="GC33" s="128"/>
      <c r="GD33" s="128"/>
      <c r="GE33" s="128"/>
      <c r="GF33" s="128"/>
      <c r="GG33" s="128"/>
      <c r="GH33" s="128"/>
      <c r="GI33" s="128"/>
      <c r="GJ33" s="128"/>
      <c r="GK33" s="128"/>
      <c r="GL33" s="128"/>
      <c r="GM33" s="128"/>
      <c r="GN33" s="128"/>
      <c r="GO33" s="128"/>
      <c r="GP33" s="128"/>
      <c r="GQ33" s="128"/>
      <c r="GR33" s="128"/>
      <c r="GS33" s="128"/>
      <c r="GT33" s="128"/>
      <c r="GU33" s="128"/>
      <c r="GV33" s="128"/>
      <c r="GW33" s="128"/>
      <c r="GX33" s="128"/>
      <c r="GY33" s="128"/>
      <c r="GZ33" s="128"/>
      <c r="HA33" s="128"/>
      <c r="HB33" s="128"/>
      <c r="HC33" s="128"/>
      <c r="HD33" s="128"/>
      <c r="HE33" s="128"/>
      <c r="HF33" s="128"/>
      <c r="HG33" s="128"/>
      <c r="HH33" s="128"/>
      <c r="HI33" s="128"/>
      <c r="HJ33" s="128"/>
      <c r="HK33" s="128"/>
      <c r="HL33" s="128"/>
      <c r="HM33" s="128"/>
      <c r="HN33" s="128"/>
      <c r="HO33" s="128"/>
      <c r="HP33" s="128"/>
      <c r="HQ33" s="128"/>
      <c r="HR33" s="128"/>
      <c r="HS33" s="128"/>
      <c r="HT33" s="128"/>
    </row>
    <row r="34" spans="1:228" s="130" customFormat="1" x14ac:dyDescent="0.2">
      <c r="A34" s="338"/>
      <c r="B34" s="75" t="s">
        <v>96</v>
      </c>
      <c r="C34" s="280" t="s">
        <v>97</v>
      </c>
      <c r="D34" s="272"/>
      <c r="E34" s="272" t="s">
        <v>92</v>
      </c>
      <c r="F34" s="272" t="s">
        <v>29</v>
      </c>
      <c r="G34" s="412" t="s">
        <v>322</v>
      </c>
      <c r="H34" s="389">
        <v>2055500</v>
      </c>
      <c r="I34" s="389">
        <v>0</v>
      </c>
      <c r="J34" s="398" t="s">
        <v>328</v>
      </c>
      <c r="K34" s="398" t="s">
        <v>328</v>
      </c>
      <c r="L34" s="398" t="s">
        <v>328</v>
      </c>
      <c r="M34" s="398" t="s">
        <v>328</v>
      </c>
      <c r="N34" s="400" t="s">
        <v>328</v>
      </c>
      <c r="O34" s="281"/>
      <c r="P34" s="274" t="s">
        <v>98</v>
      </c>
      <c r="Q34" s="81"/>
      <c r="R34" s="98">
        <f t="shared" si="2"/>
        <v>0</v>
      </c>
      <c r="S34" s="99">
        <f t="shared" si="2"/>
        <v>1803000</v>
      </c>
      <c r="T34" s="100">
        <f t="shared" si="3"/>
        <v>0</v>
      </c>
      <c r="U34" s="92">
        <f t="shared" si="4"/>
        <v>1803000</v>
      </c>
      <c r="V34" s="93">
        <f t="shared" si="5"/>
        <v>1313.94</v>
      </c>
      <c r="W34" s="117">
        <v>40312</v>
      </c>
      <c r="X34" s="118">
        <v>34</v>
      </c>
      <c r="Y34" s="101"/>
      <c r="Z34" s="93"/>
      <c r="AA34" s="90">
        <f t="shared" si="6"/>
        <v>0</v>
      </c>
      <c r="AB34" s="91">
        <f t="shared" si="6"/>
        <v>1803000</v>
      </c>
      <c r="AC34" s="92">
        <f t="shared" si="7"/>
        <v>0</v>
      </c>
      <c r="AD34" s="93">
        <f t="shared" si="8"/>
        <v>1803000</v>
      </c>
      <c r="AE34" s="111"/>
      <c r="AF34" s="112">
        <v>1803000</v>
      </c>
      <c r="AG34" s="113">
        <v>0</v>
      </c>
      <c r="AH34" s="114">
        <f t="shared" si="9"/>
        <v>1803000</v>
      </c>
      <c r="AI34" s="13">
        <v>0</v>
      </c>
      <c r="AJ34" s="115">
        <v>1803000</v>
      </c>
      <c r="AK34" s="13">
        <v>0</v>
      </c>
      <c r="AL34" s="116">
        <f t="shared" si="10"/>
        <v>1803000</v>
      </c>
      <c r="AM34" s="128">
        <f t="shared" si="11"/>
        <v>0</v>
      </c>
      <c r="AN34" s="129">
        <f t="shared" si="11"/>
        <v>0</v>
      </c>
      <c r="AO34" s="128">
        <f t="shared" si="11"/>
        <v>0</v>
      </c>
      <c r="AP34" s="97">
        <f t="shared" si="12"/>
        <v>0</v>
      </c>
      <c r="AQ34" s="14">
        <f t="shared" si="13"/>
        <v>0</v>
      </c>
      <c r="AR34" s="95">
        <f t="shared" si="13"/>
        <v>0</v>
      </c>
      <c r="AS34" s="14">
        <f t="shared" si="13"/>
        <v>0</v>
      </c>
      <c r="AT34" s="225">
        <f t="shared" si="13"/>
        <v>0</v>
      </c>
      <c r="AU34" s="172">
        <f t="shared" si="30"/>
        <v>0</v>
      </c>
      <c r="AV34" s="172">
        <f t="shared" si="14"/>
        <v>1857090</v>
      </c>
      <c r="AW34" s="112">
        <v>0</v>
      </c>
      <c r="AX34" s="112">
        <f t="shared" si="24"/>
        <v>0</v>
      </c>
      <c r="AY34" s="230">
        <f t="shared" si="15"/>
        <v>1857090</v>
      </c>
      <c r="AZ34" s="301"/>
      <c r="BA34" s="172">
        <f t="shared" si="34"/>
        <v>1893200</v>
      </c>
      <c r="BB34" s="138"/>
      <c r="BC34" s="268">
        <f t="shared" si="20"/>
        <v>1893200</v>
      </c>
      <c r="BD34" s="308"/>
      <c r="BE34" s="327">
        <f t="shared" si="32"/>
        <v>1946300</v>
      </c>
      <c r="BF34" s="330"/>
      <c r="BG34" s="172">
        <f t="shared" si="16"/>
        <v>1946300</v>
      </c>
      <c r="BH34" s="308"/>
      <c r="BI34" s="223">
        <f t="shared" si="29"/>
        <v>0</v>
      </c>
      <c r="BJ34" s="327">
        <f t="shared" si="33"/>
        <v>2000900</v>
      </c>
      <c r="BK34" s="327">
        <f t="shared" si="17"/>
        <v>2055500</v>
      </c>
      <c r="BL34" s="330"/>
      <c r="BM34" s="302">
        <f t="shared" si="28"/>
        <v>0</v>
      </c>
      <c r="BN34" s="172">
        <f t="shared" si="18"/>
        <v>2055500</v>
      </c>
      <c r="BO34" s="128"/>
      <c r="BP34" s="348" t="s">
        <v>287</v>
      </c>
      <c r="BQ34" s="348">
        <v>438052</v>
      </c>
      <c r="BR34" s="14">
        <f t="shared" si="0"/>
        <v>1261.5255551292062</v>
      </c>
      <c r="BS34" s="14" t="str">
        <f t="shared" si="1"/>
        <v>Brandverz. Dorpsstraat ong Almen</v>
      </c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  <c r="FL34" s="128"/>
      <c r="FM34" s="128"/>
      <c r="FN34" s="128"/>
      <c r="FO34" s="128"/>
      <c r="FP34" s="128"/>
      <c r="FQ34" s="128"/>
      <c r="FR34" s="128"/>
      <c r="FS34" s="128"/>
      <c r="FT34" s="128"/>
      <c r="FU34" s="128"/>
      <c r="FV34" s="128"/>
      <c r="FW34" s="128"/>
      <c r="FX34" s="128"/>
      <c r="FY34" s="128"/>
      <c r="FZ34" s="128"/>
      <c r="GA34" s="128"/>
      <c r="GB34" s="128"/>
      <c r="GC34" s="128"/>
      <c r="GD34" s="128"/>
      <c r="GE34" s="128"/>
      <c r="GF34" s="128"/>
      <c r="GG34" s="128"/>
      <c r="GH34" s="128"/>
      <c r="GI34" s="128"/>
      <c r="GJ34" s="128"/>
      <c r="GK34" s="128"/>
      <c r="GL34" s="128"/>
      <c r="GM34" s="128"/>
      <c r="GN34" s="128"/>
      <c r="GO34" s="128"/>
      <c r="GP34" s="128"/>
      <c r="GQ34" s="128"/>
      <c r="GR34" s="128"/>
      <c r="GS34" s="128"/>
      <c r="GT34" s="128"/>
      <c r="GU34" s="128"/>
      <c r="GV34" s="128"/>
      <c r="GW34" s="128"/>
      <c r="GX34" s="128"/>
      <c r="GY34" s="128"/>
      <c r="GZ34" s="128"/>
      <c r="HA34" s="128"/>
      <c r="HB34" s="128"/>
      <c r="HC34" s="128"/>
      <c r="HD34" s="128"/>
      <c r="HE34" s="128"/>
      <c r="HF34" s="128"/>
      <c r="HG34" s="128"/>
      <c r="HH34" s="128"/>
      <c r="HI34" s="128"/>
      <c r="HJ34" s="128"/>
      <c r="HK34" s="128"/>
      <c r="HL34" s="128"/>
      <c r="HM34" s="128"/>
      <c r="HN34" s="128"/>
      <c r="HO34" s="128"/>
      <c r="HP34" s="128"/>
      <c r="HQ34" s="128"/>
      <c r="HR34" s="128"/>
      <c r="HS34" s="128"/>
      <c r="HT34" s="128"/>
    </row>
    <row r="35" spans="1:228" s="130" customFormat="1" x14ac:dyDescent="0.2">
      <c r="A35" s="338"/>
      <c r="B35" s="75" t="s">
        <v>99</v>
      </c>
      <c r="C35" s="280" t="s">
        <v>97</v>
      </c>
      <c r="D35" s="272"/>
      <c r="E35" s="272" t="s">
        <v>92</v>
      </c>
      <c r="F35" s="272" t="s">
        <v>70</v>
      </c>
      <c r="G35" s="412" t="s">
        <v>322</v>
      </c>
      <c r="H35" s="389">
        <v>67400</v>
      </c>
      <c r="I35" s="389">
        <v>0</v>
      </c>
      <c r="J35" s="398" t="s">
        <v>328</v>
      </c>
      <c r="K35" s="398" t="s">
        <v>328</v>
      </c>
      <c r="L35" s="398" t="s">
        <v>328</v>
      </c>
      <c r="M35" s="398" t="s">
        <v>328</v>
      </c>
      <c r="N35" s="400" t="s">
        <v>328</v>
      </c>
      <c r="O35" s="281"/>
      <c r="P35" s="274" t="s">
        <v>100</v>
      </c>
      <c r="Q35" s="81"/>
      <c r="R35" s="98">
        <f t="shared" si="2"/>
        <v>0</v>
      </c>
      <c r="S35" s="99">
        <f t="shared" si="2"/>
        <v>59000</v>
      </c>
      <c r="T35" s="100">
        <f t="shared" si="3"/>
        <v>0</v>
      </c>
      <c r="U35" s="92">
        <f t="shared" si="4"/>
        <v>59000</v>
      </c>
      <c r="V35" s="93">
        <f t="shared" si="5"/>
        <v>43</v>
      </c>
      <c r="W35" s="117">
        <v>40312</v>
      </c>
      <c r="X35" s="118">
        <v>34</v>
      </c>
      <c r="Y35" s="101"/>
      <c r="Z35" s="93"/>
      <c r="AA35" s="90">
        <f t="shared" si="6"/>
        <v>0</v>
      </c>
      <c r="AB35" s="91">
        <f t="shared" si="6"/>
        <v>59000</v>
      </c>
      <c r="AC35" s="92">
        <f t="shared" si="7"/>
        <v>0</v>
      </c>
      <c r="AD35" s="93">
        <f t="shared" si="8"/>
        <v>59000</v>
      </c>
      <c r="AE35" s="111"/>
      <c r="AF35" s="112">
        <v>59000</v>
      </c>
      <c r="AG35" s="113">
        <v>0</v>
      </c>
      <c r="AH35" s="114">
        <f t="shared" si="9"/>
        <v>59000</v>
      </c>
      <c r="AI35" s="13">
        <v>0</v>
      </c>
      <c r="AJ35" s="115">
        <v>59000</v>
      </c>
      <c r="AK35" s="13">
        <v>0</v>
      </c>
      <c r="AL35" s="116">
        <f t="shared" si="10"/>
        <v>59000</v>
      </c>
      <c r="AM35" s="128">
        <f t="shared" si="11"/>
        <v>0</v>
      </c>
      <c r="AN35" s="129">
        <f t="shared" si="11"/>
        <v>0</v>
      </c>
      <c r="AO35" s="128">
        <f t="shared" si="11"/>
        <v>0</v>
      </c>
      <c r="AP35" s="97">
        <f t="shared" si="12"/>
        <v>0</v>
      </c>
      <c r="AQ35" s="14">
        <f t="shared" si="13"/>
        <v>0</v>
      </c>
      <c r="AR35" s="95">
        <f t="shared" si="13"/>
        <v>0</v>
      </c>
      <c r="AS35" s="14">
        <f t="shared" si="13"/>
        <v>0</v>
      </c>
      <c r="AT35" s="225">
        <f t="shared" si="13"/>
        <v>0</v>
      </c>
      <c r="AU35" s="172">
        <f t="shared" si="30"/>
        <v>0</v>
      </c>
      <c r="AV35" s="172">
        <f t="shared" si="14"/>
        <v>60770</v>
      </c>
      <c r="AW35" s="112">
        <v>0</v>
      </c>
      <c r="AX35" s="112">
        <f t="shared" si="24"/>
        <v>0</v>
      </c>
      <c r="AY35" s="230">
        <f t="shared" si="15"/>
        <v>60770</v>
      </c>
      <c r="AZ35" s="301"/>
      <c r="BA35" s="172">
        <f t="shared" si="34"/>
        <v>62000</v>
      </c>
      <c r="BB35" s="138"/>
      <c r="BC35" s="268">
        <f t="shared" si="20"/>
        <v>62000</v>
      </c>
      <c r="BD35" s="310"/>
      <c r="BE35" s="327">
        <f t="shared" si="32"/>
        <v>63800</v>
      </c>
      <c r="BF35" s="330"/>
      <c r="BG35" s="172">
        <f t="shared" si="16"/>
        <v>63800</v>
      </c>
      <c r="BH35" s="310"/>
      <c r="BI35" s="223">
        <f t="shared" si="29"/>
        <v>0</v>
      </c>
      <c r="BJ35" s="327">
        <f t="shared" si="33"/>
        <v>65600</v>
      </c>
      <c r="BK35" s="327">
        <f t="shared" si="17"/>
        <v>67400</v>
      </c>
      <c r="BL35" s="330"/>
      <c r="BM35" s="302">
        <f t="shared" si="28"/>
        <v>0</v>
      </c>
      <c r="BN35" s="172">
        <f t="shared" si="18"/>
        <v>67400</v>
      </c>
      <c r="BO35" s="128"/>
      <c r="BP35" s="348" t="s">
        <v>288</v>
      </c>
      <c r="BQ35" s="348">
        <v>438052</v>
      </c>
      <c r="BR35" s="14">
        <f t="shared" si="0"/>
        <v>41.365518081103623</v>
      </c>
      <c r="BS35" s="14" t="str">
        <f t="shared" si="1"/>
        <v>Brandverz. Kapelweg ong Almen</v>
      </c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  <c r="GD35" s="128"/>
      <c r="GE35" s="128"/>
      <c r="GF35" s="128"/>
      <c r="GG35" s="128"/>
      <c r="GH35" s="128"/>
      <c r="GI35" s="128"/>
      <c r="GJ35" s="128"/>
      <c r="GK35" s="128"/>
      <c r="GL35" s="128"/>
      <c r="GM35" s="128"/>
      <c r="GN35" s="128"/>
      <c r="GO35" s="128"/>
      <c r="GP35" s="128"/>
      <c r="GQ35" s="128"/>
      <c r="GR35" s="128"/>
      <c r="GS35" s="128"/>
      <c r="GT35" s="128"/>
      <c r="GU35" s="128"/>
      <c r="GV35" s="128"/>
      <c r="GW35" s="128"/>
      <c r="GX35" s="128"/>
      <c r="GY35" s="128"/>
      <c r="GZ35" s="128"/>
      <c r="HA35" s="128"/>
      <c r="HB35" s="128"/>
      <c r="HC35" s="128"/>
      <c r="HD35" s="128"/>
      <c r="HE35" s="128"/>
      <c r="HF35" s="128"/>
      <c r="HG35" s="128"/>
      <c r="HH35" s="128"/>
      <c r="HI35" s="128"/>
      <c r="HJ35" s="128"/>
      <c r="HK35" s="128"/>
      <c r="HL35" s="128"/>
      <c r="HM35" s="128"/>
      <c r="HN35" s="128"/>
      <c r="HO35" s="128"/>
      <c r="HP35" s="128"/>
      <c r="HQ35" s="128"/>
      <c r="HR35" s="128"/>
      <c r="HS35" s="128"/>
      <c r="HT35" s="128"/>
    </row>
    <row r="36" spans="1:228" s="130" customFormat="1" x14ac:dyDescent="0.2">
      <c r="A36" s="338"/>
      <c r="B36" s="75" t="s">
        <v>90</v>
      </c>
      <c r="C36" s="280" t="s">
        <v>101</v>
      </c>
      <c r="D36" s="272" t="s">
        <v>91</v>
      </c>
      <c r="E36" s="272" t="s">
        <v>92</v>
      </c>
      <c r="F36" s="272" t="s">
        <v>29</v>
      </c>
      <c r="G36" s="412" t="s">
        <v>322</v>
      </c>
      <c r="H36" s="389">
        <v>343400</v>
      </c>
      <c r="I36" s="389">
        <v>0</v>
      </c>
      <c r="J36" s="398" t="s">
        <v>327</v>
      </c>
      <c r="K36" s="398" t="s">
        <v>328</v>
      </c>
      <c r="L36" s="398" t="s">
        <v>328</v>
      </c>
      <c r="M36" s="398" t="s">
        <v>328</v>
      </c>
      <c r="N36" s="400" t="s">
        <v>328</v>
      </c>
      <c r="O36" s="281"/>
      <c r="P36" s="274" t="s">
        <v>30</v>
      </c>
      <c r="Q36" s="81"/>
      <c r="R36" s="98">
        <f t="shared" si="2"/>
        <v>0</v>
      </c>
      <c r="S36" s="99">
        <f t="shared" si="2"/>
        <v>301000</v>
      </c>
      <c r="T36" s="100">
        <f t="shared" si="3"/>
        <v>89000</v>
      </c>
      <c r="U36" s="92">
        <f t="shared" si="4"/>
        <v>390000</v>
      </c>
      <c r="V36" s="93">
        <f t="shared" si="5"/>
        <v>284.20999999999998</v>
      </c>
      <c r="W36" s="107">
        <v>40562</v>
      </c>
      <c r="X36" s="108" t="s">
        <v>37</v>
      </c>
      <c r="Y36" s="109">
        <v>40562</v>
      </c>
      <c r="Z36" s="110" t="s">
        <v>102</v>
      </c>
      <c r="AA36" s="90">
        <f t="shared" si="6"/>
        <v>0</v>
      </c>
      <c r="AB36" s="91">
        <f t="shared" si="6"/>
        <v>301000</v>
      </c>
      <c r="AC36" s="92">
        <f t="shared" si="7"/>
        <v>89000</v>
      </c>
      <c r="AD36" s="93">
        <f t="shared" si="8"/>
        <v>390000</v>
      </c>
      <c r="AE36" s="111"/>
      <c r="AF36" s="112">
        <v>301000</v>
      </c>
      <c r="AG36" s="113">
        <v>89000</v>
      </c>
      <c r="AH36" s="114">
        <f t="shared" si="9"/>
        <v>390000</v>
      </c>
      <c r="AI36" s="13">
        <v>0</v>
      </c>
      <c r="AJ36" s="115">
        <v>301000</v>
      </c>
      <c r="AK36" s="13">
        <v>89000</v>
      </c>
      <c r="AL36" s="116">
        <f t="shared" si="10"/>
        <v>390000</v>
      </c>
      <c r="AM36" s="128">
        <f t="shared" si="11"/>
        <v>0</v>
      </c>
      <c r="AN36" s="129">
        <f t="shared" si="11"/>
        <v>0</v>
      </c>
      <c r="AO36" s="128">
        <f t="shared" si="11"/>
        <v>0</v>
      </c>
      <c r="AP36" s="97">
        <f t="shared" si="12"/>
        <v>0</v>
      </c>
      <c r="AQ36" s="14">
        <f t="shared" si="13"/>
        <v>0</v>
      </c>
      <c r="AR36" s="95">
        <f t="shared" si="13"/>
        <v>0</v>
      </c>
      <c r="AS36" s="14">
        <f t="shared" si="13"/>
        <v>0</v>
      </c>
      <c r="AT36" s="225">
        <f t="shared" si="13"/>
        <v>0</v>
      </c>
      <c r="AU36" s="254">
        <f t="shared" si="30"/>
        <v>0</v>
      </c>
      <c r="AV36" s="172">
        <f t="shared" si="14"/>
        <v>310030</v>
      </c>
      <c r="AW36" s="112"/>
      <c r="AX36" s="112">
        <f t="shared" si="24"/>
        <v>0</v>
      </c>
      <c r="AY36" s="230">
        <f t="shared" si="15"/>
        <v>310030</v>
      </c>
      <c r="AZ36" s="301"/>
      <c r="BA36" s="172">
        <f t="shared" si="34"/>
        <v>316100</v>
      </c>
      <c r="BB36" s="138"/>
      <c r="BC36" s="268">
        <f t="shared" si="20"/>
        <v>316100</v>
      </c>
      <c r="BD36" s="223"/>
      <c r="BE36" s="302">
        <f>CEILING(BA36*($BE$3/$BE$2),100)</f>
        <v>325000</v>
      </c>
      <c r="BF36" s="302"/>
      <c r="BG36" s="172">
        <f t="shared" si="16"/>
        <v>325000</v>
      </c>
      <c r="BH36" s="223"/>
      <c r="BI36" s="223">
        <f t="shared" si="29"/>
        <v>0</v>
      </c>
      <c r="BJ36" s="302">
        <f>CEILING(BE36*($BE$3/$BE$2),100)</f>
        <v>334200</v>
      </c>
      <c r="BK36" s="327">
        <f t="shared" si="17"/>
        <v>343400</v>
      </c>
      <c r="BL36" s="302"/>
      <c r="BM36" s="302">
        <f t="shared" si="28"/>
        <v>0</v>
      </c>
      <c r="BN36" s="172">
        <f t="shared" si="18"/>
        <v>343400</v>
      </c>
      <c r="BO36" s="128"/>
      <c r="BP36" s="348" t="s">
        <v>289</v>
      </c>
      <c r="BQ36" s="348">
        <v>438052</v>
      </c>
      <c r="BR36" s="14">
        <f t="shared" si="0"/>
        <v>210.75547342805615</v>
      </c>
      <c r="BS36" s="14" t="str">
        <f t="shared" si="1"/>
        <v>Brandverz. Berkelweg 2a Almen</v>
      </c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  <c r="FR36" s="128"/>
      <c r="FS36" s="128"/>
      <c r="FT36" s="128"/>
      <c r="FU36" s="128"/>
      <c r="FV36" s="128"/>
      <c r="FW36" s="128"/>
      <c r="FX36" s="128"/>
      <c r="FY36" s="128"/>
      <c r="FZ36" s="128"/>
      <c r="GA36" s="128"/>
      <c r="GB36" s="128"/>
      <c r="GC36" s="128"/>
      <c r="GD36" s="128"/>
      <c r="GE36" s="128"/>
      <c r="GF36" s="128"/>
      <c r="GG36" s="128"/>
      <c r="GH36" s="128"/>
      <c r="GI36" s="128"/>
      <c r="GJ36" s="128"/>
      <c r="GK36" s="128"/>
      <c r="GL36" s="128"/>
      <c r="GM36" s="128"/>
      <c r="GN36" s="128"/>
      <c r="GO36" s="128"/>
      <c r="GP36" s="128"/>
      <c r="GQ36" s="128"/>
      <c r="GR36" s="128"/>
      <c r="GS36" s="128"/>
      <c r="GT36" s="128"/>
      <c r="GU36" s="128"/>
      <c r="GV36" s="128"/>
      <c r="GW36" s="128"/>
      <c r="GX36" s="128"/>
      <c r="GY36" s="128"/>
      <c r="GZ36" s="128"/>
      <c r="HA36" s="128"/>
      <c r="HB36" s="128"/>
      <c r="HC36" s="128"/>
      <c r="HD36" s="128"/>
      <c r="HE36" s="128"/>
      <c r="HF36" s="128"/>
      <c r="HG36" s="128"/>
      <c r="HH36" s="128"/>
      <c r="HI36" s="128"/>
      <c r="HJ36" s="128"/>
      <c r="HK36" s="128"/>
      <c r="HL36" s="128"/>
      <c r="HM36" s="128"/>
      <c r="HN36" s="128"/>
      <c r="HO36" s="128"/>
      <c r="HP36" s="128"/>
      <c r="HQ36" s="128"/>
      <c r="HR36" s="128"/>
      <c r="HS36" s="128"/>
      <c r="HT36" s="128"/>
    </row>
    <row r="37" spans="1:228" s="130" customFormat="1" x14ac:dyDescent="0.2">
      <c r="A37" s="338"/>
      <c r="B37" s="75" t="s">
        <v>105</v>
      </c>
      <c r="C37" s="280" t="s">
        <v>106</v>
      </c>
      <c r="D37" s="272" t="s">
        <v>107</v>
      </c>
      <c r="E37" s="272" t="s">
        <v>108</v>
      </c>
      <c r="F37" s="272" t="s">
        <v>29</v>
      </c>
      <c r="G37" s="412">
        <v>2216300</v>
      </c>
      <c r="H37" s="389">
        <v>0</v>
      </c>
      <c r="I37" s="389">
        <v>0</v>
      </c>
      <c r="J37" s="398" t="s">
        <v>326</v>
      </c>
      <c r="K37" s="398" t="s">
        <v>327</v>
      </c>
      <c r="L37" s="398" t="s">
        <v>328</v>
      </c>
      <c r="M37" s="398" t="s">
        <v>328</v>
      </c>
      <c r="N37" s="400" t="s">
        <v>328</v>
      </c>
      <c r="O37" s="281"/>
      <c r="P37" s="274" t="s">
        <v>109</v>
      </c>
      <c r="Q37" s="81"/>
      <c r="R37" s="98">
        <f t="shared" si="2"/>
        <v>1944000</v>
      </c>
      <c r="S37" s="99">
        <f t="shared" si="2"/>
        <v>0</v>
      </c>
      <c r="T37" s="100">
        <f t="shared" si="3"/>
        <v>539000</v>
      </c>
      <c r="U37" s="92">
        <f t="shared" si="4"/>
        <v>2483000</v>
      </c>
      <c r="V37" s="93">
        <f t="shared" si="5"/>
        <v>1809.49</v>
      </c>
      <c r="W37" s="107"/>
      <c r="X37" s="108"/>
      <c r="Y37" s="109">
        <v>40562</v>
      </c>
      <c r="Z37" s="110" t="s">
        <v>110</v>
      </c>
      <c r="AA37" s="90">
        <f t="shared" si="6"/>
        <v>1944000</v>
      </c>
      <c r="AB37" s="91">
        <f t="shared" si="6"/>
        <v>0</v>
      </c>
      <c r="AC37" s="92">
        <f t="shared" si="7"/>
        <v>539000</v>
      </c>
      <c r="AD37" s="93">
        <f t="shared" si="8"/>
        <v>2483000</v>
      </c>
      <c r="AE37" s="111">
        <v>1944000</v>
      </c>
      <c r="AF37" s="112"/>
      <c r="AG37" s="113">
        <v>539000</v>
      </c>
      <c r="AH37" s="114">
        <f t="shared" si="9"/>
        <v>2483000</v>
      </c>
      <c r="AI37" s="13">
        <v>1944000</v>
      </c>
      <c r="AJ37" s="115">
        <v>0</v>
      </c>
      <c r="AK37" s="13">
        <v>539000</v>
      </c>
      <c r="AL37" s="116">
        <f t="shared" si="10"/>
        <v>2483000</v>
      </c>
      <c r="AM37" s="128">
        <f t="shared" si="11"/>
        <v>0</v>
      </c>
      <c r="AN37" s="129">
        <f t="shared" si="11"/>
        <v>0</v>
      </c>
      <c r="AO37" s="128">
        <f t="shared" si="11"/>
        <v>0</v>
      </c>
      <c r="AP37" s="97">
        <f t="shared" si="12"/>
        <v>0</v>
      </c>
      <c r="AQ37" s="14">
        <f t="shared" ref="AQ37:AT51" si="35">AA37-AE37</f>
        <v>0</v>
      </c>
      <c r="AR37" s="95">
        <f t="shared" si="35"/>
        <v>0</v>
      </c>
      <c r="AS37" s="14">
        <f t="shared" si="35"/>
        <v>0</v>
      </c>
      <c r="AT37" s="225">
        <f t="shared" si="35"/>
        <v>0</v>
      </c>
      <c r="AU37" s="254">
        <f t="shared" si="30"/>
        <v>2002320</v>
      </c>
      <c r="AV37" s="172">
        <f t="shared" si="14"/>
        <v>0</v>
      </c>
      <c r="AW37" s="112"/>
      <c r="AX37" s="112">
        <f t="shared" si="24"/>
        <v>0</v>
      </c>
      <c r="AY37" s="230">
        <f t="shared" si="15"/>
        <v>2002320</v>
      </c>
      <c r="AZ37" s="301">
        <f t="shared" ref="AZ37" si="36">CEILING(AU37*($BA$3/$BA$2),100)</f>
        <v>2041200</v>
      </c>
      <c r="BA37" s="172"/>
      <c r="BB37" s="138"/>
      <c r="BC37" s="268">
        <f t="shared" si="20"/>
        <v>2041200</v>
      </c>
      <c r="BD37" s="223">
        <f>CEILING(AZ37*($BE$3/$BE$2),100)</f>
        <v>2098500</v>
      </c>
      <c r="BE37" s="302"/>
      <c r="BF37" s="302"/>
      <c r="BG37" s="172">
        <f t="shared" si="16"/>
        <v>2098500</v>
      </c>
      <c r="BH37" s="223">
        <f>CEILING(BD37*($BE$3/$BE$2),100)</f>
        <v>2157400</v>
      </c>
      <c r="BI37" s="223">
        <f t="shared" si="29"/>
        <v>2216300</v>
      </c>
      <c r="BJ37" s="302"/>
      <c r="BK37" s="327">
        <f t="shared" si="17"/>
        <v>0</v>
      </c>
      <c r="BL37" s="302"/>
      <c r="BM37" s="302">
        <f t="shared" si="28"/>
        <v>0</v>
      </c>
      <c r="BN37" s="172">
        <f t="shared" si="18"/>
        <v>2216300</v>
      </c>
      <c r="BO37" s="128"/>
      <c r="BP37" s="348" t="s">
        <v>290</v>
      </c>
      <c r="BQ37" s="348">
        <v>438052</v>
      </c>
      <c r="BR37" s="14">
        <f t="shared" si="0"/>
        <v>1360.213616070474</v>
      </c>
      <c r="BS37" s="14" t="str">
        <f t="shared" si="1"/>
        <v>Brandverz. Hoofdstraat 14a/b/c Gorssel</v>
      </c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8"/>
      <c r="FL37" s="128"/>
      <c r="FM37" s="128"/>
      <c r="FN37" s="128"/>
      <c r="FO37" s="128"/>
      <c r="FP37" s="128"/>
      <c r="FQ37" s="128"/>
      <c r="FR37" s="128"/>
      <c r="FS37" s="128"/>
      <c r="FT37" s="128"/>
      <c r="FU37" s="128"/>
      <c r="FV37" s="128"/>
      <c r="FW37" s="128"/>
      <c r="FX37" s="128"/>
      <c r="FY37" s="128"/>
      <c r="FZ37" s="128"/>
      <c r="GA37" s="128"/>
      <c r="GB37" s="128"/>
      <c r="GC37" s="128"/>
      <c r="GD37" s="128"/>
      <c r="GE37" s="128"/>
      <c r="GF37" s="128"/>
      <c r="GG37" s="128"/>
      <c r="GH37" s="128"/>
      <c r="GI37" s="128"/>
      <c r="GJ37" s="128"/>
      <c r="GK37" s="128"/>
      <c r="GL37" s="128"/>
      <c r="GM37" s="128"/>
      <c r="GN37" s="128"/>
      <c r="GO37" s="128"/>
      <c r="GP37" s="128"/>
      <c r="GQ37" s="128"/>
      <c r="GR37" s="128"/>
      <c r="GS37" s="128"/>
      <c r="GT37" s="128"/>
      <c r="GU37" s="128"/>
      <c r="GV37" s="128"/>
      <c r="GW37" s="128"/>
      <c r="GX37" s="128"/>
      <c r="GY37" s="128"/>
      <c r="GZ37" s="128"/>
      <c r="HA37" s="128"/>
      <c r="HB37" s="128"/>
      <c r="HC37" s="128"/>
      <c r="HD37" s="128"/>
      <c r="HE37" s="128"/>
      <c r="HF37" s="128"/>
      <c r="HG37" s="128"/>
      <c r="HH37" s="128"/>
      <c r="HI37" s="128"/>
      <c r="HJ37" s="128"/>
      <c r="HK37" s="128"/>
      <c r="HL37" s="128"/>
      <c r="HM37" s="128"/>
      <c r="HN37" s="128"/>
      <c r="HO37" s="128"/>
      <c r="HP37" s="128"/>
      <c r="HQ37" s="128"/>
      <c r="HR37" s="128"/>
      <c r="HS37" s="128"/>
      <c r="HT37" s="128"/>
    </row>
    <row r="38" spans="1:228" s="130" customFormat="1" x14ac:dyDescent="0.2">
      <c r="A38" s="338"/>
      <c r="B38" s="75" t="s">
        <v>111</v>
      </c>
      <c r="C38" s="280" t="s">
        <v>97</v>
      </c>
      <c r="D38" s="272"/>
      <c r="E38" s="272" t="s">
        <v>108</v>
      </c>
      <c r="F38" s="272" t="s">
        <v>29</v>
      </c>
      <c r="G38" s="412" t="s">
        <v>322</v>
      </c>
      <c r="H38" s="389">
        <v>2021300</v>
      </c>
      <c r="I38" s="389">
        <v>0</v>
      </c>
      <c r="J38" s="398" t="s">
        <v>328</v>
      </c>
      <c r="K38" s="398" t="s">
        <v>328</v>
      </c>
      <c r="L38" s="398" t="s">
        <v>328</v>
      </c>
      <c r="M38" s="398" t="s">
        <v>328</v>
      </c>
      <c r="N38" s="400" t="s">
        <v>328</v>
      </c>
      <c r="O38" s="281"/>
      <c r="P38" s="274" t="s">
        <v>98</v>
      </c>
      <c r="Q38" s="81"/>
      <c r="R38" s="98">
        <f t="shared" si="2"/>
        <v>0</v>
      </c>
      <c r="S38" s="99">
        <f t="shared" si="2"/>
        <v>1773000</v>
      </c>
      <c r="T38" s="100">
        <f t="shared" si="3"/>
        <v>0</v>
      </c>
      <c r="U38" s="92">
        <f t="shared" si="4"/>
        <v>1773000</v>
      </c>
      <c r="V38" s="93">
        <f t="shared" si="5"/>
        <v>1292.07</v>
      </c>
      <c r="W38" s="117">
        <v>40312</v>
      </c>
      <c r="X38" s="118">
        <v>34</v>
      </c>
      <c r="Y38" s="101"/>
      <c r="Z38" s="93"/>
      <c r="AA38" s="90">
        <f t="shared" si="6"/>
        <v>0</v>
      </c>
      <c r="AB38" s="91">
        <f t="shared" si="6"/>
        <v>1773000</v>
      </c>
      <c r="AC38" s="92">
        <f t="shared" si="7"/>
        <v>0</v>
      </c>
      <c r="AD38" s="93">
        <f t="shared" si="8"/>
        <v>1773000</v>
      </c>
      <c r="AE38" s="111"/>
      <c r="AF38" s="112">
        <v>1773000</v>
      </c>
      <c r="AG38" s="113">
        <v>0</v>
      </c>
      <c r="AH38" s="114">
        <f t="shared" si="9"/>
        <v>1773000</v>
      </c>
      <c r="AI38" s="13">
        <v>0</v>
      </c>
      <c r="AJ38" s="115">
        <v>1773000</v>
      </c>
      <c r="AK38" s="13">
        <v>0</v>
      </c>
      <c r="AL38" s="116">
        <f t="shared" si="10"/>
        <v>1773000</v>
      </c>
      <c r="AM38" s="128">
        <f t="shared" si="11"/>
        <v>0</v>
      </c>
      <c r="AN38" s="129">
        <f t="shared" si="11"/>
        <v>0</v>
      </c>
      <c r="AO38" s="128">
        <f t="shared" si="11"/>
        <v>0</v>
      </c>
      <c r="AP38" s="97">
        <f t="shared" si="12"/>
        <v>0</v>
      </c>
      <c r="AQ38" s="14">
        <f t="shared" si="35"/>
        <v>0</v>
      </c>
      <c r="AR38" s="95">
        <f t="shared" si="35"/>
        <v>0</v>
      </c>
      <c r="AS38" s="14">
        <f t="shared" si="35"/>
        <v>0</v>
      </c>
      <c r="AT38" s="225">
        <f t="shared" si="35"/>
        <v>0</v>
      </c>
      <c r="AU38" s="254">
        <f t="shared" si="30"/>
        <v>0</v>
      </c>
      <c r="AV38" s="172">
        <f t="shared" si="14"/>
        <v>1826190</v>
      </c>
      <c r="AW38" s="112">
        <v>0</v>
      </c>
      <c r="AX38" s="112">
        <f t="shared" si="24"/>
        <v>0</v>
      </c>
      <c r="AY38" s="230">
        <f t="shared" si="15"/>
        <v>1826190</v>
      </c>
      <c r="AZ38" s="301"/>
      <c r="BA38" s="172">
        <f t="shared" ref="BA38:BA45" si="37">CEILING(AV38*($BA$3/$BA$2),100)</f>
        <v>1861700</v>
      </c>
      <c r="BB38" s="138"/>
      <c r="BC38" s="268">
        <f t="shared" si="20"/>
        <v>1861700</v>
      </c>
      <c r="BD38" s="308"/>
      <c r="BE38" s="302">
        <f t="shared" ref="BE38:BE45" si="38">CEILING(BA38*($BE$3/$BE$2),100)</f>
        <v>1913900</v>
      </c>
      <c r="BF38" s="330"/>
      <c r="BG38" s="172">
        <f t="shared" si="16"/>
        <v>1913900</v>
      </c>
      <c r="BH38" s="308"/>
      <c r="BI38" s="223">
        <f t="shared" si="29"/>
        <v>0</v>
      </c>
      <c r="BJ38" s="302">
        <f t="shared" ref="BJ38:BJ45" si="39">CEILING(BE38*($BE$3/$BE$2),100)</f>
        <v>1967600</v>
      </c>
      <c r="BK38" s="327">
        <f t="shared" si="17"/>
        <v>2021300</v>
      </c>
      <c r="BL38" s="330"/>
      <c r="BM38" s="302">
        <f t="shared" si="28"/>
        <v>0</v>
      </c>
      <c r="BN38" s="172">
        <f t="shared" si="18"/>
        <v>2021300</v>
      </c>
      <c r="BO38" s="128"/>
      <c r="BP38" s="348" t="s">
        <v>291</v>
      </c>
      <c r="BQ38" s="348">
        <v>438052</v>
      </c>
      <c r="BR38" s="14">
        <f t="shared" si="0"/>
        <v>1240.5359302275185</v>
      </c>
      <c r="BS38" s="14" t="str">
        <f t="shared" si="1"/>
        <v>Brandverz. Kerkstraat ong Gorssel</v>
      </c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8"/>
      <c r="DW38" s="128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8"/>
      <c r="FF38" s="128"/>
      <c r="FG38" s="128"/>
      <c r="FH38" s="128"/>
      <c r="FI38" s="128"/>
      <c r="FJ38" s="128"/>
      <c r="FK38" s="128"/>
      <c r="FL38" s="128"/>
      <c r="FM38" s="128"/>
      <c r="FN38" s="128"/>
      <c r="FO38" s="128"/>
      <c r="FP38" s="128"/>
      <c r="FQ38" s="128"/>
      <c r="FR38" s="128"/>
      <c r="FS38" s="128"/>
      <c r="FT38" s="128"/>
      <c r="FU38" s="128"/>
      <c r="FV38" s="128"/>
      <c r="FW38" s="128"/>
      <c r="FX38" s="128"/>
      <c r="FY38" s="128"/>
      <c r="FZ38" s="128"/>
      <c r="GA38" s="128"/>
      <c r="GB38" s="128"/>
      <c r="GC38" s="128"/>
      <c r="GD38" s="128"/>
      <c r="GE38" s="128"/>
      <c r="GF38" s="128"/>
      <c r="GG38" s="128"/>
      <c r="GH38" s="128"/>
      <c r="GI38" s="128"/>
      <c r="GJ38" s="128"/>
      <c r="GK38" s="128"/>
      <c r="GL38" s="128"/>
      <c r="GM38" s="128"/>
      <c r="GN38" s="128"/>
      <c r="GO38" s="128"/>
      <c r="GP38" s="128"/>
      <c r="GQ38" s="128"/>
      <c r="GR38" s="128"/>
      <c r="GS38" s="128"/>
      <c r="GT38" s="128"/>
      <c r="GU38" s="128"/>
      <c r="GV38" s="128"/>
      <c r="GW38" s="128"/>
      <c r="GX38" s="128"/>
      <c r="GY38" s="128"/>
      <c r="GZ38" s="128"/>
      <c r="HA38" s="128"/>
      <c r="HB38" s="128"/>
      <c r="HC38" s="128"/>
      <c r="HD38" s="128"/>
      <c r="HE38" s="128"/>
      <c r="HF38" s="128"/>
      <c r="HG38" s="128"/>
      <c r="HH38" s="128"/>
      <c r="HI38" s="128"/>
      <c r="HJ38" s="128"/>
      <c r="HK38" s="128"/>
      <c r="HL38" s="128"/>
      <c r="HM38" s="128"/>
      <c r="HN38" s="128"/>
      <c r="HO38" s="128"/>
      <c r="HP38" s="128"/>
      <c r="HQ38" s="128"/>
      <c r="HR38" s="128"/>
      <c r="HS38" s="128"/>
      <c r="HT38" s="128"/>
    </row>
    <row r="39" spans="1:228" s="130" customFormat="1" x14ac:dyDescent="0.2">
      <c r="A39" s="338"/>
      <c r="B39" s="75" t="s">
        <v>112</v>
      </c>
      <c r="C39" s="280" t="s">
        <v>113</v>
      </c>
      <c r="D39" s="272" t="s">
        <v>114</v>
      </c>
      <c r="E39" s="272" t="s">
        <v>108</v>
      </c>
      <c r="F39" s="272" t="s">
        <v>29</v>
      </c>
      <c r="G39" s="412" t="s">
        <v>322</v>
      </c>
      <c r="H39" s="389">
        <v>4181600</v>
      </c>
      <c r="I39" s="389">
        <v>32500</v>
      </c>
      <c r="J39" s="398" t="s">
        <v>328</v>
      </c>
      <c r="K39" s="398" t="s">
        <v>328</v>
      </c>
      <c r="L39" s="398" t="s">
        <v>328</v>
      </c>
      <c r="M39" s="398" t="s">
        <v>328</v>
      </c>
      <c r="N39" s="400" t="s">
        <v>328</v>
      </c>
      <c r="O39" s="281"/>
      <c r="P39" s="274" t="s">
        <v>115</v>
      </c>
      <c r="Q39" s="81"/>
      <c r="R39" s="98">
        <f t="shared" si="2"/>
        <v>0</v>
      </c>
      <c r="S39" s="99">
        <f t="shared" si="2"/>
        <v>3668000</v>
      </c>
      <c r="T39" s="100">
        <f t="shared" si="3"/>
        <v>35000</v>
      </c>
      <c r="U39" s="92">
        <f t="shared" si="4"/>
        <v>3703000</v>
      </c>
      <c r="V39" s="93">
        <f t="shared" si="5"/>
        <v>2698.56</v>
      </c>
      <c r="W39" s="107">
        <v>40562</v>
      </c>
      <c r="X39" s="108" t="s">
        <v>37</v>
      </c>
      <c r="Y39" s="101"/>
      <c r="Z39" s="93"/>
      <c r="AA39" s="90">
        <f t="shared" si="6"/>
        <v>0</v>
      </c>
      <c r="AB39" s="91">
        <f t="shared" si="6"/>
        <v>3668000</v>
      </c>
      <c r="AC39" s="92">
        <f t="shared" si="7"/>
        <v>35000</v>
      </c>
      <c r="AD39" s="93">
        <f t="shared" si="8"/>
        <v>3703000</v>
      </c>
      <c r="AE39" s="111"/>
      <c r="AF39" s="112">
        <v>3668000</v>
      </c>
      <c r="AG39" s="113">
        <v>35000</v>
      </c>
      <c r="AH39" s="114">
        <f t="shared" si="9"/>
        <v>3703000</v>
      </c>
      <c r="AI39" s="13">
        <v>0</v>
      </c>
      <c r="AJ39" s="115">
        <v>3668000</v>
      </c>
      <c r="AK39" s="13">
        <v>35000</v>
      </c>
      <c r="AL39" s="116">
        <f t="shared" si="10"/>
        <v>3703000</v>
      </c>
      <c r="AM39" s="128">
        <f t="shared" si="11"/>
        <v>0</v>
      </c>
      <c r="AN39" s="129">
        <f t="shared" si="11"/>
        <v>0</v>
      </c>
      <c r="AO39" s="128">
        <f t="shared" si="11"/>
        <v>0</v>
      </c>
      <c r="AP39" s="97">
        <f t="shared" si="12"/>
        <v>0</v>
      </c>
      <c r="AQ39" s="14">
        <f t="shared" si="35"/>
        <v>0</v>
      </c>
      <c r="AR39" s="95">
        <f t="shared" si="35"/>
        <v>0</v>
      </c>
      <c r="AS39" s="14">
        <f t="shared" si="35"/>
        <v>0</v>
      </c>
      <c r="AT39" s="225">
        <f t="shared" si="35"/>
        <v>0</v>
      </c>
      <c r="AU39" s="254">
        <f t="shared" si="30"/>
        <v>0</v>
      </c>
      <c r="AV39" s="172">
        <f t="shared" si="14"/>
        <v>3778040</v>
      </c>
      <c r="AW39" s="112">
        <v>34060.402684563756</v>
      </c>
      <c r="AX39" s="112">
        <f t="shared" si="24"/>
        <v>34295.302013422821</v>
      </c>
      <c r="AY39" s="230">
        <f t="shared" si="15"/>
        <v>3812335.3020134228</v>
      </c>
      <c r="AZ39" s="301"/>
      <c r="BA39" s="172">
        <f t="shared" si="37"/>
        <v>3851400</v>
      </c>
      <c r="BB39" s="138">
        <f t="shared" ref="BB39:BB42" si="40">CEILING(AX39*($BB$3/$BB$2),100)</f>
        <v>33200</v>
      </c>
      <c r="BC39" s="268">
        <f t="shared" si="20"/>
        <v>3884600</v>
      </c>
      <c r="BD39" s="310"/>
      <c r="BE39" s="302">
        <f t="shared" si="38"/>
        <v>3959400</v>
      </c>
      <c r="BF39" s="302">
        <f>CEILING(BB39*($BF$3/$BF$2),100)</f>
        <v>32300</v>
      </c>
      <c r="BG39" s="172">
        <f t="shared" si="16"/>
        <v>3991700</v>
      </c>
      <c r="BH39" s="310"/>
      <c r="BI39" s="223">
        <f t="shared" si="29"/>
        <v>0</v>
      </c>
      <c r="BJ39" s="302">
        <f t="shared" si="39"/>
        <v>4070500</v>
      </c>
      <c r="BK39" s="327">
        <f t="shared" si="17"/>
        <v>4181600</v>
      </c>
      <c r="BL39" s="302">
        <f>CEILING(BF39*($BF$3/$BF$2),100)</f>
        <v>31400</v>
      </c>
      <c r="BM39" s="302">
        <f t="shared" si="28"/>
        <v>32500</v>
      </c>
      <c r="BN39" s="172">
        <f t="shared" si="18"/>
        <v>4214100</v>
      </c>
      <c r="BO39" s="128"/>
      <c r="BP39" s="348" t="s">
        <v>292</v>
      </c>
      <c r="BQ39" s="348">
        <v>438052</v>
      </c>
      <c r="BR39" s="14">
        <f t="shared" si="0"/>
        <v>2586.3268508246106</v>
      </c>
      <c r="BS39" s="14" t="str">
        <f t="shared" si="1"/>
        <v>Brandverz. Lindeboomweg 6  Gorssel</v>
      </c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  <c r="FR39" s="128"/>
      <c r="FS39" s="128"/>
      <c r="FT39" s="128"/>
      <c r="FU39" s="128"/>
      <c r="FV39" s="128"/>
      <c r="FW39" s="128"/>
      <c r="FX39" s="128"/>
      <c r="FY39" s="128"/>
      <c r="FZ39" s="128"/>
      <c r="GA39" s="128"/>
      <c r="GB39" s="128"/>
      <c r="GC39" s="128"/>
      <c r="GD39" s="128"/>
      <c r="GE39" s="128"/>
      <c r="GF39" s="128"/>
      <c r="GG39" s="128"/>
      <c r="GH39" s="128"/>
      <c r="GI39" s="128"/>
      <c r="GJ39" s="128"/>
      <c r="GK39" s="128"/>
      <c r="GL39" s="128"/>
      <c r="GM39" s="128"/>
      <c r="GN39" s="128"/>
      <c r="GO39" s="128"/>
      <c r="GP39" s="128"/>
      <c r="GQ39" s="128"/>
      <c r="GR39" s="128"/>
      <c r="GS39" s="128"/>
      <c r="GT39" s="128"/>
      <c r="GU39" s="128"/>
      <c r="GV39" s="128"/>
      <c r="GW39" s="128"/>
      <c r="GX39" s="128"/>
      <c r="GY39" s="128"/>
      <c r="GZ39" s="128"/>
      <c r="HA39" s="128"/>
      <c r="HB39" s="128"/>
      <c r="HC39" s="128"/>
      <c r="HD39" s="128"/>
      <c r="HE39" s="128"/>
      <c r="HF39" s="128"/>
      <c r="HG39" s="128"/>
      <c r="HH39" s="128"/>
      <c r="HI39" s="128"/>
      <c r="HJ39" s="128"/>
      <c r="HK39" s="128"/>
      <c r="HL39" s="128"/>
      <c r="HM39" s="128"/>
      <c r="HN39" s="128"/>
      <c r="HO39" s="128"/>
      <c r="HP39" s="128"/>
      <c r="HQ39" s="128"/>
      <c r="HR39" s="128"/>
      <c r="HS39" s="128"/>
      <c r="HT39" s="128"/>
    </row>
    <row r="40" spans="1:228" s="130" customFormat="1" ht="25.5" x14ac:dyDescent="0.2">
      <c r="B40" s="339" t="s">
        <v>116</v>
      </c>
      <c r="C40" s="280" t="s">
        <v>117</v>
      </c>
      <c r="D40" s="272" t="s">
        <v>118</v>
      </c>
      <c r="E40" s="272" t="s">
        <v>108</v>
      </c>
      <c r="F40" s="272" t="s">
        <v>29</v>
      </c>
      <c r="G40" s="412" t="s">
        <v>322</v>
      </c>
      <c r="H40" s="389">
        <v>7050800</v>
      </c>
      <c r="I40" s="389">
        <v>510500</v>
      </c>
      <c r="J40" s="398" t="s">
        <v>326</v>
      </c>
      <c r="K40" s="398" t="s">
        <v>327</v>
      </c>
      <c r="L40" s="398" t="s">
        <v>328</v>
      </c>
      <c r="M40" s="398" t="s">
        <v>328</v>
      </c>
      <c r="N40" s="400" t="s">
        <v>328</v>
      </c>
      <c r="O40" s="281"/>
      <c r="P40" s="274" t="s">
        <v>242</v>
      </c>
      <c r="Q40" s="81"/>
      <c r="R40" s="98">
        <f t="shared" si="2"/>
        <v>0</v>
      </c>
      <c r="S40" s="99">
        <f t="shared" si="2"/>
        <v>6185000</v>
      </c>
      <c r="T40" s="100">
        <f t="shared" si="3"/>
        <v>552000</v>
      </c>
      <c r="U40" s="92">
        <f t="shared" si="4"/>
        <v>6737000</v>
      </c>
      <c r="V40" s="93">
        <f t="shared" si="5"/>
        <v>4909.59</v>
      </c>
      <c r="W40" s="117">
        <v>40312</v>
      </c>
      <c r="X40" s="118">
        <v>34</v>
      </c>
      <c r="Y40" s="101"/>
      <c r="Z40" s="93"/>
      <c r="AA40" s="90">
        <f t="shared" si="6"/>
        <v>0</v>
      </c>
      <c r="AB40" s="91">
        <f t="shared" si="6"/>
        <v>6185000</v>
      </c>
      <c r="AC40" s="92">
        <f t="shared" si="7"/>
        <v>552000</v>
      </c>
      <c r="AD40" s="93">
        <f t="shared" si="8"/>
        <v>6737000</v>
      </c>
      <c r="AE40" s="111"/>
      <c r="AF40" s="112">
        <v>6185000</v>
      </c>
      <c r="AG40" s="113">
        <v>552000</v>
      </c>
      <c r="AH40" s="114">
        <f t="shared" si="9"/>
        <v>6737000</v>
      </c>
      <c r="AI40" s="13">
        <v>0</v>
      </c>
      <c r="AJ40" s="115">
        <v>6185000</v>
      </c>
      <c r="AK40" s="13">
        <v>552000</v>
      </c>
      <c r="AL40" s="116">
        <f t="shared" si="10"/>
        <v>6737000</v>
      </c>
      <c r="AM40" s="128">
        <f t="shared" si="11"/>
        <v>0</v>
      </c>
      <c r="AN40" s="129">
        <f t="shared" si="11"/>
        <v>0</v>
      </c>
      <c r="AO40" s="128">
        <f t="shared" si="11"/>
        <v>0</v>
      </c>
      <c r="AP40" s="97">
        <f t="shared" si="12"/>
        <v>0</v>
      </c>
      <c r="AQ40" s="14">
        <f t="shared" si="35"/>
        <v>0</v>
      </c>
      <c r="AR40" s="95">
        <f t="shared" si="35"/>
        <v>0</v>
      </c>
      <c r="AS40" s="14">
        <f t="shared" si="35"/>
        <v>0</v>
      </c>
      <c r="AT40" s="225">
        <f t="shared" si="35"/>
        <v>0</v>
      </c>
      <c r="AU40" s="254">
        <f t="shared" si="30"/>
        <v>0</v>
      </c>
      <c r="AV40" s="172">
        <f t="shared" si="14"/>
        <v>6370550</v>
      </c>
      <c r="AW40" s="112">
        <v>537181.20805369131</v>
      </c>
      <c r="AX40" s="112">
        <f t="shared" si="24"/>
        <v>540885.90604026848</v>
      </c>
      <c r="AY40" s="230">
        <f t="shared" si="15"/>
        <v>6911435.906040268</v>
      </c>
      <c r="AZ40" s="301"/>
      <c r="BA40" s="172">
        <f t="shared" si="37"/>
        <v>6494300</v>
      </c>
      <c r="BB40" s="138">
        <f t="shared" si="40"/>
        <v>522400</v>
      </c>
      <c r="BC40" s="268">
        <f t="shared" si="20"/>
        <v>7016700</v>
      </c>
      <c r="BD40" s="223"/>
      <c r="BE40" s="302">
        <f t="shared" si="38"/>
        <v>6676400</v>
      </c>
      <c r="BF40" s="302">
        <f>CEILING(BB40*($BF$3/$BF$2),100)</f>
        <v>507600</v>
      </c>
      <c r="BG40" s="172">
        <f t="shared" si="16"/>
        <v>7184000</v>
      </c>
      <c r="BH40" s="223"/>
      <c r="BI40" s="223">
        <f t="shared" si="29"/>
        <v>0</v>
      </c>
      <c r="BJ40" s="302">
        <f t="shared" si="39"/>
        <v>6863600</v>
      </c>
      <c r="BK40" s="327">
        <f t="shared" si="17"/>
        <v>7050800</v>
      </c>
      <c r="BL40" s="302">
        <f>CEILING(BF40*($BF$3/$BF$2),100)</f>
        <v>493200</v>
      </c>
      <c r="BM40" s="302">
        <f t="shared" si="28"/>
        <v>510500</v>
      </c>
      <c r="BN40" s="172">
        <f t="shared" si="18"/>
        <v>7561300</v>
      </c>
      <c r="BO40" s="338" t="s">
        <v>259</v>
      </c>
      <c r="BP40" s="348" t="s">
        <v>293</v>
      </c>
      <c r="BQ40" s="348">
        <v>438052</v>
      </c>
      <c r="BR40" s="14">
        <f t="shared" si="0"/>
        <v>4640.6096716120001</v>
      </c>
      <c r="BS40" s="14" t="str">
        <f t="shared" si="1"/>
        <v>Brandverz. Molenweg 53-55 Gorssel</v>
      </c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  <c r="FR40" s="128"/>
      <c r="FS40" s="128"/>
      <c r="FT40" s="128"/>
      <c r="FU40" s="128"/>
      <c r="FV40" s="128"/>
      <c r="FW40" s="128"/>
      <c r="FX40" s="128"/>
      <c r="FY40" s="128"/>
      <c r="FZ40" s="128"/>
      <c r="GA40" s="128"/>
      <c r="GB40" s="128"/>
      <c r="GC40" s="128"/>
      <c r="GD40" s="128"/>
      <c r="GE40" s="128"/>
      <c r="GF40" s="128"/>
      <c r="GG40" s="128"/>
      <c r="GH40" s="128"/>
      <c r="GI40" s="128"/>
      <c r="GJ40" s="128"/>
      <c r="GK40" s="128"/>
      <c r="GL40" s="128"/>
      <c r="GM40" s="128"/>
      <c r="GN40" s="128"/>
      <c r="GO40" s="128"/>
      <c r="GP40" s="128"/>
      <c r="GQ40" s="128"/>
      <c r="GR40" s="128"/>
      <c r="GS40" s="128"/>
      <c r="GT40" s="128"/>
      <c r="GU40" s="128"/>
      <c r="GV40" s="128"/>
      <c r="GW40" s="128"/>
      <c r="GX40" s="128"/>
      <c r="GY40" s="128"/>
      <c r="GZ40" s="128"/>
      <c r="HA40" s="128"/>
      <c r="HB40" s="128"/>
      <c r="HC40" s="128"/>
      <c r="HD40" s="128"/>
      <c r="HE40" s="128"/>
      <c r="HF40" s="128"/>
      <c r="HG40" s="128"/>
      <c r="HH40" s="128"/>
      <c r="HI40" s="128"/>
      <c r="HJ40" s="128"/>
      <c r="HK40" s="128"/>
      <c r="HL40" s="128"/>
      <c r="HM40" s="128"/>
      <c r="HN40" s="128"/>
      <c r="HO40" s="128"/>
      <c r="HP40" s="128"/>
      <c r="HQ40" s="128"/>
      <c r="HR40" s="128"/>
      <c r="HS40" s="128"/>
      <c r="HT40" s="128"/>
    </row>
    <row r="41" spans="1:228" s="130" customFormat="1" x14ac:dyDescent="0.2">
      <c r="A41" s="338"/>
      <c r="B41" s="75" t="s">
        <v>119</v>
      </c>
      <c r="C41" s="280" t="s">
        <v>120</v>
      </c>
      <c r="D41" s="272" t="s">
        <v>121</v>
      </c>
      <c r="E41" s="272" t="s">
        <v>108</v>
      </c>
      <c r="F41" s="272" t="s">
        <v>29</v>
      </c>
      <c r="G41" s="412" t="s">
        <v>322</v>
      </c>
      <c r="H41" s="389">
        <v>839100</v>
      </c>
      <c r="I41" s="389">
        <v>27900</v>
      </c>
      <c r="J41" s="398" t="s">
        <v>328</v>
      </c>
      <c r="K41" s="398" t="s">
        <v>328</v>
      </c>
      <c r="L41" s="398" t="s">
        <v>328</v>
      </c>
      <c r="M41" s="398" t="s">
        <v>328</v>
      </c>
      <c r="N41" s="400" t="s">
        <v>328</v>
      </c>
      <c r="O41" s="281"/>
      <c r="P41" s="274" t="s">
        <v>122</v>
      </c>
      <c r="Q41" s="81"/>
      <c r="R41" s="98">
        <f t="shared" si="2"/>
        <v>0</v>
      </c>
      <c r="S41" s="99">
        <f t="shared" si="2"/>
        <v>736000</v>
      </c>
      <c r="T41" s="100">
        <f t="shared" si="3"/>
        <v>30000</v>
      </c>
      <c r="U41" s="92">
        <f t="shared" si="4"/>
        <v>766000</v>
      </c>
      <c r="V41" s="93">
        <f t="shared" si="5"/>
        <v>558.22</v>
      </c>
      <c r="W41" s="117">
        <v>40312</v>
      </c>
      <c r="X41" s="118">
        <v>34</v>
      </c>
      <c r="Y41" s="109">
        <v>40562</v>
      </c>
      <c r="Z41" s="110" t="s">
        <v>123</v>
      </c>
      <c r="AA41" s="90">
        <f t="shared" si="6"/>
        <v>0</v>
      </c>
      <c r="AB41" s="91">
        <f t="shared" si="6"/>
        <v>736000</v>
      </c>
      <c r="AC41" s="92">
        <f t="shared" si="7"/>
        <v>30000</v>
      </c>
      <c r="AD41" s="93">
        <f t="shared" si="8"/>
        <v>766000</v>
      </c>
      <c r="AE41" s="111"/>
      <c r="AF41" s="112">
        <v>736000</v>
      </c>
      <c r="AG41" s="113">
        <v>30000</v>
      </c>
      <c r="AH41" s="114">
        <f t="shared" si="9"/>
        <v>766000</v>
      </c>
      <c r="AI41" s="13">
        <v>0</v>
      </c>
      <c r="AJ41" s="115">
        <v>736000</v>
      </c>
      <c r="AK41" s="13">
        <v>30000</v>
      </c>
      <c r="AL41" s="116">
        <f t="shared" si="10"/>
        <v>766000</v>
      </c>
      <c r="AM41" s="128">
        <f t="shared" si="11"/>
        <v>0</v>
      </c>
      <c r="AN41" s="129">
        <f t="shared" si="11"/>
        <v>0</v>
      </c>
      <c r="AO41" s="128">
        <f t="shared" si="11"/>
        <v>0</v>
      </c>
      <c r="AP41" s="97">
        <f t="shared" si="12"/>
        <v>0</v>
      </c>
      <c r="AQ41" s="14">
        <f t="shared" si="35"/>
        <v>0</v>
      </c>
      <c r="AR41" s="95">
        <f t="shared" si="35"/>
        <v>0</v>
      </c>
      <c r="AS41" s="14">
        <f t="shared" si="35"/>
        <v>0</v>
      </c>
      <c r="AT41" s="225">
        <f t="shared" si="35"/>
        <v>0</v>
      </c>
      <c r="AU41" s="254">
        <f t="shared" si="30"/>
        <v>0</v>
      </c>
      <c r="AV41" s="172">
        <f t="shared" si="14"/>
        <v>758080</v>
      </c>
      <c r="AW41" s="112">
        <v>29194.63087248322</v>
      </c>
      <c r="AX41" s="112">
        <f t="shared" si="24"/>
        <v>29395.973154362415</v>
      </c>
      <c r="AY41" s="230">
        <f t="shared" si="15"/>
        <v>787475.97315436241</v>
      </c>
      <c r="AZ41" s="301"/>
      <c r="BA41" s="172">
        <f t="shared" si="37"/>
        <v>772800</v>
      </c>
      <c r="BB41" s="138">
        <f t="shared" si="40"/>
        <v>28400</v>
      </c>
      <c r="BC41" s="268">
        <f t="shared" si="20"/>
        <v>801200</v>
      </c>
      <c r="BD41" s="223"/>
      <c r="BE41" s="302">
        <f t="shared" si="38"/>
        <v>794500</v>
      </c>
      <c r="BF41" s="302">
        <f>CEILING(BB41*($BF$3/$BF$2),100)</f>
        <v>27600</v>
      </c>
      <c r="BG41" s="172">
        <f t="shared" si="16"/>
        <v>822100</v>
      </c>
      <c r="BH41" s="223"/>
      <c r="BI41" s="223">
        <f t="shared" si="29"/>
        <v>0</v>
      </c>
      <c r="BJ41" s="302">
        <f t="shared" si="39"/>
        <v>816800</v>
      </c>
      <c r="BK41" s="327">
        <f t="shared" si="17"/>
        <v>839100</v>
      </c>
      <c r="BL41" s="302">
        <f>CEILING(BF41*($BF$3/$BF$2),100)</f>
        <v>26900</v>
      </c>
      <c r="BM41" s="302">
        <f t="shared" si="28"/>
        <v>27900</v>
      </c>
      <c r="BN41" s="172">
        <f t="shared" si="18"/>
        <v>867000</v>
      </c>
      <c r="BO41" s="128"/>
      <c r="BP41" s="348" t="s">
        <v>294</v>
      </c>
      <c r="BQ41" s="348">
        <v>438052</v>
      </c>
      <c r="BR41" s="14">
        <f t="shared" si="0"/>
        <v>532.10540320944858</v>
      </c>
      <c r="BS41" s="14" t="str">
        <f t="shared" si="1"/>
        <v>Brandverz. Gorsselse Enkweg 1A Gorssel</v>
      </c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  <c r="DV41" s="128"/>
      <c r="DW41" s="128"/>
      <c r="DX41" s="128"/>
      <c r="DY41" s="128"/>
      <c r="DZ41" s="128"/>
      <c r="EA41" s="128"/>
      <c r="EB41" s="128"/>
      <c r="EC41" s="128"/>
      <c r="ED41" s="128"/>
      <c r="EE41" s="128"/>
      <c r="EF41" s="128"/>
      <c r="EG41" s="128"/>
      <c r="EH41" s="128"/>
      <c r="EI41" s="128"/>
      <c r="EJ41" s="128"/>
      <c r="EK41" s="128"/>
      <c r="EL41" s="128"/>
      <c r="EM41" s="128"/>
      <c r="EN41" s="128"/>
      <c r="EO41" s="128"/>
      <c r="EP41" s="128"/>
      <c r="EQ41" s="128"/>
      <c r="ER41" s="128"/>
      <c r="ES41" s="128"/>
      <c r="ET41" s="128"/>
      <c r="EU41" s="128"/>
      <c r="EV41" s="128"/>
      <c r="EW41" s="128"/>
      <c r="EX41" s="128"/>
      <c r="EY41" s="128"/>
      <c r="EZ41" s="128"/>
      <c r="FA41" s="128"/>
      <c r="FB41" s="128"/>
      <c r="FC41" s="128"/>
      <c r="FD41" s="128"/>
      <c r="FE41" s="128"/>
      <c r="FF41" s="128"/>
      <c r="FG41" s="128"/>
      <c r="FH41" s="128"/>
      <c r="FI41" s="128"/>
      <c r="FJ41" s="128"/>
      <c r="FK41" s="128"/>
      <c r="FL41" s="128"/>
      <c r="FM41" s="128"/>
      <c r="FN41" s="128"/>
      <c r="FO41" s="128"/>
      <c r="FP41" s="128"/>
      <c r="FQ41" s="128"/>
      <c r="FR41" s="128"/>
      <c r="FS41" s="128"/>
      <c r="FT41" s="128"/>
      <c r="FU41" s="128"/>
      <c r="FV41" s="128"/>
      <c r="FW41" s="128"/>
      <c r="FX41" s="128"/>
      <c r="FY41" s="128"/>
      <c r="FZ41" s="128"/>
      <c r="GA41" s="128"/>
      <c r="GB41" s="128"/>
      <c r="GC41" s="128"/>
      <c r="GD41" s="128"/>
      <c r="GE41" s="128"/>
      <c r="GF41" s="128"/>
      <c r="GG41" s="128"/>
      <c r="GH41" s="128"/>
      <c r="GI41" s="128"/>
      <c r="GJ41" s="128"/>
      <c r="GK41" s="128"/>
      <c r="GL41" s="128"/>
      <c r="GM41" s="128"/>
      <c r="GN41" s="128"/>
      <c r="GO41" s="128"/>
      <c r="GP41" s="128"/>
      <c r="GQ41" s="128"/>
      <c r="GR41" s="128"/>
      <c r="GS41" s="128"/>
      <c r="GT41" s="128"/>
      <c r="GU41" s="128"/>
      <c r="GV41" s="128"/>
      <c r="GW41" s="128"/>
      <c r="GX41" s="128"/>
      <c r="GY41" s="128"/>
      <c r="GZ41" s="128"/>
      <c r="HA41" s="128"/>
      <c r="HB41" s="128"/>
      <c r="HC41" s="128"/>
      <c r="HD41" s="128"/>
      <c r="HE41" s="128"/>
      <c r="HF41" s="128"/>
      <c r="HG41" s="128"/>
      <c r="HH41" s="128"/>
      <c r="HI41" s="128"/>
      <c r="HJ41" s="128"/>
      <c r="HK41" s="128"/>
      <c r="HL41" s="128"/>
      <c r="HM41" s="128"/>
      <c r="HN41" s="128"/>
      <c r="HO41" s="128"/>
      <c r="HP41" s="128"/>
      <c r="HQ41" s="128"/>
      <c r="HR41" s="128"/>
      <c r="HS41" s="128"/>
      <c r="HT41" s="128"/>
    </row>
    <row r="42" spans="1:228" s="130" customFormat="1" x14ac:dyDescent="0.2">
      <c r="A42" s="338"/>
      <c r="B42" s="75" t="s">
        <v>119</v>
      </c>
      <c r="C42" s="280" t="s">
        <v>120</v>
      </c>
      <c r="D42" s="272" t="s">
        <v>121</v>
      </c>
      <c r="E42" s="272" t="s">
        <v>108</v>
      </c>
      <c r="F42" s="272" t="s">
        <v>29</v>
      </c>
      <c r="G42" s="412" t="s">
        <v>322</v>
      </c>
      <c r="H42" s="389">
        <v>56000</v>
      </c>
      <c r="I42" s="389">
        <v>13200</v>
      </c>
      <c r="J42" s="398" t="s">
        <v>328</v>
      </c>
      <c r="K42" s="398" t="s">
        <v>328</v>
      </c>
      <c r="L42" s="398" t="s">
        <v>328</v>
      </c>
      <c r="M42" s="398" t="s">
        <v>328</v>
      </c>
      <c r="N42" s="400" t="s">
        <v>328</v>
      </c>
      <c r="O42" s="281"/>
      <c r="P42" s="274" t="s">
        <v>100</v>
      </c>
      <c r="Q42" s="81"/>
      <c r="R42" s="98">
        <f t="shared" si="2"/>
        <v>0</v>
      </c>
      <c r="S42" s="99">
        <f t="shared" si="2"/>
        <v>49000</v>
      </c>
      <c r="T42" s="100">
        <f t="shared" si="3"/>
        <v>14000</v>
      </c>
      <c r="U42" s="92">
        <f t="shared" si="4"/>
        <v>63000</v>
      </c>
      <c r="V42" s="93">
        <f t="shared" si="5"/>
        <v>45.91</v>
      </c>
      <c r="W42" s="126">
        <v>40039</v>
      </c>
      <c r="X42" s="118">
        <v>33</v>
      </c>
      <c r="Y42" s="109">
        <v>40562</v>
      </c>
      <c r="Z42" s="110" t="s">
        <v>123</v>
      </c>
      <c r="AA42" s="90">
        <f t="shared" si="6"/>
        <v>0</v>
      </c>
      <c r="AB42" s="91">
        <f t="shared" si="6"/>
        <v>49000</v>
      </c>
      <c r="AC42" s="92">
        <f t="shared" si="7"/>
        <v>14000</v>
      </c>
      <c r="AD42" s="93">
        <f t="shared" si="8"/>
        <v>63000</v>
      </c>
      <c r="AE42" s="111"/>
      <c r="AF42" s="112">
        <v>49000</v>
      </c>
      <c r="AG42" s="113">
        <v>14000</v>
      </c>
      <c r="AH42" s="114">
        <f t="shared" si="9"/>
        <v>63000</v>
      </c>
      <c r="AI42" s="13">
        <v>0</v>
      </c>
      <c r="AJ42" s="115">
        <v>49000</v>
      </c>
      <c r="AK42" s="13">
        <v>14000</v>
      </c>
      <c r="AL42" s="116">
        <f t="shared" si="10"/>
        <v>63000</v>
      </c>
      <c r="AM42" s="128">
        <f t="shared" si="11"/>
        <v>0</v>
      </c>
      <c r="AN42" s="129">
        <f t="shared" si="11"/>
        <v>0</v>
      </c>
      <c r="AO42" s="128">
        <f t="shared" si="11"/>
        <v>0</v>
      </c>
      <c r="AP42" s="97">
        <f t="shared" si="12"/>
        <v>0</v>
      </c>
      <c r="AQ42" s="14">
        <f t="shared" si="35"/>
        <v>0</v>
      </c>
      <c r="AR42" s="95">
        <f t="shared" si="35"/>
        <v>0</v>
      </c>
      <c r="AS42" s="14">
        <f t="shared" si="35"/>
        <v>0</v>
      </c>
      <c r="AT42" s="225">
        <f t="shared" si="35"/>
        <v>0</v>
      </c>
      <c r="AU42" s="254">
        <f t="shared" si="30"/>
        <v>0</v>
      </c>
      <c r="AV42" s="172">
        <f t="shared" si="14"/>
        <v>50470</v>
      </c>
      <c r="AW42" s="112">
        <v>13624.161073825504</v>
      </c>
      <c r="AX42" s="112">
        <f t="shared" si="24"/>
        <v>13718.120805369128</v>
      </c>
      <c r="AY42" s="230">
        <f t="shared" si="15"/>
        <v>64188.12080536913</v>
      </c>
      <c r="AZ42" s="301"/>
      <c r="BA42" s="172">
        <f t="shared" si="37"/>
        <v>51500</v>
      </c>
      <c r="BB42" s="138">
        <f t="shared" si="40"/>
        <v>13300</v>
      </c>
      <c r="BC42" s="268">
        <f t="shared" si="20"/>
        <v>64800</v>
      </c>
      <c r="BD42" s="223"/>
      <c r="BE42" s="302">
        <f t="shared" si="38"/>
        <v>53000</v>
      </c>
      <c r="BF42" s="302">
        <f>CEILING(BB42*($BF$3/$BF$2),100)</f>
        <v>13000</v>
      </c>
      <c r="BG42" s="172">
        <f t="shared" si="16"/>
        <v>66000</v>
      </c>
      <c r="BH42" s="223"/>
      <c r="BI42" s="223">
        <f t="shared" si="29"/>
        <v>0</v>
      </c>
      <c r="BJ42" s="302">
        <f t="shared" si="39"/>
        <v>54500</v>
      </c>
      <c r="BK42" s="327">
        <f t="shared" si="17"/>
        <v>56000</v>
      </c>
      <c r="BL42" s="302">
        <f>CEILING(BF42*($BF$3/$BF$2),100)</f>
        <v>12700</v>
      </c>
      <c r="BM42" s="302">
        <f t="shared" si="28"/>
        <v>13200</v>
      </c>
      <c r="BN42" s="172">
        <f t="shared" si="18"/>
        <v>69200</v>
      </c>
      <c r="BO42" s="128"/>
      <c r="BP42" s="348" t="s">
        <v>294</v>
      </c>
      <c r="BQ42" s="348">
        <v>438052</v>
      </c>
      <c r="BR42" s="14">
        <f t="shared" si="0"/>
        <v>42.470235181192443</v>
      </c>
      <c r="BS42" s="14" t="str">
        <f t="shared" si="1"/>
        <v>Brandverz. Gorsselse Enkweg 1A Gorssel</v>
      </c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8"/>
      <c r="DW42" s="128"/>
      <c r="DX42" s="128"/>
      <c r="DY42" s="128"/>
      <c r="DZ42" s="128"/>
      <c r="EA42" s="128"/>
      <c r="EB42" s="128"/>
      <c r="EC42" s="128"/>
      <c r="ED42" s="128"/>
      <c r="EE42" s="128"/>
      <c r="EF42" s="128"/>
      <c r="EG42" s="128"/>
      <c r="EH42" s="128"/>
      <c r="EI42" s="128"/>
      <c r="EJ42" s="128"/>
      <c r="EK42" s="128"/>
      <c r="EL42" s="128"/>
      <c r="EM42" s="128"/>
      <c r="EN42" s="128"/>
      <c r="EO42" s="128"/>
      <c r="EP42" s="128"/>
      <c r="EQ42" s="128"/>
      <c r="ER42" s="128"/>
      <c r="ES42" s="128"/>
      <c r="ET42" s="128"/>
      <c r="EU42" s="128"/>
      <c r="EV42" s="128"/>
      <c r="EW42" s="128"/>
      <c r="EX42" s="128"/>
      <c r="EY42" s="128"/>
      <c r="EZ42" s="128"/>
      <c r="FA42" s="128"/>
      <c r="FB42" s="128"/>
      <c r="FC42" s="128"/>
      <c r="FD42" s="128"/>
      <c r="FE42" s="128"/>
      <c r="FF42" s="128"/>
      <c r="FG42" s="128"/>
      <c r="FH42" s="128"/>
      <c r="FI42" s="128"/>
      <c r="FJ42" s="128"/>
      <c r="FK42" s="128"/>
      <c r="FL42" s="128"/>
      <c r="FM42" s="128"/>
      <c r="FN42" s="128"/>
      <c r="FO42" s="128"/>
      <c r="FP42" s="128"/>
      <c r="FQ42" s="128"/>
      <c r="FR42" s="128"/>
      <c r="FS42" s="128"/>
      <c r="FT42" s="128"/>
      <c r="FU42" s="128"/>
      <c r="FV42" s="128"/>
      <c r="FW42" s="128"/>
      <c r="FX42" s="128"/>
      <c r="FY42" s="128"/>
      <c r="FZ42" s="128"/>
      <c r="GA42" s="128"/>
      <c r="GB42" s="128"/>
      <c r="GC42" s="128"/>
      <c r="GD42" s="128"/>
      <c r="GE42" s="128"/>
      <c r="GF42" s="128"/>
      <c r="GG42" s="128"/>
      <c r="GH42" s="128"/>
      <c r="GI42" s="128"/>
      <c r="GJ42" s="128"/>
      <c r="GK42" s="128"/>
      <c r="GL42" s="128"/>
      <c r="GM42" s="128"/>
      <c r="GN42" s="128"/>
      <c r="GO42" s="128"/>
      <c r="GP42" s="128"/>
      <c r="GQ42" s="128"/>
      <c r="GR42" s="128"/>
      <c r="GS42" s="128"/>
      <c r="GT42" s="128"/>
      <c r="GU42" s="128"/>
      <c r="GV42" s="128"/>
      <c r="GW42" s="128"/>
      <c r="GX42" s="128"/>
      <c r="GY42" s="128"/>
      <c r="GZ42" s="128"/>
      <c r="HA42" s="128"/>
      <c r="HB42" s="128"/>
      <c r="HC42" s="128"/>
      <c r="HD42" s="128"/>
      <c r="HE42" s="128"/>
      <c r="HF42" s="128"/>
      <c r="HG42" s="128"/>
      <c r="HH42" s="128"/>
      <c r="HI42" s="128"/>
      <c r="HJ42" s="128"/>
      <c r="HK42" s="128"/>
      <c r="HL42" s="128"/>
      <c r="HM42" s="128"/>
      <c r="HN42" s="128"/>
      <c r="HO42" s="128"/>
      <c r="HP42" s="128"/>
      <c r="HQ42" s="128"/>
      <c r="HR42" s="128"/>
      <c r="HS42" s="128"/>
      <c r="HT42" s="128"/>
    </row>
    <row r="43" spans="1:228" x14ac:dyDescent="0.2">
      <c r="B43" s="272" t="s">
        <v>119</v>
      </c>
      <c r="C43" s="280" t="s">
        <v>120</v>
      </c>
      <c r="D43" s="272" t="s">
        <v>121</v>
      </c>
      <c r="E43" s="272" t="s">
        <v>108</v>
      </c>
      <c r="F43" s="272" t="s">
        <v>124</v>
      </c>
      <c r="G43" s="412" t="s">
        <v>322</v>
      </c>
      <c r="H43" s="389">
        <v>158700</v>
      </c>
      <c r="I43" s="389">
        <v>0</v>
      </c>
      <c r="J43" s="398" t="s">
        <v>328</v>
      </c>
      <c r="K43" s="398" t="s">
        <v>328</v>
      </c>
      <c r="L43" s="398" t="s">
        <v>328</v>
      </c>
      <c r="M43" s="398" t="s">
        <v>328</v>
      </c>
      <c r="N43" s="400" t="s">
        <v>328</v>
      </c>
      <c r="O43" s="281"/>
      <c r="P43" s="274" t="s">
        <v>125</v>
      </c>
      <c r="Q43" s="81"/>
      <c r="R43" s="98">
        <f t="shared" si="2"/>
        <v>0</v>
      </c>
      <c r="S43" s="99">
        <f t="shared" si="2"/>
        <v>139000</v>
      </c>
      <c r="T43" s="100">
        <f t="shared" si="3"/>
        <v>0</v>
      </c>
      <c r="U43" s="92">
        <f t="shared" si="4"/>
        <v>139000</v>
      </c>
      <c r="V43" s="93">
        <f t="shared" si="5"/>
        <v>101.3</v>
      </c>
      <c r="W43" s="126">
        <v>40039</v>
      </c>
      <c r="X43" s="118">
        <v>33</v>
      </c>
      <c r="Y43" s="101"/>
      <c r="Z43" s="93"/>
      <c r="AA43" s="90">
        <f t="shared" si="6"/>
        <v>0</v>
      </c>
      <c r="AB43" s="91">
        <f t="shared" si="6"/>
        <v>139000</v>
      </c>
      <c r="AC43" s="92">
        <f t="shared" si="7"/>
        <v>0</v>
      </c>
      <c r="AD43" s="93">
        <f t="shared" si="8"/>
        <v>139000</v>
      </c>
      <c r="AE43" s="111"/>
      <c r="AF43" s="112">
        <v>139000</v>
      </c>
      <c r="AG43" s="113">
        <v>0</v>
      </c>
      <c r="AH43" s="114">
        <f t="shared" si="9"/>
        <v>139000</v>
      </c>
      <c r="AI43" s="13">
        <v>0</v>
      </c>
      <c r="AJ43" s="115">
        <v>139000</v>
      </c>
      <c r="AK43" s="13">
        <v>0</v>
      </c>
      <c r="AL43" s="116">
        <f t="shared" si="10"/>
        <v>139000</v>
      </c>
      <c r="AM43" s="14">
        <f t="shared" si="11"/>
        <v>0</v>
      </c>
      <c r="AN43" s="95">
        <f t="shared" si="11"/>
        <v>0</v>
      </c>
      <c r="AO43" s="14">
        <f t="shared" si="11"/>
        <v>0</v>
      </c>
      <c r="AP43" s="97">
        <f t="shared" si="12"/>
        <v>0</v>
      </c>
      <c r="AQ43" s="14">
        <f t="shared" si="35"/>
        <v>0</v>
      </c>
      <c r="AR43" s="95">
        <f t="shared" si="35"/>
        <v>0</v>
      </c>
      <c r="AS43" s="14">
        <f t="shared" si="35"/>
        <v>0</v>
      </c>
      <c r="AT43" s="225">
        <f t="shared" si="35"/>
        <v>0</v>
      </c>
      <c r="AU43" s="254">
        <f t="shared" si="30"/>
        <v>0</v>
      </c>
      <c r="AV43" s="172">
        <f t="shared" si="14"/>
        <v>143170</v>
      </c>
      <c r="AW43" s="112">
        <v>0</v>
      </c>
      <c r="AX43" s="112">
        <f t="shared" si="24"/>
        <v>0</v>
      </c>
      <c r="AY43" s="230">
        <f t="shared" si="15"/>
        <v>143170</v>
      </c>
      <c r="AZ43" s="301"/>
      <c r="BA43" s="172">
        <f t="shared" si="37"/>
        <v>146000</v>
      </c>
      <c r="BB43" s="138"/>
      <c r="BC43" s="268">
        <f t="shared" si="20"/>
        <v>146000</v>
      </c>
      <c r="BD43" s="308"/>
      <c r="BE43" s="302">
        <f t="shared" si="38"/>
        <v>150100</v>
      </c>
      <c r="BF43" s="302"/>
      <c r="BG43" s="172">
        <f t="shared" si="16"/>
        <v>150100</v>
      </c>
      <c r="BH43" s="308"/>
      <c r="BI43" s="223">
        <f t="shared" si="29"/>
        <v>0</v>
      </c>
      <c r="BJ43" s="302">
        <f t="shared" si="39"/>
        <v>154400</v>
      </c>
      <c r="BK43" s="327">
        <f t="shared" si="17"/>
        <v>158700</v>
      </c>
      <c r="BL43" s="302"/>
      <c r="BM43" s="302">
        <f t="shared" si="28"/>
        <v>0</v>
      </c>
      <c r="BN43" s="172">
        <f t="shared" si="18"/>
        <v>158700</v>
      </c>
      <c r="BP43" s="348" t="s">
        <v>294</v>
      </c>
      <c r="BQ43" s="348">
        <v>438052</v>
      </c>
      <c r="BR43" s="14">
        <f t="shared" si="0"/>
        <v>97.399224324497695</v>
      </c>
      <c r="BS43" s="14" t="str">
        <f t="shared" si="1"/>
        <v>Brandverz. Gorsselse Enkweg 1A Gorssel</v>
      </c>
    </row>
    <row r="44" spans="1:228" s="130" customFormat="1" x14ac:dyDescent="0.2">
      <c r="A44" s="338"/>
      <c r="B44" s="75" t="s">
        <v>130</v>
      </c>
      <c r="C44" s="280" t="s">
        <v>33</v>
      </c>
      <c r="D44" s="272" t="s">
        <v>131</v>
      </c>
      <c r="E44" s="272" t="s">
        <v>104</v>
      </c>
      <c r="F44" s="272" t="s">
        <v>29</v>
      </c>
      <c r="G44" s="412" t="s">
        <v>322</v>
      </c>
      <c r="H44" s="389">
        <v>4106400</v>
      </c>
      <c r="I44" s="389">
        <v>0</v>
      </c>
      <c r="J44" s="398" t="s">
        <v>328</v>
      </c>
      <c r="K44" s="398" t="s">
        <v>328</v>
      </c>
      <c r="L44" s="398" t="s">
        <v>328</v>
      </c>
      <c r="M44" s="398" t="s">
        <v>328</v>
      </c>
      <c r="N44" s="400" t="s">
        <v>328</v>
      </c>
      <c r="O44" s="281"/>
      <c r="P44" s="278" t="s">
        <v>132</v>
      </c>
      <c r="Q44" s="81"/>
      <c r="R44" s="98">
        <f t="shared" si="2"/>
        <v>0</v>
      </c>
      <c r="S44" s="99">
        <f t="shared" si="2"/>
        <v>3602000</v>
      </c>
      <c r="T44" s="100">
        <f t="shared" si="3"/>
        <v>0</v>
      </c>
      <c r="U44" s="92">
        <f t="shared" si="4"/>
        <v>3602000</v>
      </c>
      <c r="V44" s="93">
        <f t="shared" si="5"/>
        <v>2624.96</v>
      </c>
      <c r="W44" s="126">
        <v>40039</v>
      </c>
      <c r="X44" s="118">
        <v>33</v>
      </c>
      <c r="Y44" s="101"/>
      <c r="Z44" s="93"/>
      <c r="AA44" s="90">
        <f t="shared" si="6"/>
        <v>0</v>
      </c>
      <c r="AB44" s="91">
        <f t="shared" si="6"/>
        <v>3602000</v>
      </c>
      <c r="AC44" s="92">
        <f t="shared" si="7"/>
        <v>0</v>
      </c>
      <c r="AD44" s="93">
        <f t="shared" si="8"/>
        <v>3602000</v>
      </c>
      <c r="AE44" s="111"/>
      <c r="AF44" s="112">
        <v>3602000</v>
      </c>
      <c r="AG44" s="113">
        <v>0</v>
      </c>
      <c r="AH44" s="114">
        <f t="shared" si="9"/>
        <v>3602000</v>
      </c>
      <c r="AI44" s="13">
        <v>0</v>
      </c>
      <c r="AJ44" s="115">
        <v>3602000</v>
      </c>
      <c r="AK44" s="13">
        <v>0</v>
      </c>
      <c r="AL44" s="116">
        <f t="shared" si="10"/>
        <v>3602000</v>
      </c>
      <c r="AM44" s="128">
        <f t="shared" si="11"/>
        <v>0</v>
      </c>
      <c r="AN44" s="129">
        <f t="shared" si="11"/>
        <v>0</v>
      </c>
      <c r="AO44" s="128">
        <f t="shared" si="11"/>
        <v>0</v>
      </c>
      <c r="AP44" s="97">
        <f t="shared" si="12"/>
        <v>0</v>
      </c>
      <c r="AQ44" s="14">
        <f t="shared" si="35"/>
        <v>0</v>
      </c>
      <c r="AR44" s="95">
        <f t="shared" si="35"/>
        <v>0</v>
      </c>
      <c r="AS44" s="14">
        <f t="shared" si="35"/>
        <v>0</v>
      </c>
      <c r="AT44" s="225">
        <f t="shared" si="35"/>
        <v>0</v>
      </c>
      <c r="AU44" s="254">
        <f t="shared" si="30"/>
        <v>0</v>
      </c>
      <c r="AV44" s="172">
        <f t="shared" si="14"/>
        <v>3710060</v>
      </c>
      <c r="AW44" s="112">
        <v>0</v>
      </c>
      <c r="AX44" s="112">
        <f t="shared" si="24"/>
        <v>0</v>
      </c>
      <c r="AY44" s="230">
        <f t="shared" si="15"/>
        <v>3710060</v>
      </c>
      <c r="AZ44" s="301"/>
      <c r="BA44" s="172">
        <f t="shared" si="37"/>
        <v>3782100</v>
      </c>
      <c r="BB44" s="138"/>
      <c r="BC44" s="268">
        <f t="shared" si="20"/>
        <v>3782100</v>
      </c>
      <c r="BD44" s="223"/>
      <c r="BE44" s="302">
        <f t="shared" si="38"/>
        <v>3888200</v>
      </c>
      <c r="BF44" s="302"/>
      <c r="BG44" s="172">
        <f t="shared" si="16"/>
        <v>3888200</v>
      </c>
      <c r="BH44" s="223"/>
      <c r="BI44" s="223">
        <f t="shared" si="29"/>
        <v>0</v>
      </c>
      <c r="BJ44" s="302">
        <f t="shared" si="39"/>
        <v>3997300</v>
      </c>
      <c r="BK44" s="327">
        <f t="shared" si="17"/>
        <v>4106400</v>
      </c>
      <c r="BL44" s="302"/>
      <c r="BM44" s="302">
        <f t="shared" si="28"/>
        <v>0</v>
      </c>
      <c r="BN44" s="172">
        <f t="shared" si="18"/>
        <v>4106400</v>
      </c>
      <c r="BO44" s="128"/>
      <c r="BP44" s="348" t="s">
        <v>295</v>
      </c>
      <c r="BQ44" s="348">
        <v>438052</v>
      </c>
      <c r="BR44" s="14">
        <f t="shared" si="0"/>
        <v>2520.2279443359625</v>
      </c>
      <c r="BS44" s="14" t="str">
        <f t="shared" ref="BS44:BS56" si="41">CONCATENATE("Brandverz. ",B44," ",C44," ",E44)</f>
        <v>Brandverz. Jolinkweg  2 Eefde</v>
      </c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  <c r="FR44" s="128"/>
      <c r="FS44" s="128"/>
      <c r="FT44" s="128"/>
      <c r="FU44" s="128"/>
      <c r="FV44" s="128"/>
      <c r="FW44" s="128"/>
      <c r="FX44" s="128"/>
      <c r="FY44" s="128"/>
      <c r="FZ44" s="128"/>
      <c r="GA44" s="128"/>
      <c r="GB44" s="128"/>
      <c r="GC44" s="128"/>
      <c r="GD44" s="128"/>
      <c r="GE44" s="128"/>
      <c r="GF44" s="128"/>
      <c r="GG44" s="128"/>
      <c r="GH44" s="128"/>
      <c r="GI44" s="128"/>
      <c r="GJ44" s="128"/>
      <c r="GK44" s="128"/>
      <c r="GL44" s="128"/>
      <c r="GM44" s="128"/>
      <c r="GN44" s="128"/>
      <c r="GO44" s="128"/>
      <c r="GP44" s="128"/>
      <c r="GQ44" s="128"/>
      <c r="GR44" s="128"/>
      <c r="GS44" s="128"/>
      <c r="GT44" s="128"/>
      <c r="GU44" s="128"/>
      <c r="GV44" s="128"/>
      <c r="GW44" s="128"/>
      <c r="GX44" s="128"/>
      <c r="GY44" s="128"/>
      <c r="GZ44" s="128"/>
      <c r="HA44" s="128"/>
      <c r="HB44" s="128"/>
      <c r="HC44" s="128"/>
      <c r="HD44" s="128"/>
      <c r="HE44" s="128"/>
      <c r="HF44" s="128"/>
      <c r="HG44" s="128"/>
      <c r="HH44" s="128"/>
      <c r="HI44" s="128"/>
      <c r="HJ44" s="128"/>
      <c r="HK44" s="128"/>
      <c r="HL44" s="128"/>
      <c r="HM44" s="128"/>
      <c r="HN44" s="128"/>
      <c r="HO44" s="128"/>
      <c r="HP44" s="128"/>
      <c r="HQ44" s="128"/>
      <c r="HR44" s="128"/>
      <c r="HS44" s="128"/>
      <c r="HT44" s="128"/>
    </row>
    <row r="45" spans="1:228" s="130" customFormat="1" x14ac:dyDescent="0.2">
      <c r="A45" s="338"/>
      <c r="B45" s="75" t="s">
        <v>133</v>
      </c>
      <c r="C45" s="280" t="s">
        <v>97</v>
      </c>
      <c r="D45" s="272"/>
      <c r="E45" s="272" t="s">
        <v>108</v>
      </c>
      <c r="F45" s="272" t="s">
        <v>124</v>
      </c>
      <c r="G45" s="412" t="s">
        <v>322</v>
      </c>
      <c r="H45" s="389">
        <v>41100</v>
      </c>
      <c r="I45" s="389">
        <v>0</v>
      </c>
      <c r="J45" s="398" t="s">
        <v>328</v>
      </c>
      <c r="K45" s="398" t="s">
        <v>328</v>
      </c>
      <c r="L45" s="398" t="s">
        <v>328</v>
      </c>
      <c r="M45" s="398" t="s">
        <v>328</v>
      </c>
      <c r="N45" s="400" t="s">
        <v>328</v>
      </c>
      <c r="O45" s="281"/>
      <c r="P45" s="274" t="s">
        <v>134</v>
      </c>
      <c r="Q45" s="81"/>
      <c r="R45" s="98">
        <f t="shared" si="2"/>
        <v>0</v>
      </c>
      <c r="S45" s="99">
        <f t="shared" si="2"/>
        <v>36000</v>
      </c>
      <c r="T45" s="100">
        <f t="shared" si="3"/>
        <v>0</v>
      </c>
      <c r="U45" s="92">
        <f t="shared" si="4"/>
        <v>36000</v>
      </c>
      <c r="V45" s="93">
        <f t="shared" si="5"/>
        <v>26.24</v>
      </c>
      <c r="W45" s="117">
        <v>40312</v>
      </c>
      <c r="X45" s="118">
        <v>34</v>
      </c>
      <c r="Y45" s="101"/>
      <c r="Z45" s="93"/>
      <c r="AA45" s="90">
        <f t="shared" si="6"/>
        <v>0</v>
      </c>
      <c r="AB45" s="91">
        <f t="shared" si="6"/>
        <v>36000</v>
      </c>
      <c r="AC45" s="92">
        <f t="shared" si="7"/>
        <v>0</v>
      </c>
      <c r="AD45" s="93">
        <f t="shared" si="8"/>
        <v>36000</v>
      </c>
      <c r="AE45" s="111"/>
      <c r="AF45" s="112">
        <v>36000</v>
      </c>
      <c r="AG45" s="113">
        <v>0</v>
      </c>
      <c r="AH45" s="114">
        <f t="shared" si="9"/>
        <v>36000</v>
      </c>
      <c r="AI45" s="13">
        <v>0</v>
      </c>
      <c r="AJ45" s="115">
        <v>36000</v>
      </c>
      <c r="AK45" s="13">
        <v>0</v>
      </c>
      <c r="AL45" s="116">
        <f t="shared" si="10"/>
        <v>36000</v>
      </c>
      <c r="AM45" s="128">
        <f t="shared" si="11"/>
        <v>0</v>
      </c>
      <c r="AN45" s="129">
        <f t="shared" si="11"/>
        <v>0</v>
      </c>
      <c r="AO45" s="128">
        <f t="shared" si="11"/>
        <v>0</v>
      </c>
      <c r="AP45" s="97">
        <f t="shared" si="12"/>
        <v>0</v>
      </c>
      <c r="AQ45" s="14">
        <f t="shared" si="35"/>
        <v>0</v>
      </c>
      <c r="AR45" s="95">
        <f t="shared" si="35"/>
        <v>0</v>
      </c>
      <c r="AS45" s="14">
        <f t="shared" si="35"/>
        <v>0</v>
      </c>
      <c r="AT45" s="225">
        <f t="shared" si="35"/>
        <v>0</v>
      </c>
      <c r="AU45" s="254">
        <f t="shared" si="30"/>
        <v>0</v>
      </c>
      <c r="AV45" s="172">
        <f t="shared" si="14"/>
        <v>37080</v>
      </c>
      <c r="AW45" s="112">
        <v>0</v>
      </c>
      <c r="AX45" s="112">
        <f t="shared" si="24"/>
        <v>0</v>
      </c>
      <c r="AY45" s="230">
        <f t="shared" si="15"/>
        <v>37080</v>
      </c>
      <c r="AZ45" s="301"/>
      <c r="BA45" s="172">
        <f t="shared" si="37"/>
        <v>37800</v>
      </c>
      <c r="BB45" s="138"/>
      <c r="BC45" s="268">
        <f t="shared" si="20"/>
        <v>37800</v>
      </c>
      <c r="BD45" s="223"/>
      <c r="BE45" s="302">
        <f t="shared" si="38"/>
        <v>38900</v>
      </c>
      <c r="BF45" s="302"/>
      <c r="BG45" s="172">
        <f t="shared" si="16"/>
        <v>38900</v>
      </c>
      <c r="BH45" s="223"/>
      <c r="BI45" s="223">
        <f t="shared" si="29"/>
        <v>0</v>
      </c>
      <c r="BJ45" s="302">
        <f t="shared" si="39"/>
        <v>40000</v>
      </c>
      <c r="BK45" s="327">
        <f t="shared" si="17"/>
        <v>41100</v>
      </c>
      <c r="BL45" s="302"/>
      <c r="BM45" s="302">
        <f t="shared" si="28"/>
        <v>0</v>
      </c>
      <c r="BN45" s="172">
        <f t="shared" si="18"/>
        <v>41100</v>
      </c>
      <c r="BO45" s="128"/>
      <c r="BP45" s="348" t="s">
        <v>296</v>
      </c>
      <c r="BQ45" s="348">
        <v>438052</v>
      </c>
      <c r="BR45" s="14">
        <f t="shared" si="0"/>
        <v>25.224373785361408</v>
      </c>
      <c r="BS45" s="14" t="str">
        <f t="shared" si="41"/>
        <v>Brandverz. Kamperweg ong Gorssel</v>
      </c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8"/>
      <c r="EV45" s="128"/>
      <c r="EW45" s="128"/>
      <c r="EX45" s="128"/>
      <c r="EY45" s="128"/>
      <c r="EZ45" s="128"/>
      <c r="FA45" s="128"/>
      <c r="FB45" s="128"/>
      <c r="FC45" s="128"/>
      <c r="FD45" s="128"/>
      <c r="FE45" s="128"/>
      <c r="FF45" s="128"/>
      <c r="FG45" s="128"/>
      <c r="FH45" s="128"/>
      <c r="FI45" s="128"/>
      <c r="FJ45" s="128"/>
      <c r="FK45" s="128"/>
      <c r="FL45" s="128"/>
      <c r="FM45" s="128"/>
      <c r="FN45" s="128"/>
      <c r="FO45" s="128"/>
      <c r="FP45" s="128"/>
      <c r="FQ45" s="128"/>
      <c r="FR45" s="128"/>
      <c r="FS45" s="128"/>
      <c r="FT45" s="128"/>
      <c r="FU45" s="128"/>
      <c r="FV45" s="128"/>
      <c r="FW45" s="128"/>
      <c r="FX45" s="128"/>
      <c r="FY45" s="128"/>
      <c r="FZ45" s="128"/>
      <c r="GA45" s="128"/>
      <c r="GB45" s="128"/>
      <c r="GC45" s="128"/>
      <c r="GD45" s="128"/>
      <c r="GE45" s="128"/>
      <c r="GF45" s="128"/>
      <c r="GG45" s="128"/>
      <c r="GH45" s="128"/>
      <c r="GI45" s="128"/>
      <c r="GJ45" s="128"/>
      <c r="GK45" s="128"/>
      <c r="GL45" s="128"/>
      <c r="GM45" s="128"/>
      <c r="GN45" s="128"/>
      <c r="GO45" s="128"/>
      <c r="GP45" s="128"/>
      <c r="GQ45" s="128"/>
      <c r="GR45" s="128"/>
      <c r="GS45" s="128"/>
      <c r="GT45" s="128"/>
      <c r="GU45" s="128"/>
      <c r="GV45" s="128"/>
      <c r="GW45" s="128"/>
      <c r="GX45" s="128"/>
      <c r="GY45" s="128"/>
      <c r="GZ45" s="128"/>
      <c r="HA45" s="128"/>
      <c r="HB45" s="128"/>
      <c r="HC45" s="128"/>
      <c r="HD45" s="128"/>
      <c r="HE45" s="128"/>
      <c r="HF45" s="128"/>
      <c r="HG45" s="128"/>
      <c r="HH45" s="128"/>
      <c r="HI45" s="128"/>
      <c r="HJ45" s="128"/>
      <c r="HK45" s="128"/>
      <c r="HL45" s="128"/>
      <c r="HM45" s="128"/>
      <c r="HN45" s="128"/>
      <c r="HO45" s="128"/>
      <c r="HP45" s="128"/>
      <c r="HQ45" s="128"/>
      <c r="HR45" s="128"/>
      <c r="HS45" s="128"/>
      <c r="HT45" s="128"/>
    </row>
    <row r="46" spans="1:228" s="130" customFormat="1" x14ac:dyDescent="0.2">
      <c r="A46" s="338"/>
      <c r="B46" s="75" t="s">
        <v>129</v>
      </c>
      <c r="C46" s="280"/>
      <c r="D46" s="272"/>
      <c r="E46" s="272"/>
      <c r="F46" s="272"/>
      <c r="G46" s="412">
        <v>14900</v>
      </c>
      <c r="H46" s="389">
        <v>0</v>
      </c>
      <c r="I46" s="389">
        <v>0</v>
      </c>
      <c r="J46" s="398"/>
      <c r="K46" s="398"/>
      <c r="L46" s="398"/>
      <c r="M46" s="398"/>
      <c r="N46" s="400"/>
      <c r="O46" s="281"/>
      <c r="P46" s="274" t="s">
        <v>135</v>
      </c>
      <c r="Q46" s="81"/>
      <c r="R46" s="98">
        <f t="shared" si="2"/>
        <v>13000</v>
      </c>
      <c r="S46" s="99">
        <f t="shared" si="2"/>
        <v>0</v>
      </c>
      <c r="T46" s="100">
        <f t="shared" si="3"/>
        <v>0</v>
      </c>
      <c r="U46" s="92">
        <f t="shared" si="4"/>
        <v>13000</v>
      </c>
      <c r="V46" s="93">
        <f t="shared" si="5"/>
        <v>9.4700000000000006</v>
      </c>
      <c r="W46" s="91"/>
      <c r="X46" s="102"/>
      <c r="Y46" s="101"/>
      <c r="Z46" s="93"/>
      <c r="AA46" s="90">
        <f t="shared" si="6"/>
        <v>13000</v>
      </c>
      <c r="AB46" s="91">
        <f t="shared" si="6"/>
        <v>0</v>
      </c>
      <c r="AC46" s="92">
        <f t="shared" si="7"/>
        <v>0</v>
      </c>
      <c r="AD46" s="93">
        <f t="shared" si="8"/>
        <v>13000</v>
      </c>
      <c r="AE46" s="111">
        <v>13000</v>
      </c>
      <c r="AF46" s="112"/>
      <c r="AG46" s="113">
        <v>0</v>
      </c>
      <c r="AH46" s="114">
        <f t="shared" si="9"/>
        <v>13000</v>
      </c>
      <c r="AI46" s="13">
        <v>13000</v>
      </c>
      <c r="AJ46" s="115">
        <v>0</v>
      </c>
      <c r="AK46" s="13">
        <v>0</v>
      </c>
      <c r="AL46" s="116">
        <f t="shared" si="10"/>
        <v>13000</v>
      </c>
      <c r="AM46" s="128">
        <f t="shared" si="11"/>
        <v>0</v>
      </c>
      <c r="AN46" s="129">
        <f t="shared" si="11"/>
        <v>0</v>
      </c>
      <c r="AO46" s="128">
        <f t="shared" si="11"/>
        <v>0</v>
      </c>
      <c r="AP46" s="97">
        <f t="shared" si="12"/>
        <v>0</v>
      </c>
      <c r="AQ46" s="14">
        <f t="shared" si="35"/>
        <v>0</v>
      </c>
      <c r="AR46" s="95">
        <f t="shared" si="35"/>
        <v>0</v>
      </c>
      <c r="AS46" s="14">
        <f t="shared" si="35"/>
        <v>0</v>
      </c>
      <c r="AT46" s="225">
        <f t="shared" si="35"/>
        <v>0</v>
      </c>
      <c r="AU46" s="254">
        <f t="shared" si="30"/>
        <v>13390</v>
      </c>
      <c r="AV46" s="172">
        <f t="shared" si="14"/>
        <v>0</v>
      </c>
      <c r="AW46" s="112">
        <v>0</v>
      </c>
      <c r="AX46" s="112">
        <f t="shared" si="24"/>
        <v>0</v>
      </c>
      <c r="AY46" s="230">
        <f t="shared" si="15"/>
        <v>13390</v>
      </c>
      <c r="AZ46" s="301">
        <f t="shared" ref="AZ46" si="42">CEILING(AU46*($BA$3/$BA$2),100)</f>
        <v>13700</v>
      </c>
      <c r="BA46" s="172"/>
      <c r="BB46" s="138"/>
      <c r="BC46" s="268">
        <f t="shared" si="20"/>
        <v>13700</v>
      </c>
      <c r="BD46" s="223">
        <f>CEILING(AZ46*($BE$3/$BE$2),100)</f>
        <v>14100</v>
      </c>
      <c r="BE46" s="329"/>
      <c r="BF46" s="329"/>
      <c r="BG46" s="172">
        <f t="shared" si="16"/>
        <v>14100</v>
      </c>
      <c r="BH46" s="223">
        <f>CEILING(BD46*($BE$3/$BE$2),100)</f>
        <v>14500</v>
      </c>
      <c r="BI46" s="223">
        <f t="shared" si="29"/>
        <v>14900</v>
      </c>
      <c r="BJ46" s="329"/>
      <c r="BK46" s="327">
        <f t="shared" si="17"/>
        <v>0</v>
      </c>
      <c r="BL46" s="329"/>
      <c r="BM46" s="302">
        <f t="shared" si="28"/>
        <v>0</v>
      </c>
      <c r="BN46" s="172">
        <f t="shared" si="18"/>
        <v>14900</v>
      </c>
      <c r="BO46" s="128"/>
      <c r="BP46" s="348" t="s">
        <v>297</v>
      </c>
      <c r="BQ46" s="348">
        <v>438052</v>
      </c>
      <c r="BR46" s="14">
        <f t="shared" si="0"/>
        <v>9.1446026618463492</v>
      </c>
      <c r="BS46" s="14" t="str">
        <f t="shared" si="41"/>
        <v xml:space="preserve">Brandverz. onverschillig waar in de gemeente  </v>
      </c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  <c r="DX46" s="128"/>
      <c r="DY46" s="128"/>
      <c r="DZ46" s="128"/>
      <c r="EA46" s="128"/>
      <c r="EB46" s="128"/>
      <c r="EC46" s="128"/>
      <c r="ED46" s="128"/>
      <c r="EE46" s="128"/>
      <c r="EF46" s="128"/>
      <c r="EG46" s="128"/>
      <c r="EH46" s="128"/>
      <c r="EI46" s="128"/>
      <c r="EJ46" s="128"/>
      <c r="EK46" s="128"/>
      <c r="EL46" s="128"/>
      <c r="EM46" s="128"/>
      <c r="EN46" s="128"/>
      <c r="EO46" s="128"/>
      <c r="EP46" s="128"/>
      <c r="EQ46" s="128"/>
      <c r="ER46" s="128"/>
      <c r="ES46" s="128"/>
      <c r="ET46" s="128"/>
      <c r="EU46" s="128"/>
      <c r="EV46" s="128"/>
      <c r="EW46" s="128"/>
      <c r="EX46" s="128"/>
      <c r="EY46" s="128"/>
      <c r="EZ46" s="128"/>
      <c r="FA46" s="128"/>
      <c r="FB46" s="128"/>
      <c r="FC46" s="128"/>
      <c r="FD46" s="128"/>
      <c r="FE46" s="128"/>
      <c r="FF46" s="128"/>
      <c r="FG46" s="128"/>
      <c r="FH46" s="128"/>
      <c r="FI46" s="128"/>
      <c r="FJ46" s="128"/>
      <c r="FK46" s="128"/>
      <c r="FL46" s="128"/>
      <c r="FM46" s="128"/>
      <c r="FN46" s="128"/>
      <c r="FO46" s="128"/>
      <c r="FP46" s="128"/>
      <c r="FQ46" s="128"/>
      <c r="FR46" s="128"/>
      <c r="FS46" s="128"/>
      <c r="FT46" s="128"/>
      <c r="FU46" s="128"/>
      <c r="FV46" s="128"/>
      <c r="FW46" s="128"/>
      <c r="FX46" s="128"/>
      <c r="FY46" s="128"/>
      <c r="FZ46" s="128"/>
      <c r="GA46" s="128"/>
      <c r="GB46" s="128"/>
      <c r="GC46" s="128"/>
      <c r="GD46" s="128"/>
      <c r="GE46" s="128"/>
      <c r="GF46" s="128"/>
      <c r="GG46" s="128"/>
      <c r="GH46" s="128"/>
      <c r="GI46" s="128"/>
      <c r="GJ46" s="128"/>
      <c r="GK46" s="128"/>
      <c r="GL46" s="128"/>
      <c r="GM46" s="128"/>
      <c r="GN46" s="128"/>
      <c r="GO46" s="128"/>
      <c r="GP46" s="128"/>
      <c r="GQ46" s="128"/>
      <c r="GR46" s="128"/>
      <c r="GS46" s="128"/>
      <c r="GT46" s="128"/>
      <c r="GU46" s="128"/>
      <c r="GV46" s="128"/>
      <c r="GW46" s="128"/>
      <c r="GX46" s="128"/>
      <c r="GY46" s="128"/>
      <c r="GZ46" s="128"/>
      <c r="HA46" s="128"/>
      <c r="HB46" s="128"/>
      <c r="HC46" s="128"/>
      <c r="HD46" s="128"/>
      <c r="HE46" s="128"/>
      <c r="HF46" s="128"/>
      <c r="HG46" s="128"/>
      <c r="HH46" s="128"/>
      <c r="HI46" s="128"/>
      <c r="HJ46" s="128"/>
      <c r="HK46" s="128"/>
      <c r="HL46" s="128"/>
      <c r="HM46" s="128"/>
      <c r="HN46" s="128"/>
      <c r="HO46" s="128"/>
      <c r="HP46" s="128"/>
      <c r="HQ46" s="128"/>
      <c r="HR46" s="128"/>
      <c r="HS46" s="128"/>
      <c r="HT46" s="128"/>
    </row>
    <row r="47" spans="1:228" s="130" customFormat="1" x14ac:dyDescent="0.2">
      <c r="A47" s="338"/>
      <c r="B47" s="119" t="s">
        <v>39</v>
      </c>
      <c r="C47" s="282" t="s">
        <v>136</v>
      </c>
      <c r="D47" s="275" t="s">
        <v>137</v>
      </c>
      <c r="E47" s="275" t="s">
        <v>28</v>
      </c>
      <c r="F47" s="275" t="s">
        <v>29</v>
      </c>
      <c r="G47" s="411" t="s">
        <v>322</v>
      </c>
      <c r="H47" s="388">
        <v>10185900</v>
      </c>
      <c r="I47" s="388">
        <v>124100</v>
      </c>
      <c r="J47" s="398" t="s">
        <v>327</v>
      </c>
      <c r="K47" s="398" t="s">
        <v>326</v>
      </c>
      <c r="L47" s="398" t="s">
        <v>328</v>
      </c>
      <c r="M47" s="398" t="s">
        <v>328</v>
      </c>
      <c r="N47" s="400" t="s">
        <v>328</v>
      </c>
      <c r="O47" s="279"/>
      <c r="P47" s="278" t="s">
        <v>138</v>
      </c>
      <c r="Q47" s="124"/>
      <c r="R47" s="90">
        <f t="shared" si="2"/>
        <v>0</v>
      </c>
      <c r="S47" s="91">
        <f t="shared" si="2"/>
        <v>8935000</v>
      </c>
      <c r="T47" s="92">
        <f t="shared" si="3"/>
        <v>134000</v>
      </c>
      <c r="U47" s="92">
        <f t="shared" si="4"/>
        <v>9069000</v>
      </c>
      <c r="V47" s="93">
        <f t="shared" si="5"/>
        <v>6609.03</v>
      </c>
      <c r="W47" s="107">
        <v>39569</v>
      </c>
      <c r="X47" s="118">
        <v>12</v>
      </c>
      <c r="Y47" s="109">
        <v>39587</v>
      </c>
      <c r="Z47" s="134">
        <v>2</v>
      </c>
      <c r="AA47" s="90">
        <f t="shared" si="6"/>
        <v>0</v>
      </c>
      <c r="AB47" s="91">
        <f t="shared" si="6"/>
        <v>8935000</v>
      </c>
      <c r="AC47" s="92">
        <f t="shared" si="7"/>
        <v>134000</v>
      </c>
      <c r="AD47" s="93">
        <f t="shared" si="8"/>
        <v>9069000</v>
      </c>
      <c r="AE47" s="111"/>
      <c r="AF47" s="112">
        <v>8935000</v>
      </c>
      <c r="AG47" s="113">
        <v>134000</v>
      </c>
      <c r="AH47" s="114">
        <f t="shared" si="9"/>
        <v>9069000</v>
      </c>
      <c r="AI47" s="13">
        <v>0</v>
      </c>
      <c r="AJ47" s="115">
        <v>8935000</v>
      </c>
      <c r="AK47" s="13">
        <v>134000</v>
      </c>
      <c r="AL47" s="116">
        <f t="shared" si="10"/>
        <v>9069000</v>
      </c>
      <c r="AM47" s="128">
        <f t="shared" si="11"/>
        <v>0</v>
      </c>
      <c r="AN47" s="129">
        <f t="shared" si="11"/>
        <v>0</v>
      </c>
      <c r="AO47" s="128">
        <f t="shared" si="11"/>
        <v>0</v>
      </c>
      <c r="AP47" s="97">
        <f t="shared" si="12"/>
        <v>0</v>
      </c>
      <c r="AQ47" s="14">
        <f t="shared" si="35"/>
        <v>0</v>
      </c>
      <c r="AR47" s="95">
        <f t="shared" si="35"/>
        <v>0</v>
      </c>
      <c r="AS47" s="14">
        <f t="shared" si="35"/>
        <v>0</v>
      </c>
      <c r="AT47" s="225">
        <f t="shared" si="35"/>
        <v>0</v>
      </c>
      <c r="AU47" s="254">
        <f t="shared" si="30"/>
        <v>0</v>
      </c>
      <c r="AV47" s="172">
        <f t="shared" si="14"/>
        <v>9203050</v>
      </c>
      <c r="AW47" s="112">
        <v>130402.68456375839</v>
      </c>
      <c r="AX47" s="112">
        <f t="shared" si="24"/>
        <v>131302.0134228188</v>
      </c>
      <c r="AY47" s="230">
        <f t="shared" si="15"/>
        <v>9334352.0134228189</v>
      </c>
      <c r="AZ47" s="301"/>
      <c r="BA47" s="172">
        <f t="shared" ref="BA47:BA48" si="43">CEILING(AV47*($BA$3/$BA$2),100)</f>
        <v>9381800</v>
      </c>
      <c r="BB47" s="138">
        <f t="shared" ref="BB47" si="44">CEILING(AX47*($BB$3/$BB$2),100)</f>
        <v>126900</v>
      </c>
      <c r="BC47" s="268">
        <f t="shared" si="20"/>
        <v>9508700</v>
      </c>
      <c r="BD47" s="308"/>
      <c r="BE47" s="302">
        <f>CEILING(BA47*($BE$3/$BE$2),100)</f>
        <v>9644900</v>
      </c>
      <c r="BF47" s="302">
        <f>CEILING(BB47*($BF$3/$BF$2),100)</f>
        <v>123300</v>
      </c>
      <c r="BG47" s="172">
        <f t="shared" si="16"/>
        <v>9768200</v>
      </c>
      <c r="BH47" s="308"/>
      <c r="BI47" s="223">
        <f t="shared" si="29"/>
        <v>0</v>
      </c>
      <c r="BJ47" s="302">
        <f>CEILING(BE47*($BE$3/$BE$2),100)</f>
        <v>9915400</v>
      </c>
      <c r="BK47" s="327">
        <f t="shared" si="17"/>
        <v>10185900</v>
      </c>
      <c r="BL47" s="302">
        <f>CEILING(BF47*($BF$3/$BF$2),100)</f>
        <v>119900</v>
      </c>
      <c r="BM47" s="302">
        <f t="shared" si="28"/>
        <v>124100</v>
      </c>
      <c r="BN47" s="172">
        <f t="shared" si="18"/>
        <v>10310000</v>
      </c>
      <c r="BO47" s="128"/>
      <c r="BP47" s="348" t="s">
        <v>298</v>
      </c>
      <c r="BQ47" s="348">
        <v>438052</v>
      </c>
      <c r="BR47" s="14">
        <f t="shared" si="0"/>
        <v>6327.5740566198565</v>
      </c>
      <c r="BS47" s="14" t="str">
        <f t="shared" si="41"/>
        <v>Brandverz. Zutphenseweg 110 Lochem</v>
      </c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  <c r="EW47" s="128"/>
      <c r="EX47" s="128"/>
      <c r="EY47" s="128"/>
      <c r="EZ47" s="128"/>
      <c r="FA47" s="128"/>
      <c r="FB47" s="128"/>
      <c r="FC47" s="128"/>
      <c r="FD47" s="128"/>
      <c r="FE47" s="128"/>
      <c r="FF47" s="128"/>
      <c r="FG47" s="128"/>
      <c r="FH47" s="128"/>
      <c r="FI47" s="128"/>
      <c r="FJ47" s="128"/>
      <c r="FK47" s="128"/>
      <c r="FL47" s="128"/>
      <c r="FM47" s="128"/>
      <c r="FN47" s="128"/>
      <c r="FO47" s="128"/>
      <c r="FP47" s="128"/>
      <c r="FQ47" s="128"/>
      <c r="FR47" s="128"/>
      <c r="FS47" s="128"/>
      <c r="FT47" s="128"/>
      <c r="FU47" s="128"/>
      <c r="FV47" s="128"/>
      <c r="FW47" s="128"/>
      <c r="FX47" s="128"/>
      <c r="FY47" s="128"/>
      <c r="FZ47" s="128"/>
      <c r="GA47" s="128"/>
      <c r="GB47" s="128"/>
      <c r="GC47" s="128"/>
      <c r="GD47" s="128"/>
      <c r="GE47" s="128"/>
      <c r="GF47" s="128"/>
      <c r="GG47" s="128"/>
      <c r="GH47" s="128"/>
      <c r="GI47" s="128"/>
      <c r="GJ47" s="128"/>
      <c r="GK47" s="128"/>
      <c r="GL47" s="128"/>
      <c r="GM47" s="128"/>
      <c r="GN47" s="128"/>
      <c r="GO47" s="128"/>
      <c r="GP47" s="128"/>
      <c r="GQ47" s="128"/>
      <c r="GR47" s="128"/>
      <c r="GS47" s="128"/>
      <c r="GT47" s="128"/>
      <c r="GU47" s="128"/>
      <c r="GV47" s="128"/>
      <c r="GW47" s="128"/>
      <c r="GX47" s="128"/>
      <c r="GY47" s="128"/>
      <c r="GZ47" s="128"/>
      <c r="HA47" s="128"/>
      <c r="HB47" s="128"/>
      <c r="HC47" s="128"/>
      <c r="HD47" s="128"/>
      <c r="HE47" s="128"/>
      <c r="HF47" s="128"/>
      <c r="HG47" s="128"/>
      <c r="HH47" s="128"/>
      <c r="HI47" s="128"/>
      <c r="HJ47" s="128"/>
      <c r="HK47" s="128"/>
      <c r="HL47" s="128"/>
      <c r="HM47" s="128"/>
      <c r="HN47" s="128"/>
      <c r="HO47" s="128"/>
      <c r="HP47" s="128"/>
      <c r="HQ47" s="128"/>
      <c r="HR47" s="128"/>
      <c r="HS47" s="128"/>
      <c r="HT47" s="128"/>
    </row>
    <row r="48" spans="1:228" s="130" customFormat="1" x14ac:dyDescent="0.2">
      <c r="A48" s="338"/>
      <c r="B48" s="119" t="s">
        <v>49</v>
      </c>
      <c r="C48" s="282" t="s">
        <v>139</v>
      </c>
      <c r="D48" s="275" t="s">
        <v>50</v>
      </c>
      <c r="E48" s="275" t="s">
        <v>28</v>
      </c>
      <c r="F48" s="275" t="s">
        <v>29</v>
      </c>
      <c r="G48" s="411" t="s">
        <v>322</v>
      </c>
      <c r="H48" s="388">
        <v>589600</v>
      </c>
      <c r="I48" s="388">
        <v>0</v>
      </c>
      <c r="J48" s="398" t="s">
        <v>328</v>
      </c>
      <c r="K48" s="398" t="s">
        <v>328</v>
      </c>
      <c r="L48" s="398" t="s">
        <v>328</v>
      </c>
      <c r="M48" s="398" t="s">
        <v>328</v>
      </c>
      <c r="N48" s="400" t="s">
        <v>328</v>
      </c>
      <c r="O48" s="279"/>
      <c r="P48" s="278" t="s">
        <v>140</v>
      </c>
      <c r="Q48" s="124"/>
      <c r="R48" s="90">
        <f t="shared" si="2"/>
        <v>0</v>
      </c>
      <c r="S48" s="91">
        <f t="shared" si="2"/>
        <v>517000</v>
      </c>
      <c r="T48" s="92">
        <f t="shared" si="3"/>
        <v>0</v>
      </c>
      <c r="U48" s="92">
        <f t="shared" si="4"/>
        <v>517000</v>
      </c>
      <c r="V48" s="93">
        <f t="shared" si="5"/>
        <v>376.76</v>
      </c>
      <c r="W48" s="107">
        <v>39874</v>
      </c>
      <c r="X48" s="118">
        <v>30</v>
      </c>
      <c r="Y48" s="109" t="s">
        <v>23</v>
      </c>
      <c r="Z48" s="134" t="s">
        <v>23</v>
      </c>
      <c r="AA48" s="90">
        <f t="shared" si="6"/>
        <v>0</v>
      </c>
      <c r="AB48" s="91">
        <f t="shared" si="6"/>
        <v>517000</v>
      </c>
      <c r="AC48" s="92">
        <f t="shared" si="7"/>
        <v>0</v>
      </c>
      <c r="AD48" s="93">
        <f t="shared" si="8"/>
        <v>517000</v>
      </c>
      <c r="AE48" s="111"/>
      <c r="AF48" s="112">
        <v>517000</v>
      </c>
      <c r="AG48" s="113">
        <v>0</v>
      </c>
      <c r="AH48" s="114">
        <f t="shared" si="9"/>
        <v>517000</v>
      </c>
      <c r="AI48" s="13">
        <v>0</v>
      </c>
      <c r="AJ48" s="115">
        <v>517000</v>
      </c>
      <c r="AK48" s="13">
        <v>0</v>
      </c>
      <c r="AL48" s="116">
        <f t="shared" si="10"/>
        <v>517000</v>
      </c>
      <c r="AM48" s="128">
        <f t="shared" si="11"/>
        <v>0</v>
      </c>
      <c r="AN48" s="129">
        <f t="shared" si="11"/>
        <v>0</v>
      </c>
      <c r="AO48" s="128">
        <f t="shared" si="11"/>
        <v>0</v>
      </c>
      <c r="AP48" s="97">
        <f t="shared" si="12"/>
        <v>0</v>
      </c>
      <c r="AQ48" s="14">
        <f t="shared" si="35"/>
        <v>0</v>
      </c>
      <c r="AR48" s="95">
        <f t="shared" si="35"/>
        <v>0</v>
      </c>
      <c r="AS48" s="14">
        <f t="shared" si="35"/>
        <v>0</v>
      </c>
      <c r="AT48" s="225">
        <f t="shared" si="35"/>
        <v>0</v>
      </c>
      <c r="AU48" s="254">
        <f t="shared" si="30"/>
        <v>0</v>
      </c>
      <c r="AV48" s="172">
        <f t="shared" si="14"/>
        <v>532510</v>
      </c>
      <c r="AW48" s="112">
        <v>0</v>
      </c>
      <c r="AX48" s="112">
        <f t="shared" si="24"/>
        <v>0</v>
      </c>
      <c r="AY48" s="230">
        <f t="shared" si="15"/>
        <v>532510</v>
      </c>
      <c r="AZ48" s="301"/>
      <c r="BA48" s="172">
        <f t="shared" si="43"/>
        <v>542900</v>
      </c>
      <c r="BB48" s="138"/>
      <c r="BC48" s="268">
        <f t="shared" si="20"/>
        <v>542900</v>
      </c>
      <c r="BD48" s="310"/>
      <c r="BE48" s="302">
        <f>CEILING(BA48*($BE$3/$BE$2),100)</f>
        <v>558200</v>
      </c>
      <c r="BF48" s="330"/>
      <c r="BG48" s="172">
        <f t="shared" si="16"/>
        <v>558200</v>
      </c>
      <c r="BH48" s="310"/>
      <c r="BI48" s="223">
        <f t="shared" si="29"/>
        <v>0</v>
      </c>
      <c r="BJ48" s="302">
        <f>CEILING(BE48*($BE$3/$BE$2),100)</f>
        <v>573900</v>
      </c>
      <c r="BK48" s="327">
        <f t="shared" si="17"/>
        <v>589600</v>
      </c>
      <c r="BL48" s="330"/>
      <c r="BM48" s="302">
        <f t="shared" si="28"/>
        <v>0</v>
      </c>
      <c r="BN48" s="172">
        <f t="shared" si="18"/>
        <v>589600</v>
      </c>
      <c r="BO48" s="128"/>
      <c r="BP48" s="348" t="s">
        <v>299</v>
      </c>
      <c r="BQ48" s="348">
        <v>438052</v>
      </c>
      <c r="BR48" s="14">
        <f t="shared" si="0"/>
        <v>361.85622345131594</v>
      </c>
      <c r="BS48" s="14" t="str">
        <f t="shared" si="41"/>
        <v>Brandverz. Hanzeweg 14M Lochem</v>
      </c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  <c r="GD48" s="128"/>
      <c r="GE48" s="128"/>
      <c r="GF48" s="128"/>
      <c r="GG48" s="128"/>
      <c r="GH48" s="128"/>
      <c r="GI48" s="128"/>
      <c r="GJ48" s="128"/>
      <c r="GK48" s="128"/>
      <c r="GL48" s="128"/>
      <c r="GM48" s="128"/>
      <c r="GN48" s="128"/>
      <c r="GO48" s="128"/>
      <c r="GP48" s="128"/>
      <c r="GQ48" s="128"/>
      <c r="GR48" s="128"/>
      <c r="GS48" s="128"/>
      <c r="GT48" s="128"/>
      <c r="GU48" s="128"/>
      <c r="GV48" s="128"/>
      <c r="GW48" s="128"/>
      <c r="GX48" s="128"/>
      <c r="GY48" s="128"/>
      <c r="GZ48" s="128"/>
      <c r="HA48" s="128"/>
      <c r="HB48" s="128"/>
      <c r="HC48" s="128"/>
      <c r="HD48" s="128"/>
      <c r="HE48" s="128"/>
      <c r="HF48" s="128"/>
      <c r="HG48" s="128"/>
      <c r="HH48" s="128"/>
      <c r="HI48" s="128"/>
      <c r="HJ48" s="128"/>
      <c r="HK48" s="128"/>
      <c r="HL48" s="128"/>
      <c r="HM48" s="128"/>
      <c r="HN48" s="128"/>
      <c r="HO48" s="128"/>
      <c r="HP48" s="128"/>
      <c r="HQ48" s="128"/>
      <c r="HR48" s="128"/>
      <c r="HS48" s="128"/>
      <c r="HT48" s="128"/>
    </row>
    <row r="49" spans="1:228" s="130" customFormat="1" x14ac:dyDescent="0.2">
      <c r="A49" s="338"/>
      <c r="B49" s="119" t="s">
        <v>45</v>
      </c>
      <c r="C49" s="282" t="s">
        <v>141</v>
      </c>
      <c r="D49" s="275" t="s">
        <v>142</v>
      </c>
      <c r="E49" s="275" t="s">
        <v>42</v>
      </c>
      <c r="F49" s="275" t="s">
        <v>29</v>
      </c>
      <c r="G49" s="411">
        <v>360400</v>
      </c>
      <c r="H49" s="388">
        <v>0</v>
      </c>
      <c r="I49" s="388">
        <v>0</v>
      </c>
      <c r="J49" s="398" t="s">
        <v>328</v>
      </c>
      <c r="K49" s="398" t="s">
        <v>328</v>
      </c>
      <c r="L49" s="398" t="s">
        <v>328</v>
      </c>
      <c r="M49" s="398" t="s">
        <v>328</v>
      </c>
      <c r="N49" s="400" t="s">
        <v>328</v>
      </c>
      <c r="O49" s="279"/>
      <c r="P49" s="278" t="s">
        <v>143</v>
      </c>
      <c r="Q49" s="124"/>
      <c r="R49" s="90">
        <f t="shared" si="2"/>
        <v>316000</v>
      </c>
      <c r="S49" s="91">
        <f t="shared" si="2"/>
        <v>0</v>
      </c>
      <c r="T49" s="92">
        <f t="shared" si="3"/>
        <v>0</v>
      </c>
      <c r="U49" s="92">
        <f t="shared" si="4"/>
        <v>316000</v>
      </c>
      <c r="V49" s="93">
        <f t="shared" si="5"/>
        <v>230.29</v>
      </c>
      <c r="W49" s="107" t="s">
        <v>23</v>
      </c>
      <c r="X49" s="118" t="s">
        <v>23</v>
      </c>
      <c r="Y49" s="109" t="s">
        <v>23</v>
      </c>
      <c r="Z49" s="134" t="s">
        <v>23</v>
      </c>
      <c r="AA49" s="90">
        <f t="shared" si="6"/>
        <v>316000</v>
      </c>
      <c r="AB49" s="91">
        <f t="shared" si="6"/>
        <v>0</v>
      </c>
      <c r="AC49" s="92">
        <f t="shared" si="7"/>
        <v>0</v>
      </c>
      <c r="AD49" s="93">
        <f t="shared" si="8"/>
        <v>316000</v>
      </c>
      <c r="AE49" s="111">
        <v>316000</v>
      </c>
      <c r="AF49" s="112"/>
      <c r="AG49" s="113">
        <v>0</v>
      </c>
      <c r="AH49" s="114">
        <f t="shared" si="9"/>
        <v>316000</v>
      </c>
      <c r="AI49" s="13">
        <v>316000</v>
      </c>
      <c r="AJ49" s="115">
        <v>0</v>
      </c>
      <c r="AK49" s="13">
        <v>0</v>
      </c>
      <c r="AL49" s="116">
        <f t="shared" si="10"/>
        <v>316000</v>
      </c>
      <c r="AM49" s="128">
        <f t="shared" si="11"/>
        <v>0</v>
      </c>
      <c r="AN49" s="129">
        <f t="shared" si="11"/>
        <v>0</v>
      </c>
      <c r="AO49" s="128">
        <f t="shared" si="11"/>
        <v>0</v>
      </c>
      <c r="AP49" s="97">
        <f t="shared" si="12"/>
        <v>0</v>
      </c>
      <c r="AQ49" s="14">
        <f t="shared" si="35"/>
        <v>0</v>
      </c>
      <c r="AR49" s="95">
        <f t="shared" si="35"/>
        <v>0</v>
      </c>
      <c r="AS49" s="14">
        <f t="shared" si="35"/>
        <v>0</v>
      </c>
      <c r="AT49" s="225">
        <f t="shared" si="35"/>
        <v>0</v>
      </c>
      <c r="AU49" s="254">
        <f t="shared" si="30"/>
        <v>325480</v>
      </c>
      <c r="AV49" s="172">
        <f t="shared" si="14"/>
        <v>0</v>
      </c>
      <c r="AW49" s="112">
        <v>0</v>
      </c>
      <c r="AX49" s="112">
        <f t="shared" si="24"/>
        <v>0</v>
      </c>
      <c r="AY49" s="230">
        <f t="shared" si="15"/>
        <v>325480</v>
      </c>
      <c r="AZ49" s="301">
        <f t="shared" ref="AZ49:AZ50" si="45">CEILING(AU49*($BA$3/$BA$2),100)</f>
        <v>331800</v>
      </c>
      <c r="BA49" s="172"/>
      <c r="BB49" s="138"/>
      <c r="BC49" s="268">
        <f t="shared" si="20"/>
        <v>331800</v>
      </c>
      <c r="BD49" s="223">
        <f>CEILING(AZ49*($BE$3/$BE$2),100)</f>
        <v>341200</v>
      </c>
      <c r="BE49" s="302"/>
      <c r="BF49" s="302"/>
      <c r="BG49" s="172">
        <f t="shared" si="16"/>
        <v>341200</v>
      </c>
      <c r="BH49" s="223">
        <f>CEILING(BD49*($BE$3/$BE$2),100)</f>
        <v>350800</v>
      </c>
      <c r="BI49" s="223">
        <f t="shared" si="29"/>
        <v>360400</v>
      </c>
      <c r="BJ49" s="302"/>
      <c r="BK49" s="327">
        <f t="shared" si="17"/>
        <v>0</v>
      </c>
      <c r="BL49" s="302"/>
      <c r="BM49" s="302">
        <f t="shared" si="28"/>
        <v>0</v>
      </c>
      <c r="BN49" s="172">
        <f t="shared" si="18"/>
        <v>360400</v>
      </c>
      <c r="BO49" s="128"/>
      <c r="BP49" s="348" t="s">
        <v>300</v>
      </c>
      <c r="BQ49" s="348">
        <v>438052</v>
      </c>
      <c r="BR49" s="14">
        <f t="shared" si="0"/>
        <v>221.18891270667274</v>
      </c>
      <c r="BS49" s="14" t="str">
        <f t="shared" si="41"/>
        <v>Brandverz. Rossweg 24A Laren</v>
      </c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8"/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8"/>
      <c r="DW49" s="128"/>
      <c r="DX49" s="128"/>
      <c r="DY49" s="128"/>
      <c r="DZ49" s="128"/>
      <c r="EA49" s="128"/>
      <c r="EB49" s="128"/>
      <c r="EC49" s="128"/>
      <c r="ED49" s="128"/>
      <c r="EE49" s="128"/>
      <c r="EF49" s="128"/>
      <c r="EG49" s="128"/>
      <c r="EH49" s="128"/>
      <c r="EI49" s="128"/>
      <c r="EJ49" s="128"/>
      <c r="EK49" s="128"/>
      <c r="EL49" s="128"/>
      <c r="EM49" s="128"/>
      <c r="EN49" s="128"/>
      <c r="EO49" s="128"/>
      <c r="EP49" s="128"/>
      <c r="EQ49" s="128"/>
      <c r="ER49" s="128"/>
      <c r="ES49" s="128"/>
      <c r="ET49" s="128"/>
      <c r="EU49" s="128"/>
      <c r="EV49" s="128"/>
      <c r="EW49" s="128"/>
      <c r="EX49" s="128"/>
      <c r="EY49" s="128"/>
      <c r="EZ49" s="128"/>
      <c r="FA49" s="128"/>
      <c r="FB49" s="128"/>
      <c r="FC49" s="128"/>
      <c r="FD49" s="128"/>
      <c r="FE49" s="128"/>
      <c r="FF49" s="128"/>
      <c r="FG49" s="128"/>
      <c r="FH49" s="128"/>
      <c r="FI49" s="128"/>
      <c r="FJ49" s="128"/>
      <c r="FK49" s="128"/>
      <c r="FL49" s="128"/>
      <c r="FM49" s="128"/>
      <c r="FN49" s="128"/>
      <c r="FO49" s="128"/>
      <c r="FP49" s="128"/>
      <c r="FQ49" s="128"/>
      <c r="FR49" s="128"/>
      <c r="FS49" s="128"/>
      <c r="FT49" s="128"/>
      <c r="FU49" s="128"/>
      <c r="FV49" s="128"/>
      <c r="FW49" s="128"/>
      <c r="FX49" s="128"/>
      <c r="FY49" s="128"/>
      <c r="FZ49" s="128"/>
      <c r="GA49" s="128"/>
      <c r="GB49" s="128"/>
      <c r="GC49" s="128"/>
      <c r="GD49" s="128"/>
      <c r="GE49" s="128"/>
      <c r="GF49" s="128"/>
      <c r="GG49" s="128"/>
      <c r="GH49" s="128"/>
      <c r="GI49" s="128"/>
      <c r="GJ49" s="128"/>
      <c r="GK49" s="128"/>
      <c r="GL49" s="128"/>
      <c r="GM49" s="128"/>
      <c r="GN49" s="128"/>
      <c r="GO49" s="128"/>
      <c r="GP49" s="128"/>
      <c r="GQ49" s="128"/>
      <c r="GR49" s="128"/>
      <c r="GS49" s="128"/>
      <c r="GT49" s="128"/>
      <c r="GU49" s="128"/>
      <c r="GV49" s="128"/>
      <c r="GW49" s="128"/>
      <c r="GX49" s="128"/>
      <c r="GY49" s="128"/>
      <c r="GZ49" s="128"/>
      <c r="HA49" s="128"/>
      <c r="HB49" s="128"/>
      <c r="HC49" s="128"/>
      <c r="HD49" s="128"/>
      <c r="HE49" s="128"/>
      <c r="HF49" s="128"/>
      <c r="HG49" s="128"/>
      <c r="HH49" s="128"/>
      <c r="HI49" s="128"/>
      <c r="HJ49" s="128"/>
      <c r="HK49" s="128"/>
      <c r="HL49" s="128"/>
      <c r="HM49" s="128"/>
      <c r="HN49" s="128"/>
      <c r="HO49" s="128"/>
      <c r="HP49" s="128"/>
      <c r="HQ49" s="128"/>
      <c r="HR49" s="128"/>
      <c r="HS49" s="128"/>
      <c r="HT49" s="128"/>
    </row>
    <row r="50" spans="1:228" s="130" customFormat="1" x14ac:dyDescent="0.2">
      <c r="A50" s="338"/>
      <c r="B50" s="119" t="s">
        <v>45</v>
      </c>
      <c r="C50" s="282" t="s">
        <v>144</v>
      </c>
      <c r="D50" s="275" t="s">
        <v>142</v>
      </c>
      <c r="E50" s="275" t="s">
        <v>42</v>
      </c>
      <c r="F50" s="275" t="s">
        <v>29</v>
      </c>
      <c r="G50" s="411">
        <v>718300</v>
      </c>
      <c r="H50" s="388">
        <v>0</v>
      </c>
      <c r="I50" s="388">
        <v>0</v>
      </c>
      <c r="J50" s="398" t="s">
        <v>328</v>
      </c>
      <c r="K50" s="398" t="s">
        <v>328</v>
      </c>
      <c r="L50" s="398" t="s">
        <v>328</v>
      </c>
      <c r="M50" s="398" t="s">
        <v>328</v>
      </c>
      <c r="N50" s="400" t="s">
        <v>328</v>
      </c>
      <c r="O50" s="279"/>
      <c r="P50" s="278" t="s">
        <v>145</v>
      </c>
      <c r="Q50" s="124"/>
      <c r="R50" s="90">
        <f t="shared" si="2"/>
        <v>630000</v>
      </c>
      <c r="S50" s="91">
        <f t="shared" si="2"/>
        <v>0</v>
      </c>
      <c r="T50" s="92">
        <f t="shared" si="3"/>
        <v>0</v>
      </c>
      <c r="U50" s="92">
        <f t="shared" si="4"/>
        <v>630000</v>
      </c>
      <c r="V50" s="93">
        <f t="shared" si="5"/>
        <v>459.11</v>
      </c>
      <c r="W50" s="107" t="s">
        <v>23</v>
      </c>
      <c r="X50" s="118" t="s">
        <v>23</v>
      </c>
      <c r="Y50" s="109" t="s">
        <v>23</v>
      </c>
      <c r="Z50" s="134" t="s">
        <v>23</v>
      </c>
      <c r="AA50" s="90">
        <f t="shared" si="6"/>
        <v>630000</v>
      </c>
      <c r="AB50" s="91">
        <f t="shared" si="6"/>
        <v>0</v>
      </c>
      <c r="AC50" s="92">
        <f t="shared" si="7"/>
        <v>0</v>
      </c>
      <c r="AD50" s="93">
        <f t="shared" si="8"/>
        <v>630000</v>
      </c>
      <c r="AE50" s="111">
        <v>630000</v>
      </c>
      <c r="AF50" s="112"/>
      <c r="AG50" s="113">
        <v>0</v>
      </c>
      <c r="AH50" s="114">
        <f t="shared" si="9"/>
        <v>630000</v>
      </c>
      <c r="AI50" s="13">
        <v>630000</v>
      </c>
      <c r="AJ50" s="115">
        <v>0</v>
      </c>
      <c r="AK50" s="13">
        <v>0</v>
      </c>
      <c r="AL50" s="116">
        <f t="shared" si="10"/>
        <v>630000</v>
      </c>
      <c r="AM50" s="128">
        <f t="shared" si="11"/>
        <v>0</v>
      </c>
      <c r="AN50" s="129">
        <f t="shared" si="11"/>
        <v>0</v>
      </c>
      <c r="AO50" s="128">
        <f t="shared" si="11"/>
        <v>0</v>
      </c>
      <c r="AP50" s="97">
        <f t="shared" si="12"/>
        <v>0</v>
      </c>
      <c r="AQ50" s="14">
        <f t="shared" si="35"/>
        <v>0</v>
      </c>
      <c r="AR50" s="95">
        <f t="shared" si="35"/>
        <v>0</v>
      </c>
      <c r="AS50" s="14">
        <f t="shared" si="35"/>
        <v>0</v>
      </c>
      <c r="AT50" s="225">
        <f t="shared" si="35"/>
        <v>0</v>
      </c>
      <c r="AU50" s="254">
        <f t="shared" si="30"/>
        <v>648900</v>
      </c>
      <c r="AV50" s="172">
        <f t="shared" si="14"/>
        <v>0</v>
      </c>
      <c r="AW50" s="112">
        <v>0</v>
      </c>
      <c r="AX50" s="112">
        <f t="shared" si="24"/>
        <v>0</v>
      </c>
      <c r="AY50" s="230">
        <f t="shared" si="15"/>
        <v>648900</v>
      </c>
      <c r="AZ50" s="301">
        <f t="shared" si="45"/>
        <v>661500</v>
      </c>
      <c r="BA50" s="172"/>
      <c r="BB50" s="138"/>
      <c r="BC50" s="268">
        <f t="shared" si="20"/>
        <v>661500</v>
      </c>
      <c r="BD50" s="223">
        <f>CEILING(AZ50*($BE$3/$BE$2),100)</f>
        <v>680100</v>
      </c>
      <c r="BE50" s="328"/>
      <c r="BF50" s="330"/>
      <c r="BG50" s="172">
        <f t="shared" si="16"/>
        <v>680100</v>
      </c>
      <c r="BH50" s="223">
        <f>CEILING(BD50*($BE$3/$BE$2),100)</f>
        <v>699200</v>
      </c>
      <c r="BI50" s="223">
        <f t="shared" si="29"/>
        <v>718300</v>
      </c>
      <c r="BJ50" s="328"/>
      <c r="BK50" s="327">
        <f t="shared" si="17"/>
        <v>0</v>
      </c>
      <c r="BL50" s="330"/>
      <c r="BM50" s="302">
        <f t="shared" si="28"/>
        <v>0</v>
      </c>
      <c r="BN50" s="172">
        <f t="shared" si="18"/>
        <v>718300</v>
      </c>
      <c r="BO50" s="128"/>
      <c r="BP50" s="348" t="s">
        <v>300</v>
      </c>
      <c r="BQ50" s="348">
        <v>438052</v>
      </c>
      <c r="BR50" s="14">
        <f t="shared" si="0"/>
        <v>440.84349610766657</v>
      </c>
      <c r="BS50" s="14" t="str">
        <f t="shared" si="41"/>
        <v>Brandverz. Rossweg 26 Laren</v>
      </c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8"/>
      <c r="EC50" s="128"/>
      <c r="ED50" s="128"/>
      <c r="EE50" s="128"/>
      <c r="EF50" s="128"/>
      <c r="EG50" s="128"/>
      <c r="EH50" s="128"/>
      <c r="EI50" s="128"/>
      <c r="EJ50" s="128"/>
      <c r="EK50" s="128"/>
      <c r="EL50" s="128"/>
      <c r="EM50" s="128"/>
      <c r="EN50" s="128"/>
      <c r="EO50" s="128"/>
      <c r="EP50" s="128"/>
      <c r="EQ50" s="128"/>
      <c r="ER50" s="128"/>
      <c r="ES50" s="128"/>
      <c r="ET50" s="128"/>
      <c r="EU50" s="128"/>
      <c r="EV50" s="128"/>
      <c r="EW50" s="128"/>
      <c r="EX50" s="128"/>
      <c r="EY50" s="128"/>
      <c r="EZ50" s="128"/>
      <c r="FA50" s="128"/>
      <c r="FB50" s="128"/>
      <c r="FC50" s="128"/>
      <c r="FD50" s="128"/>
      <c r="FE50" s="128"/>
      <c r="FF50" s="128"/>
      <c r="FG50" s="128"/>
      <c r="FH50" s="128"/>
      <c r="FI50" s="128"/>
      <c r="FJ50" s="128"/>
      <c r="FK50" s="128"/>
      <c r="FL50" s="128"/>
      <c r="FM50" s="128"/>
      <c r="FN50" s="128"/>
      <c r="FO50" s="128"/>
      <c r="FP50" s="128"/>
      <c r="FQ50" s="128"/>
      <c r="FR50" s="128"/>
      <c r="FS50" s="128"/>
      <c r="FT50" s="128"/>
      <c r="FU50" s="128"/>
      <c r="FV50" s="128"/>
      <c r="FW50" s="128"/>
      <c r="FX50" s="128"/>
      <c r="FY50" s="128"/>
      <c r="FZ50" s="128"/>
      <c r="GA50" s="128"/>
      <c r="GB50" s="128"/>
      <c r="GC50" s="128"/>
      <c r="GD50" s="128"/>
      <c r="GE50" s="128"/>
      <c r="GF50" s="128"/>
      <c r="GG50" s="128"/>
      <c r="GH50" s="128"/>
      <c r="GI50" s="128"/>
      <c r="GJ50" s="128"/>
      <c r="GK50" s="128"/>
      <c r="GL50" s="128"/>
      <c r="GM50" s="128"/>
      <c r="GN50" s="128"/>
      <c r="GO50" s="128"/>
      <c r="GP50" s="128"/>
      <c r="GQ50" s="128"/>
      <c r="GR50" s="128"/>
      <c r="GS50" s="128"/>
      <c r="GT50" s="128"/>
      <c r="GU50" s="128"/>
      <c r="GV50" s="128"/>
      <c r="GW50" s="128"/>
      <c r="GX50" s="128"/>
      <c r="GY50" s="128"/>
      <c r="GZ50" s="128"/>
      <c r="HA50" s="128"/>
      <c r="HB50" s="128"/>
      <c r="HC50" s="128"/>
      <c r="HD50" s="128"/>
      <c r="HE50" s="128"/>
      <c r="HF50" s="128"/>
      <c r="HG50" s="128"/>
      <c r="HH50" s="128"/>
      <c r="HI50" s="128"/>
      <c r="HJ50" s="128"/>
      <c r="HK50" s="128"/>
      <c r="HL50" s="128"/>
      <c r="HM50" s="128"/>
      <c r="HN50" s="128"/>
      <c r="HO50" s="128"/>
      <c r="HP50" s="128"/>
      <c r="HQ50" s="128"/>
      <c r="HR50" s="128"/>
      <c r="HS50" s="128"/>
      <c r="HT50" s="128"/>
    </row>
    <row r="51" spans="1:228" s="130" customFormat="1" x14ac:dyDescent="0.2">
      <c r="A51" s="338"/>
      <c r="B51" s="119" t="s">
        <v>146</v>
      </c>
      <c r="C51" s="282" t="s">
        <v>147</v>
      </c>
      <c r="D51" s="275" t="s">
        <v>148</v>
      </c>
      <c r="E51" s="275" t="s">
        <v>108</v>
      </c>
      <c r="F51" s="275" t="s">
        <v>29</v>
      </c>
      <c r="G51" s="411" t="s">
        <v>322</v>
      </c>
      <c r="H51" s="388">
        <v>247500</v>
      </c>
      <c r="I51" s="388">
        <v>0</v>
      </c>
      <c r="J51" s="398" t="s">
        <v>328</v>
      </c>
      <c r="K51" s="398" t="s">
        <v>328</v>
      </c>
      <c r="L51" s="398" t="s">
        <v>328</v>
      </c>
      <c r="M51" s="398" t="s">
        <v>327</v>
      </c>
      <c r="N51" s="400" t="s">
        <v>328</v>
      </c>
      <c r="O51" s="279"/>
      <c r="P51" s="278" t="s">
        <v>95</v>
      </c>
      <c r="Q51" s="124"/>
      <c r="R51" s="90">
        <f t="shared" si="2"/>
        <v>0</v>
      </c>
      <c r="S51" s="91">
        <f t="shared" si="2"/>
        <v>217000</v>
      </c>
      <c r="T51" s="92">
        <f t="shared" si="3"/>
        <v>0</v>
      </c>
      <c r="U51" s="92">
        <f t="shared" si="4"/>
        <v>217000</v>
      </c>
      <c r="V51" s="93">
        <f t="shared" si="5"/>
        <v>158.13999999999999</v>
      </c>
      <c r="W51" s="107">
        <v>40562</v>
      </c>
      <c r="X51" s="108" t="s">
        <v>37</v>
      </c>
      <c r="Y51" s="109" t="s">
        <v>23</v>
      </c>
      <c r="Z51" s="134" t="s">
        <v>23</v>
      </c>
      <c r="AA51" s="90">
        <f t="shared" si="6"/>
        <v>0</v>
      </c>
      <c r="AB51" s="91">
        <f t="shared" si="6"/>
        <v>217000</v>
      </c>
      <c r="AC51" s="92">
        <f t="shared" si="7"/>
        <v>0</v>
      </c>
      <c r="AD51" s="93">
        <f t="shared" si="8"/>
        <v>217000</v>
      </c>
      <c r="AE51" s="111"/>
      <c r="AF51" s="112">
        <v>217000</v>
      </c>
      <c r="AG51" s="113">
        <v>0</v>
      </c>
      <c r="AH51" s="114">
        <f t="shared" si="9"/>
        <v>217000</v>
      </c>
      <c r="AI51" s="13">
        <v>0</v>
      </c>
      <c r="AJ51" s="115">
        <v>217000</v>
      </c>
      <c r="AK51" s="13">
        <v>0</v>
      </c>
      <c r="AL51" s="116">
        <f t="shared" si="10"/>
        <v>217000</v>
      </c>
      <c r="AM51" s="128">
        <f t="shared" si="11"/>
        <v>0</v>
      </c>
      <c r="AN51" s="129">
        <f t="shared" si="11"/>
        <v>0</v>
      </c>
      <c r="AO51" s="128">
        <f t="shared" si="11"/>
        <v>0</v>
      </c>
      <c r="AP51" s="97">
        <f t="shared" si="12"/>
        <v>0</v>
      </c>
      <c r="AQ51" s="14">
        <f t="shared" si="35"/>
        <v>0</v>
      </c>
      <c r="AR51" s="95">
        <f t="shared" si="35"/>
        <v>0</v>
      </c>
      <c r="AS51" s="14">
        <f t="shared" si="35"/>
        <v>0</v>
      </c>
      <c r="AT51" s="225">
        <f t="shared" si="35"/>
        <v>0</v>
      </c>
      <c r="AU51" s="254">
        <f t="shared" si="30"/>
        <v>0</v>
      </c>
      <c r="AV51" s="172">
        <f t="shared" si="14"/>
        <v>223510</v>
      </c>
      <c r="AW51" s="112">
        <v>0</v>
      </c>
      <c r="AX51" s="112">
        <f t="shared" si="24"/>
        <v>0</v>
      </c>
      <c r="AY51" s="230">
        <f t="shared" si="15"/>
        <v>223510</v>
      </c>
      <c r="AZ51" s="301"/>
      <c r="BA51" s="172">
        <f t="shared" ref="BA51" si="46">CEILING(AV51*($BA$3/$BA$2),100)</f>
        <v>227900</v>
      </c>
      <c r="BB51" s="138"/>
      <c r="BC51" s="268">
        <f t="shared" si="20"/>
        <v>227900</v>
      </c>
      <c r="BD51" s="310"/>
      <c r="BE51" s="302">
        <f>CEILING(BA51*($BE$3/$BE$2),100)</f>
        <v>234300</v>
      </c>
      <c r="BF51" s="330"/>
      <c r="BG51" s="172">
        <f t="shared" si="16"/>
        <v>234300</v>
      </c>
      <c r="BH51" s="310"/>
      <c r="BI51" s="223">
        <f t="shared" si="29"/>
        <v>0</v>
      </c>
      <c r="BJ51" s="302">
        <f>CEILING(BE51*($BE$3/$BE$2),100)</f>
        <v>240900</v>
      </c>
      <c r="BK51" s="327">
        <f t="shared" si="17"/>
        <v>247500</v>
      </c>
      <c r="BL51" s="330"/>
      <c r="BM51" s="302">
        <f t="shared" si="28"/>
        <v>0</v>
      </c>
      <c r="BN51" s="172">
        <f t="shared" si="18"/>
        <v>247500</v>
      </c>
      <c r="BO51" s="128"/>
      <c r="BP51" s="348" t="s">
        <v>301</v>
      </c>
      <c r="BQ51" s="348">
        <v>438052</v>
      </c>
      <c r="BR51" s="14">
        <f t="shared" si="0"/>
        <v>151.89860126221285</v>
      </c>
      <c r="BS51" s="14" t="str">
        <f t="shared" si="41"/>
        <v>Brandverz. Lindeboomweg  6-A Gorssel</v>
      </c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8"/>
      <c r="EC51" s="128"/>
      <c r="ED51" s="128"/>
      <c r="EE51" s="128"/>
      <c r="EF51" s="128"/>
      <c r="EG51" s="128"/>
      <c r="EH51" s="128"/>
      <c r="EI51" s="128"/>
      <c r="EJ51" s="128"/>
      <c r="EK51" s="128"/>
      <c r="EL51" s="128"/>
      <c r="EM51" s="128"/>
      <c r="EN51" s="128"/>
      <c r="EO51" s="128"/>
      <c r="EP51" s="128"/>
      <c r="EQ51" s="128"/>
      <c r="ER51" s="128"/>
      <c r="ES51" s="128"/>
      <c r="ET51" s="128"/>
      <c r="EU51" s="128"/>
      <c r="EV51" s="128"/>
      <c r="EW51" s="128"/>
      <c r="EX51" s="128"/>
      <c r="EY51" s="128"/>
      <c r="EZ51" s="128"/>
      <c r="FA51" s="128"/>
      <c r="FB51" s="128"/>
      <c r="FC51" s="128"/>
      <c r="FD51" s="128"/>
      <c r="FE51" s="128"/>
      <c r="FF51" s="128"/>
      <c r="FG51" s="128"/>
      <c r="FH51" s="128"/>
      <c r="FI51" s="128"/>
      <c r="FJ51" s="128"/>
      <c r="FK51" s="128"/>
      <c r="FL51" s="128"/>
      <c r="FM51" s="128"/>
      <c r="FN51" s="128"/>
      <c r="FO51" s="128"/>
      <c r="FP51" s="128"/>
      <c r="FQ51" s="128"/>
      <c r="FR51" s="128"/>
      <c r="FS51" s="128"/>
      <c r="FT51" s="128"/>
      <c r="FU51" s="128"/>
      <c r="FV51" s="128"/>
      <c r="FW51" s="128"/>
      <c r="FX51" s="128"/>
      <c r="FY51" s="128"/>
      <c r="FZ51" s="128"/>
      <c r="GA51" s="128"/>
      <c r="GB51" s="128"/>
      <c r="GC51" s="128"/>
      <c r="GD51" s="128"/>
      <c r="GE51" s="128"/>
      <c r="GF51" s="128"/>
      <c r="GG51" s="128"/>
      <c r="GH51" s="128"/>
      <c r="GI51" s="128"/>
      <c r="GJ51" s="128"/>
      <c r="GK51" s="128"/>
      <c r="GL51" s="128"/>
      <c r="GM51" s="128"/>
      <c r="GN51" s="128"/>
      <c r="GO51" s="128"/>
      <c r="GP51" s="128"/>
      <c r="GQ51" s="128"/>
      <c r="GR51" s="128"/>
      <c r="GS51" s="128"/>
      <c r="GT51" s="128"/>
      <c r="GU51" s="128"/>
      <c r="GV51" s="128"/>
      <c r="GW51" s="128"/>
      <c r="GX51" s="128"/>
      <c r="GY51" s="128"/>
      <c r="GZ51" s="128"/>
      <c r="HA51" s="128"/>
      <c r="HB51" s="128"/>
      <c r="HC51" s="128"/>
      <c r="HD51" s="128"/>
      <c r="HE51" s="128"/>
      <c r="HF51" s="128"/>
      <c r="HG51" s="128"/>
      <c r="HH51" s="128"/>
      <c r="HI51" s="128"/>
      <c r="HJ51" s="128"/>
      <c r="HK51" s="128"/>
      <c r="HL51" s="128"/>
      <c r="HM51" s="128"/>
      <c r="HN51" s="128"/>
      <c r="HO51" s="128"/>
      <c r="HP51" s="128"/>
      <c r="HQ51" s="128"/>
      <c r="HR51" s="128"/>
      <c r="HS51" s="128"/>
      <c r="HT51" s="128"/>
    </row>
    <row r="52" spans="1:228" s="130" customFormat="1" x14ac:dyDescent="0.2">
      <c r="A52" s="338"/>
      <c r="B52" s="119" t="s">
        <v>49</v>
      </c>
      <c r="C52" s="282" t="s">
        <v>150</v>
      </c>
      <c r="D52" s="275" t="s">
        <v>88</v>
      </c>
      <c r="E52" s="275" t="s">
        <v>28</v>
      </c>
      <c r="F52" s="275" t="s">
        <v>149</v>
      </c>
      <c r="G52" s="411"/>
      <c r="H52" s="388">
        <v>23221200</v>
      </c>
      <c r="I52" s="388">
        <v>2334900</v>
      </c>
      <c r="J52" s="398" t="s">
        <v>326</v>
      </c>
      <c r="K52" s="398" t="s">
        <v>327</v>
      </c>
      <c r="L52" s="398" t="s">
        <v>328</v>
      </c>
      <c r="M52" s="398" t="s">
        <v>327</v>
      </c>
      <c r="N52" s="400" t="s">
        <v>328</v>
      </c>
      <c r="O52" s="279"/>
      <c r="P52" s="278" t="s">
        <v>232</v>
      </c>
      <c r="Q52" s="124"/>
      <c r="R52" s="90">
        <f t="shared" ref="R52:S54" si="47">ROUNDUP(AE52*ign/igo,afrind)</f>
        <v>0</v>
      </c>
      <c r="S52" s="91">
        <f t="shared" si="47"/>
        <v>20370000</v>
      </c>
      <c r="T52" s="92">
        <f t="shared" si="3"/>
        <v>2525000</v>
      </c>
      <c r="U52" s="92">
        <f t="shared" ref="U52:U54" si="48">SUM(R52:T52)</f>
        <v>22895000</v>
      </c>
      <c r="V52" s="93">
        <f t="shared" si="5"/>
        <v>16684.73</v>
      </c>
      <c r="W52" s="107" t="s">
        <v>23</v>
      </c>
      <c r="X52" s="118" t="s">
        <v>23</v>
      </c>
      <c r="Y52" s="109" t="s">
        <v>23</v>
      </c>
      <c r="Z52" s="134" t="s">
        <v>23</v>
      </c>
      <c r="AA52" s="90">
        <f t="shared" ref="AA52:AB54" si="49">ROUNDUP(AE52*ign/igo,-3)</f>
        <v>0</v>
      </c>
      <c r="AB52" s="91">
        <f t="shared" si="49"/>
        <v>20370000</v>
      </c>
      <c r="AC52" s="92">
        <f t="shared" si="7"/>
        <v>2525000</v>
      </c>
      <c r="AD52" s="93">
        <f t="shared" ref="AD52:AD54" si="50">SUM(AA52:AC52)</f>
        <v>22895000</v>
      </c>
      <c r="AE52" s="111"/>
      <c r="AF52" s="112">
        <v>20370000</v>
      </c>
      <c r="AG52" s="113">
        <v>2525000</v>
      </c>
      <c r="AH52" s="114">
        <f t="shared" si="9"/>
        <v>22895000</v>
      </c>
      <c r="AI52" s="13">
        <v>0</v>
      </c>
      <c r="AJ52" s="115">
        <v>20370000</v>
      </c>
      <c r="AK52" s="13">
        <v>2525000</v>
      </c>
      <c r="AL52" s="116">
        <f t="shared" si="10"/>
        <v>22895000</v>
      </c>
      <c r="AM52" s="128">
        <f t="shared" ref="AM52:AO54" si="51">AE52-AI52</f>
        <v>0</v>
      </c>
      <c r="AN52" s="129">
        <f t="shared" si="51"/>
        <v>0</v>
      </c>
      <c r="AO52" s="128">
        <f t="shared" si="51"/>
        <v>0</v>
      </c>
      <c r="AP52" s="97">
        <f t="shared" si="12"/>
        <v>0</v>
      </c>
      <c r="AQ52" s="14">
        <f t="shared" ref="AQ52:AT52" si="52">AA52-AE52</f>
        <v>0</v>
      </c>
      <c r="AR52" s="95">
        <f t="shared" si="52"/>
        <v>0</v>
      </c>
      <c r="AS52" s="14">
        <f t="shared" si="52"/>
        <v>0</v>
      </c>
      <c r="AT52" s="225">
        <f t="shared" si="52"/>
        <v>0</v>
      </c>
      <c r="AU52" s="254">
        <f t="shared" si="30"/>
        <v>0</v>
      </c>
      <c r="AV52" s="172">
        <f t="shared" si="14"/>
        <v>20981100</v>
      </c>
      <c r="AW52" s="112">
        <v>2457214.765100671</v>
      </c>
      <c r="AX52" s="112">
        <f t="shared" si="24"/>
        <v>2474161.0738255032</v>
      </c>
      <c r="AY52" s="230">
        <f t="shared" si="15"/>
        <v>23455261.073825505</v>
      </c>
      <c r="AZ52" s="301"/>
      <c r="BA52" s="172">
        <f t="shared" ref="BA52" si="53">CEILING(AV52*($BA$3/$BA$2),100)</f>
        <v>21388500</v>
      </c>
      <c r="BB52" s="138">
        <f t="shared" ref="BB52:BB53" si="54">CEILING(AX52*($BB$3/$BB$2),100)</f>
        <v>2389500</v>
      </c>
      <c r="BC52" s="268">
        <f t="shared" si="20"/>
        <v>23778000</v>
      </c>
      <c r="BD52" s="311"/>
      <c r="BE52" s="302">
        <f>CEILING(BA52*($BE$3/$BE$2),100)</f>
        <v>21988200</v>
      </c>
      <c r="BF52" s="302">
        <f>CEILING(BB52*($BF$3/$BF$2),100)</f>
        <v>2321800</v>
      </c>
      <c r="BG52" s="172">
        <f t="shared" si="16"/>
        <v>24310000</v>
      </c>
      <c r="BH52" s="311"/>
      <c r="BI52" s="223">
        <f t="shared" si="29"/>
        <v>0</v>
      </c>
      <c r="BJ52" s="302">
        <f>CEILING(BE52*($BE$3/$BE$2),100)</f>
        <v>22604700</v>
      </c>
      <c r="BK52" s="327">
        <f t="shared" si="17"/>
        <v>23221200</v>
      </c>
      <c r="BL52" s="302">
        <f>CEILING(BF52*($BF$3/$BF$2),100)</f>
        <v>2256000</v>
      </c>
      <c r="BM52" s="302">
        <f t="shared" si="28"/>
        <v>2334900</v>
      </c>
      <c r="BN52" s="172">
        <f t="shared" si="18"/>
        <v>25556100</v>
      </c>
      <c r="BO52" s="128"/>
      <c r="BP52" s="348" t="s">
        <v>302</v>
      </c>
      <c r="BQ52" s="348">
        <v>438052</v>
      </c>
      <c r="BR52" s="14">
        <f t="shared" si="0"/>
        <v>15684.589267544396</v>
      </c>
      <c r="BS52" s="14" t="str">
        <f t="shared" si="41"/>
        <v>Brandverz. Hanzeweg 8 Lochem</v>
      </c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128"/>
      <c r="FV52" s="128"/>
      <c r="FW52" s="128"/>
      <c r="FX52" s="128"/>
      <c r="FY52" s="128"/>
      <c r="FZ52" s="128"/>
      <c r="GA52" s="128"/>
      <c r="GB52" s="128"/>
      <c r="GC52" s="128"/>
      <c r="GD52" s="128"/>
      <c r="GE52" s="128"/>
      <c r="GF52" s="128"/>
      <c r="GG52" s="128"/>
      <c r="GH52" s="128"/>
      <c r="GI52" s="128"/>
      <c r="GJ52" s="128"/>
      <c r="GK52" s="128"/>
      <c r="GL52" s="128"/>
      <c r="GM52" s="128"/>
      <c r="GN52" s="128"/>
      <c r="GO52" s="128"/>
      <c r="GP52" s="128"/>
      <c r="GQ52" s="128"/>
      <c r="GR52" s="128"/>
      <c r="GS52" s="128"/>
      <c r="GT52" s="128"/>
      <c r="GU52" s="128"/>
      <c r="GV52" s="128"/>
      <c r="GW52" s="128"/>
      <c r="GX52" s="128"/>
      <c r="GY52" s="128"/>
      <c r="GZ52" s="128"/>
      <c r="HA52" s="128"/>
      <c r="HB52" s="128"/>
      <c r="HC52" s="128"/>
      <c r="HD52" s="128"/>
      <c r="HE52" s="128"/>
      <c r="HF52" s="128"/>
      <c r="HG52" s="128"/>
      <c r="HH52" s="128"/>
      <c r="HI52" s="128"/>
      <c r="HJ52" s="128"/>
      <c r="HK52" s="128"/>
      <c r="HL52" s="128"/>
      <c r="HM52" s="128"/>
      <c r="HN52" s="128"/>
      <c r="HO52" s="128"/>
      <c r="HP52" s="128"/>
      <c r="HQ52" s="128"/>
      <c r="HR52" s="128"/>
      <c r="HS52" s="128"/>
      <c r="HT52" s="128"/>
    </row>
    <row r="53" spans="1:228" s="130" customFormat="1" x14ac:dyDescent="0.2">
      <c r="A53" s="338"/>
      <c r="B53" s="119" t="s">
        <v>151</v>
      </c>
      <c r="C53" s="282" t="s">
        <v>150</v>
      </c>
      <c r="D53" s="275" t="s">
        <v>88</v>
      </c>
      <c r="E53" s="275" t="s">
        <v>28</v>
      </c>
      <c r="F53" s="275" t="s">
        <v>149</v>
      </c>
      <c r="G53" s="411"/>
      <c r="H53" s="388">
        <v>0</v>
      </c>
      <c r="I53" s="388">
        <v>95300</v>
      </c>
      <c r="J53" s="398" t="s">
        <v>326</v>
      </c>
      <c r="K53" s="398" t="s">
        <v>327</v>
      </c>
      <c r="L53" s="398" t="s">
        <v>328</v>
      </c>
      <c r="M53" s="398" t="s">
        <v>327</v>
      </c>
      <c r="N53" s="400" t="s">
        <v>328</v>
      </c>
      <c r="O53" s="279"/>
      <c r="P53" s="278" t="s">
        <v>230</v>
      </c>
      <c r="Q53" s="124"/>
      <c r="R53" s="90"/>
      <c r="S53" s="91"/>
      <c r="T53" s="92"/>
      <c r="U53" s="92"/>
      <c r="V53" s="93"/>
      <c r="W53" s="107"/>
      <c r="X53" s="118"/>
      <c r="Y53" s="109"/>
      <c r="Z53" s="134"/>
      <c r="AA53" s="90"/>
      <c r="AB53" s="91"/>
      <c r="AC53" s="92"/>
      <c r="AD53" s="93"/>
      <c r="AE53" s="111"/>
      <c r="AF53" s="112"/>
      <c r="AG53" s="113"/>
      <c r="AH53" s="114"/>
      <c r="AI53" s="13"/>
      <c r="AJ53" s="115"/>
      <c r="AK53" s="13"/>
      <c r="AL53" s="116"/>
      <c r="AM53" s="128"/>
      <c r="AN53" s="129"/>
      <c r="AO53" s="128"/>
      <c r="AP53" s="97"/>
      <c r="AQ53" s="14"/>
      <c r="AR53" s="95"/>
      <c r="AS53" s="14"/>
      <c r="AT53" s="225"/>
      <c r="AU53" s="254"/>
      <c r="AV53" s="172"/>
      <c r="AW53" s="112">
        <v>100000</v>
      </c>
      <c r="AX53" s="112">
        <f t="shared" si="24"/>
        <v>100689.6551724138</v>
      </c>
      <c r="AY53" s="230">
        <f t="shared" si="15"/>
        <v>100689.6551724138</v>
      </c>
      <c r="AZ53" s="301"/>
      <c r="BA53" s="172"/>
      <c r="BB53" s="138">
        <f t="shared" si="54"/>
        <v>97300</v>
      </c>
      <c r="BC53" s="268">
        <f t="shared" si="20"/>
        <v>97300</v>
      </c>
      <c r="BD53" s="312"/>
      <c r="BE53" s="302"/>
      <c r="BF53" s="302">
        <f>CEILING(BB53*($BF$3/$BF$2),100)</f>
        <v>94600</v>
      </c>
      <c r="BG53" s="172">
        <f t="shared" si="16"/>
        <v>94600</v>
      </c>
      <c r="BH53" s="312"/>
      <c r="BI53" s="223">
        <f t="shared" si="29"/>
        <v>0</v>
      </c>
      <c r="BJ53" s="302"/>
      <c r="BK53" s="327">
        <f t="shared" si="17"/>
        <v>0</v>
      </c>
      <c r="BL53" s="302">
        <f>CEILING(BF53*($BF$3/$BF$2),100)</f>
        <v>92000</v>
      </c>
      <c r="BM53" s="302">
        <f t="shared" si="28"/>
        <v>95300</v>
      </c>
      <c r="BN53" s="172">
        <f t="shared" si="18"/>
        <v>95300</v>
      </c>
      <c r="BO53" s="128"/>
      <c r="BP53" s="348" t="s">
        <v>302</v>
      </c>
      <c r="BQ53" s="348">
        <v>438052</v>
      </c>
      <c r="BR53" s="14">
        <f t="shared" si="0"/>
        <v>58.488633132480338</v>
      </c>
      <c r="BS53" s="14" t="str">
        <f t="shared" si="41"/>
        <v>Brandverz. Hanzeweg  8 Lochem</v>
      </c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  <c r="FF53" s="128"/>
      <c r="FG53" s="128"/>
      <c r="FH53" s="128"/>
      <c r="FI53" s="128"/>
      <c r="FJ53" s="128"/>
      <c r="FK53" s="128"/>
      <c r="FL53" s="128"/>
      <c r="FM53" s="128"/>
      <c r="FN53" s="128"/>
      <c r="FO53" s="128"/>
      <c r="FP53" s="128"/>
      <c r="FQ53" s="128"/>
      <c r="FR53" s="128"/>
      <c r="FS53" s="128"/>
      <c r="FT53" s="128"/>
      <c r="FU53" s="128"/>
      <c r="FV53" s="128"/>
      <c r="FW53" s="128"/>
      <c r="FX53" s="128"/>
      <c r="FY53" s="128"/>
      <c r="FZ53" s="128"/>
      <c r="GA53" s="128"/>
      <c r="GB53" s="128"/>
      <c r="GC53" s="128"/>
      <c r="GD53" s="128"/>
      <c r="GE53" s="128"/>
      <c r="GF53" s="128"/>
      <c r="GG53" s="128"/>
      <c r="GH53" s="128"/>
      <c r="GI53" s="128"/>
      <c r="GJ53" s="128"/>
      <c r="GK53" s="128"/>
      <c r="GL53" s="128"/>
      <c r="GM53" s="128"/>
      <c r="GN53" s="128"/>
      <c r="GO53" s="128"/>
      <c r="GP53" s="128"/>
      <c r="GQ53" s="128"/>
      <c r="GR53" s="128"/>
      <c r="GS53" s="128"/>
      <c r="GT53" s="128"/>
      <c r="GU53" s="128"/>
      <c r="GV53" s="128"/>
      <c r="GW53" s="128"/>
      <c r="GX53" s="128"/>
      <c r="GY53" s="128"/>
      <c r="GZ53" s="128"/>
      <c r="HA53" s="128"/>
      <c r="HB53" s="128"/>
      <c r="HC53" s="128"/>
      <c r="HD53" s="128"/>
      <c r="HE53" s="128"/>
      <c r="HF53" s="128"/>
      <c r="HG53" s="128"/>
      <c r="HH53" s="128"/>
      <c r="HI53" s="128"/>
      <c r="HJ53" s="128"/>
      <c r="HK53" s="128"/>
      <c r="HL53" s="128"/>
      <c r="HM53" s="128"/>
      <c r="HN53" s="128"/>
      <c r="HO53" s="128"/>
      <c r="HP53" s="128"/>
      <c r="HQ53" s="128"/>
      <c r="HR53" s="128"/>
      <c r="HS53" s="128"/>
      <c r="HT53" s="128"/>
    </row>
    <row r="54" spans="1:228" s="130" customFormat="1" x14ac:dyDescent="0.2">
      <c r="A54" s="338"/>
      <c r="B54" s="119" t="s">
        <v>151</v>
      </c>
      <c r="C54" s="282" t="s">
        <v>33</v>
      </c>
      <c r="D54" s="275" t="s">
        <v>88</v>
      </c>
      <c r="E54" s="275" t="s">
        <v>28</v>
      </c>
      <c r="F54" s="275" t="s">
        <v>149</v>
      </c>
      <c r="G54" s="411"/>
      <c r="H54" s="388">
        <v>6355100</v>
      </c>
      <c r="I54" s="388">
        <v>0</v>
      </c>
      <c r="J54" s="398" t="s">
        <v>328</v>
      </c>
      <c r="K54" s="398" t="s">
        <v>328</v>
      </c>
      <c r="L54" s="398" t="s">
        <v>328</v>
      </c>
      <c r="M54" s="398" t="s">
        <v>328</v>
      </c>
      <c r="N54" s="400" t="s">
        <v>328</v>
      </c>
      <c r="O54" s="279"/>
      <c r="P54" s="278" t="s">
        <v>152</v>
      </c>
      <c r="Q54" s="124"/>
      <c r="R54" s="90">
        <f t="shared" si="47"/>
        <v>0</v>
      </c>
      <c r="S54" s="91">
        <f t="shared" si="47"/>
        <v>5575000</v>
      </c>
      <c r="T54" s="92">
        <f t="shared" si="3"/>
        <v>0</v>
      </c>
      <c r="U54" s="92">
        <f t="shared" si="48"/>
        <v>5575000</v>
      </c>
      <c r="V54" s="93">
        <f t="shared" si="5"/>
        <v>4062.78</v>
      </c>
      <c r="W54" s="107" t="s">
        <v>23</v>
      </c>
      <c r="X54" s="118" t="s">
        <v>23</v>
      </c>
      <c r="Y54" s="109" t="s">
        <v>23</v>
      </c>
      <c r="Z54" s="134" t="s">
        <v>23</v>
      </c>
      <c r="AA54" s="90">
        <f t="shared" si="49"/>
        <v>0</v>
      </c>
      <c r="AB54" s="91">
        <f t="shared" si="49"/>
        <v>5575000</v>
      </c>
      <c r="AC54" s="92">
        <f t="shared" si="7"/>
        <v>0</v>
      </c>
      <c r="AD54" s="93">
        <f t="shared" si="50"/>
        <v>5575000</v>
      </c>
      <c r="AE54" s="111"/>
      <c r="AF54" s="112">
        <v>5574500</v>
      </c>
      <c r="AG54" s="113">
        <v>0</v>
      </c>
      <c r="AH54" s="114">
        <f t="shared" si="9"/>
        <v>5574500</v>
      </c>
      <c r="AI54" s="13">
        <v>0</v>
      </c>
      <c r="AJ54" s="115">
        <v>0</v>
      </c>
      <c r="AK54" s="13">
        <v>0</v>
      </c>
      <c r="AL54" s="116">
        <f t="shared" si="10"/>
        <v>0</v>
      </c>
      <c r="AM54" s="128">
        <f t="shared" si="51"/>
        <v>0</v>
      </c>
      <c r="AN54" s="129">
        <f t="shared" si="51"/>
        <v>5574500</v>
      </c>
      <c r="AO54" s="128">
        <f t="shared" si="51"/>
        <v>0</v>
      </c>
      <c r="AP54" s="97">
        <f t="shared" si="12"/>
        <v>5574500</v>
      </c>
      <c r="AQ54" s="14">
        <f t="shared" ref="AQ54:AT54" si="55">AA54-AE54</f>
        <v>0</v>
      </c>
      <c r="AR54" s="95">
        <f t="shared" si="55"/>
        <v>500</v>
      </c>
      <c r="AS54" s="14">
        <f t="shared" si="55"/>
        <v>0</v>
      </c>
      <c r="AT54" s="225">
        <f t="shared" si="55"/>
        <v>500</v>
      </c>
      <c r="AU54" s="254">
        <f>(AI54*103/100)</f>
        <v>0</v>
      </c>
      <c r="AV54" s="172">
        <v>5741735</v>
      </c>
      <c r="AW54" s="112">
        <f>AK54*145/149</f>
        <v>0</v>
      </c>
      <c r="AX54" s="112"/>
      <c r="AY54" s="230">
        <f t="shared" ref="AY54:AY116" si="56">SUM(AU54:AW54)</f>
        <v>5741735</v>
      </c>
      <c r="AZ54" s="301"/>
      <c r="BA54" s="172">
        <f t="shared" ref="BA54" si="57">CEILING(AV54*($BA$3/$BA$2),100)</f>
        <v>5853300</v>
      </c>
      <c r="BB54" s="138"/>
      <c r="BC54" s="268">
        <f t="shared" si="20"/>
        <v>5853300</v>
      </c>
      <c r="BD54" s="310"/>
      <c r="BE54" s="302">
        <f>CEILING(BA54*($BE$3/$BE$2),100)</f>
        <v>6017500</v>
      </c>
      <c r="BF54" s="302"/>
      <c r="BG54" s="172">
        <f t="shared" si="16"/>
        <v>6017500</v>
      </c>
      <c r="BH54" s="310"/>
      <c r="BI54" s="223">
        <f t="shared" si="29"/>
        <v>0</v>
      </c>
      <c r="BJ54" s="302">
        <f>CEILING(BE54*($BE$3/$BE$2),100)</f>
        <v>6186300</v>
      </c>
      <c r="BK54" s="327">
        <f t="shared" si="17"/>
        <v>6355100</v>
      </c>
      <c r="BL54" s="302"/>
      <c r="BM54" s="302">
        <f t="shared" si="28"/>
        <v>0</v>
      </c>
      <c r="BN54" s="172">
        <f t="shared" si="18"/>
        <v>6355100</v>
      </c>
      <c r="BO54" s="128"/>
      <c r="BP54" s="348" t="s">
        <v>303</v>
      </c>
      <c r="BQ54" s="348">
        <v>438052</v>
      </c>
      <c r="BR54" s="14">
        <f t="shared" si="0"/>
        <v>3900.3264682080357</v>
      </c>
      <c r="BS54" s="14" t="str">
        <f t="shared" si="41"/>
        <v>Brandverz. Hanzeweg  2 Lochem</v>
      </c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8"/>
      <c r="FF54" s="128"/>
      <c r="FG54" s="128"/>
      <c r="FH54" s="128"/>
      <c r="FI54" s="128"/>
      <c r="FJ54" s="128"/>
      <c r="FK54" s="128"/>
      <c r="FL54" s="128"/>
      <c r="FM54" s="128"/>
      <c r="FN54" s="128"/>
      <c r="FO54" s="128"/>
      <c r="FP54" s="128"/>
      <c r="FQ54" s="128"/>
      <c r="FR54" s="128"/>
      <c r="FS54" s="128"/>
      <c r="FT54" s="128"/>
      <c r="FU54" s="128"/>
      <c r="FV54" s="128"/>
      <c r="FW54" s="128"/>
      <c r="FX54" s="128"/>
      <c r="FY54" s="128"/>
      <c r="FZ54" s="128"/>
      <c r="GA54" s="128"/>
      <c r="GB54" s="128"/>
      <c r="GC54" s="128"/>
      <c r="GD54" s="128"/>
      <c r="GE54" s="128"/>
      <c r="GF54" s="128"/>
      <c r="GG54" s="128"/>
      <c r="GH54" s="128"/>
      <c r="GI54" s="128"/>
      <c r="GJ54" s="128"/>
      <c r="GK54" s="128"/>
      <c r="GL54" s="128"/>
      <c r="GM54" s="128"/>
      <c r="GN54" s="128"/>
      <c r="GO54" s="128"/>
      <c r="GP54" s="128"/>
      <c r="GQ54" s="128"/>
      <c r="GR54" s="128"/>
      <c r="GS54" s="128"/>
      <c r="GT54" s="128"/>
      <c r="GU54" s="128"/>
      <c r="GV54" s="128"/>
      <c r="GW54" s="128"/>
      <c r="GX54" s="128"/>
      <c r="GY54" s="128"/>
      <c r="GZ54" s="128"/>
      <c r="HA54" s="128"/>
      <c r="HB54" s="128"/>
      <c r="HC54" s="128"/>
      <c r="HD54" s="128"/>
      <c r="HE54" s="128"/>
      <c r="HF54" s="128"/>
      <c r="HG54" s="128"/>
      <c r="HH54" s="128"/>
      <c r="HI54" s="128"/>
      <c r="HJ54" s="128"/>
      <c r="HK54" s="128"/>
      <c r="HL54" s="128"/>
      <c r="HM54" s="128"/>
      <c r="HN54" s="128"/>
      <c r="HO54" s="128"/>
      <c r="HP54" s="128"/>
      <c r="HQ54" s="128"/>
      <c r="HR54" s="128"/>
      <c r="HS54" s="128"/>
      <c r="HT54" s="128"/>
    </row>
    <row r="55" spans="1:228" s="130" customFormat="1" x14ac:dyDescent="0.2">
      <c r="A55" s="338"/>
      <c r="B55" s="173" t="s">
        <v>236</v>
      </c>
      <c r="C55" s="283" t="s">
        <v>62</v>
      </c>
      <c r="D55" s="284" t="s">
        <v>237</v>
      </c>
      <c r="E55" s="284" t="s">
        <v>104</v>
      </c>
      <c r="F55" s="284" t="s">
        <v>149</v>
      </c>
      <c r="G55" s="413"/>
      <c r="H55" s="390">
        <v>1411500</v>
      </c>
      <c r="I55" s="390">
        <v>0</v>
      </c>
      <c r="J55" s="401" t="s">
        <v>328</v>
      </c>
      <c r="K55" s="401" t="s">
        <v>328</v>
      </c>
      <c r="L55" s="401" t="s">
        <v>328</v>
      </c>
      <c r="M55" s="401" t="s">
        <v>328</v>
      </c>
      <c r="N55" s="402" t="s">
        <v>328</v>
      </c>
      <c r="O55" s="285"/>
      <c r="P55" s="286" t="s">
        <v>238</v>
      </c>
      <c r="Q55" s="124"/>
      <c r="R55" s="90"/>
      <c r="S55" s="91"/>
      <c r="T55" s="91"/>
      <c r="U55" s="91"/>
      <c r="V55" s="91"/>
      <c r="W55" s="252"/>
      <c r="X55" s="118"/>
      <c r="Y55" s="109"/>
      <c r="Z55" s="179"/>
      <c r="AA55" s="90"/>
      <c r="AB55" s="91"/>
      <c r="AC55" s="92"/>
      <c r="AD55" s="91"/>
      <c r="AE55" s="111"/>
      <c r="AF55" s="137"/>
      <c r="AG55" s="113"/>
      <c r="AH55" s="138"/>
      <c r="AI55" s="13"/>
      <c r="AJ55" s="115"/>
      <c r="AK55" s="13"/>
      <c r="AL55" s="116"/>
      <c r="AM55" s="128"/>
      <c r="AN55" s="129"/>
      <c r="AO55" s="128"/>
      <c r="AP55" s="97"/>
      <c r="AQ55" s="14"/>
      <c r="AR55" s="95"/>
      <c r="AS55" s="14"/>
      <c r="AT55" s="225"/>
      <c r="AU55" s="254">
        <v>0</v>
      </c>
      <c r="AV55" s="172"/>
      <c r="AW55" s="112"/>
      <c r="AX55" s="112"/>
      <c r="AY55" s="230">
        <f t="shared" si="56"/>
        <v>0</v>
      </c>
      <c r="AZ55" s="299"/>
      <c r="BA55" s="305">
        <v>1300000</v>
      </c>
      <c r="BB55" s="302"/>
      <c r="BC55" s="268">
        <f t="shared" si="20"/>
        <v>1300000</v>
      </c>
      <c r="BD55" s="310"/>
      <c r="BE55" s="302">
        <f>CEILING(BA55*($BE$3/$BE$2),100)</f>
        <v>1336500</v>
      </c>
      <c r="BF55" s="302"/>
      <c r="BG55" s="172">
        <f t="shared" si="16"/>
        <v>1336500</v>
      </c>
      <c r="BH55" s="310"/>
      <c r="BI55" s="223">
        <f t="shared" si="29"/>
        <v>0</v>
      </c>
      <c r="BJ55" s="302">
        <f>CEILING(BE55*($BE$3/$BE$2),100)</f>
        <v>1374000</v>
      </c>
      <c r="BK55" s="327">
        <f t="shared" ref="BK55:BK56" si="58">_xlfn.CEILING.MATH(((113/110)*BJ55),100)</f>
        <v>1411500</v>
      </c>
      <c r="BL55" s="302"/>
      <c r="BM55" s="302">
        <f t="shared" si="28"/>
        <v>0</v>
      </c>
      <c r="BN55" s="172">
        <f t="shared" ref="BN55:BN57" si="59">BI55+BK55+BM55</f>
        <v>1411500</v>
      </c>
      <c r="BO55" s="128"/>
      <c r="BP55" s="348" t="s">
        <v>304</v>
      </c>
      <c r="BQ55" s="348">
        <v>438052</v>
      </c>
      <c r="BR55" s="14">
        <f t="shared" si="0"/>
        <v>866.28232598631678</v>
      </c>
      <c r="BS55" s="14" t="str">
        <f t="shared" si="41"/>
        <v>Brandverz. Kazerneplein  6 Eefde</v>
      </c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  <c r="EC55" s="128"/>
      <c r="ED55" s="128"/>
      <c r="EE55" s="128"/>
      <c r="EF55" s="128"/>
      <c r="EG55" s="128"/>
      <c r="EH55" s="128"/>
      <c r="EI55" s="128"/>
      <c r="EJ55" s="128"/>
      <c r="EK55" s="128"/>
      <c r="EL55" s="128"/>
      <c r="EM55" s="128"/>
      <c r="EN55" s="128"/>
      <c r="EO55" s="128"/>
      <c r="EP55" s="128"/>
      <c r="EQ55" s="128"/>
      <c r="ER55" s="128"/>
      <c r="ES55" s="128"/>
      <c r="ET55" s="128"/>
      <c r="EU55" s="128"/>
      <c r="EV55" s="128"/>
      <c r="EW55" s="128"/>
      <c r="EX55" s="128"/>
      <c r="EY55" s="128"/>
      <c r="EZ55" s="128"/>
      <c r="FA55" s="128"/>
      <c r="FB55" s="128"/>
      <c r="FC55" s="128"/>
      <c r="FD55" s="128"/>
      <c r="FE55" s="128"/>
      <c r="FF55" s="128"/>
      <c r="FG55" s="128"/>
      <c r="FH55" s="128"/>
      <c r="FI55" s="128"/>
      <c r="FJ55" s="128"/>
      <c r="FK55" s="128"/>
      <c r="FL55" s="128"/>
      <c r="FM55" s="128"/>
      <c r="FN55" s="128"/>
      <c r="FO55" s="128"/>
      <c r="FP55" s="128"/>
      <c r="FQ55" s="128"/>
      <c r="FR55" s="128"/>
      <c r="FS55" s="128"/>
      <c r="FT55" s="128"/>
      <c r="FU55" s="128"/>
      <c r="FV55" s="128"/>
      <c r="FW55" s="128"/>
      <c r="FX55" s="128"/>
      <c r="FY55" s="128"/>
      <c r="FZ55" s="128"/>
      <c r="GA55" s="128"/>
      <c r="GB55" s="128"/>
      <c r="GC55" s="128"/>
      <c r="GD55" s="128"/>
      <c r="GE55" s="128"/>
      <c r="GF55" s="128"/>
      <c r="GG55" s="128"/>
      <c r="GH55" s="128"/>
      <c r="GI55" s="128"/>
      <c r="GJ55" s="128"/>
      <c r="GK55" s="128"/>
      <c r="GL55" s="128"/>
      <c r="GM55" s="128"/>
      <c r="GN55" s="128"/>
      <c r="GO55" s="128"/>
      <c r="GP55" s="128"/>
      <c r="GQ55" s="128"/>
      <c r="GR55" s="128"/>
      <c r="GS55" s="128"/>
      <c r="GT55" s="128"/>
      <c r="GU55" s="128"/>
      <c r="GV55" s="128"/>
      <c r="GW55" s="128"/>
      <c r="GX55" s="128"/>
      <c r="GY55" s="128"/>
      <c r="GZ55" s="128"/>
      <c r="HA55" s="128"/>
      <c r="HB55" s="128"/>
      <c r="HC55" s="128"/>
      <c r="HD55" s="128"/>
      <c r="HE55" s="128"/>
      <c r="HF55" s="128"/>
      <c r="HG55" s="128"/>
      <c r="HH55" s="128"/>
      <c r="HI55" s="128"/>
      <c r="HJ55" s="128"/>
      <c r="HK55" s="128"/>
      <c r="HL55" s="128"/>
      <c r="HM55" s="128"/>
      <c r="HN55" s="128"/>
      <c r="HO55" s="128"/>
      <c r="HP55" s="128"/>
      <c r="HQ55" s="128"/>
      <c r="HR55" s="128"/>
      <c r="HS55" s="128"/>
      <c r="HT55" s="128"/>
    </row>
    <row r="56" spans="1:228" s="130" customFormat="1" x14ac:dyDescent="0.2">
      <c r="A56" s="338"/>
      <c r="B56" s="173" t="s">
        <v>251</v>
      </c>
      <c r="C56" s="283"/>
      <c r="D56" s="284"/>
      <c r="E56" s="284" t="s">
        <v>249</v>
      </c>
      <c r="F56" s="284" t="s">
        <v>250</v>
      </c>
      <c r="G56" s="413">
        <v>72000</v>
      </c>
      <c r="H56" s="390">
        <v>0</v>
      </c>
      <c r="I56" s="390">
        <v>0</v>
      </c>
      <c r="J56" s="401"/>
      <c r="K56" s="401"/>
      <c r="L56" s="401"/>
      <c r="M56" s="401"/>
      <c r="N56" s="402"/>
      <c r="O56" s="285"/>
      <c r="P56" s="286" t="s">
        <v>252</v>
      </c>
      <c r="Q56" s="124"/>
      <c r="R56" s="90"/>
      <c r="S56" s="91"/>
      <c r="T56" s="91"/>
      <c r="U56" s="91"/>
      <c r="V56" s="91"/>
      <c r="W56" s="252"/>
      <c r="X56" s="118"/>
      <c r="Y56" s="109"/>
      <c r="Z56" s="179"/>
      <c r="AA56" s="90"/>
      <c r="AB56" s="91"/>
      <c r="AC56" s="92"/>
      <c r="AD56" s="91"/>
      <c r="AE56" s="111"/>
      <c r="AF56" s="137"/>
      <c r="AG56" s="113"/>
      <c r="AH56" s="138"/>
      <c r="AI56" s="13"/>
      <c r="AJ56" s="115"/>
      <c r="AK56" s="13"/>
      <c r="AL56" s="116"/>
      <c r="AM56" s="128"/>
      <c r="AN56" s="129"/>
      <c r="AO56" s="128"/>
      <c r="AP56" s="97"/>
      <c r="AQ56" s="14"/>
      <c r="AR56" s="95"/>
      <c r="AS56" s="14"/>
      <c r="AT56" s="225"/>
      <c r="AU56" s="254"/>
      <c r="AV56" s="172"/>
      <c r="AW56" s="112"/>
      <c r="AX56" s="112"/>
      <c r="AY56" s="230"/>
      <c r="AZ56" s="299"/>
      <c r="BA56" s="305"/>
      <c r="BB56" s="138"/>
      <c r="BC56" s="268"/>
      <c r="BD56" s="302">
        <v>70000</v>
      </c>
      <c r="BE56" s="302"/>
      <c r="BF56" s="302"/>
      <c r="BG56" s="172">
        <f t="shared" si="16"/>
        <v>70000</v>
      </c>
      <c r="BH56" s="302">
        <v>70000</v>
      </c>
      <c r="BI56" s="223">
        <f t="shared" si="29"/>
        <v>72000</v>
      </c>
      <c r="BJ56" s="302"/>
      <c r="BK56" s="327">
        <f t="shared" si="58"/>
        <v>0</v>
      </c>
      <c r="BL56" s="302"/>
      <c r="BM56" s="302">
        <f t="shared" si="28"/>
        <v>0</v>
      </c>
      <c r="BN56" s="172">
        <f t="shared" si="59"/>
        <v>72000</v>
      </c>
      <c r="BO56" s="128"/>
      <c r="BP56" s="348" t="s">
        <v>305</v>
      </c>
      <c r="BQ56" s="348">
        <v>438052</v>
      </c>
      <c r="BR56" s="14">
        <f t="shared" si="0"/>
        <v>44.188684003552822</v>
      </c>
      <c r="BS56" s="14" t="str">
        <f t="shared" si="41"/>
        <v>Brandverz. Fiets-voetveer Gorssel-Wilp  Wilp</v>
      </c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  <c r="FR56" s="128"/>
      <c r="FS56" s="128"/>
      <c r="FT56" s="128"/>
      <c r="FU56" s="128"/>
      <c r="FV56" s="128"/>
      <c r="FW56" s="128"/>
      <c r="FX56" s="128"/>
      <c r="FY56" s="128"/>
      <c r="FZ56" s="128"/>
      <c r="GA56" s="128"/>
      <c r="GB56" s="128"/>
      <c r="GC56" s="128"/>
      <c r="GD56" s="128"/>
      <c r="GE56" s="128"/>
      <c r="GF56" s="128"/>
      <c r="GG56" s="128"/>
      <c r="GH56" s="128"/>
      <c r="GI56" s="128"/>
      <c r="GJ56" s="128"/>
      <c r="GK56" s="128"/>
      <c r="GL56" s="128"/>
      <c r="GM56" s="128"/>
      <c r="GN56" s="128"/>
      <c r="GO56" s="128"/>
      <c r="GP56" s="128"/>
      <c r="GQ56" s="128"/>
      <c r="GR56" s="128"/>
      <c r="GS56" s="128"/>
      <c r="GT56" s="128"/>
      <c r="GU56" s="128"/>
      <c r="GV56" s="128"/>
      <c r="GW56" s="128"/>
      <c r="GX56" s="128"/>
      <c r="GY56" s="128"/>
      <c r="GZ56" s="128"/>
      <c r="HA56" s="128"/>
      <c r="HB56" s="128"/>
      <c r="HC56" s="128"/>
      <c r="HD56" s="128"/>
      <c r="HE56" s="128"/>
      <c r="HF56" s="128"/>
      <c r="HG56" s="128"/>
      <c r="HH56" s="128"/>
      <c r="HI56" s="128"/>
      <c r="HJ56" s="128"/>
      <c r="HK56" s="128"/>
      <c r="HL56" s="128"/>
      <c r="HM56" s="128"/>
      <c r="HN56" s="128"/>
      <c r="HO56" s="128"/>
      <c r="HP56" s="128"/>
      <c r="HQ56" s="128"/>
      <c r="HR56" s="128"/>
      <c r="HS56" s="128"/>
      <c r="HT56" s="128"/>
    </row>
    <row r="57" spans="1:228" s="455" customFormat="1" ht="22.5" x14ac:dyDescent="0.25">
      <c r="A57" s="420"/>
      <c r="B57" s="421" t="s">
        <v>96</v>
      </c>
      <c r="C57" s="422" t="s">
        <v>263</v>
      </c>
      <c r="D57" s="423" t="s">
        <v>264</v>
      </c>
      <c r="E57" s="423" t="s">
        <v>92</v>
      </c>
      <c r="F57" s="423" t="s">
        <v>149</v>
      </c>
      <c r="G57" s="413"/>
      <c r="H57" s="390">
        <v>500000</v>
      </c>
      <c r="I57" s="390">
        <v>0</v>
      </c>
      <c r="J57" s="401" t="s">
        <v>328</v>
      </c>
      <c r="K57" s="401" t="s">
        <v>328</v>
      </c>
      <c r="L57" s="401" t="s">
        <v>328</v>
      </c>
      <c r="M57" s="401" t="s">
        <v>328</v>
      </c>
      <c r="N57" s="402" t="s">
        <v>328</v>
      </c>
      <c r="O57" s="424"/>
      <c r="P57" s="425" t="s">
        <v>265</v>
      </c>
      <c r="Q57" s="428"/>
      <c r="R57" s="429"/>
      <c r="S57" s="430"/>
      <c r="T57" s="430"/>
      <c r="U57" s="430"/>
      <c r="V57" s="430"/>
      <c r="W57" s="431"/>
      <c r="X57" s="432"/>
      <c r="Y57" s="433"/>
      <c r="Z57" s="434"/>
      <c r="AA57" s="429"/>
      <c r="AB57" s="430"/>
      <c r="AC57" s="435"/>
      <c r="AD57" s="430"/>
      <c r="AE57" s="436"/>
      <c r="AF57" s="437"/>
      <c r="AG57" s="438"/>
      <c r="AH57" s="439"/>
      <c r="AI57" s="440"/>
      <c r="AJ57" s="441"/>
      <c r="AK57" s="440"/>
      <c r="AL57" s="442"/>
      <c r="AM57" s="443"/>
      <c r="AN57" s="444"/>
      <c r="AO57" s="443"/>
      <c r="AP57" s="445"/>
      <c r="AQ57" s="446"/>
      <c r="AR57" s="447"/>
      <c r="AS57" s="446"/>
      <c r="AT57" s="448"/>
      <c r="AU57" s="449"/>
      <c r="AV57" s="426"/>
      <c r="AW57" s="450"/>
      <c r="AX57" s="450"/>
      <c r="AY57" s="451"/>
      <c r="AZ57" s="452"/>
      <c r="BA57" s="426"/>
      <c r="BB57" s="439"/>
      <c r="BC57" s="453"/>
      <c r="BD57" s="439"/>
      <c r="BE57" s="427"/>
      <c r="BF57" s="427"/>
      <c r="BG57" s="426"/>
      <c r="BH57" s="439"/>
      <c r="BI57" s="439"/>
      <c r="BJ57" s="427"/>
      <c r="BK57" s="427">
        <v>500000</v>
      </c>
      <c r="BL57" s="427"/>
      <c r="BM57" s="427">
        <v>0</v>
      </c>
      <c r="BN57" s="426">
        <f t="shared" si="59"/>
        <v>500000</v>
      </c>
      <c r="BO57" s="446" t="s">
        <v>266</v>
      </c>
      <c r="BP57" s="454" t="s">
        <v>306</v>
      </c>
      <c r="BQ57" s="454">
        <v>438052</v>
      </c>
      <c r="BR57" s="446">
        <f t="shared" si="0"/>
        <v>306.86586113578352</v>
      </c>
      <c r="BS57" s="446" t="str">
        <f>CONCATENATE("Brandverz. ",B57," ",C57," ",E57)</f>
        <v>Brandverz. Dorpsstraat 2B Almen</v>
      </c>
      <c r="BT57" s="443"/>
      <c r="BU57" s="443"/>
      <c r="BV57" s="443"/>
      <c r="BW57" s="443"/>
      <c r="BX57" s="443"/>
      <c r="BY57" s="443"/>
      <c r="BZ57" s="443"/>
      <c r="CA57" s="443"/>
      <c r="CB57" s="443"/>
      <c r="CC57" s="443"/>
      <c r="CD57" s="443"/>
      <c r="CE57" s="443"/>
      <c r="CF57" s="443"/>
      <c r="CG57" s="443"/>
      <c r="CH57" s="443"/>
      <c r="CI57" s="443"/>
      <c r="CJ57" s="443"/>
      <c r="CK57" s="443"/>
      <c r="CL57" s="443"/>
      <c r="CM57" s="443"/>
      <c r="CN57" s="443"/>
      <c r="CO57" s="443"/>
      <c r="CP57" s="443"/>
      <c r="CQ57" s="443"/>
      <c r="CR57" s="443"/>
      <c r="CS57" s="443"/>
      <c r="CT57" s="443"/>
      <c r="CU57" s="443"/>
      <c r="CV57" s="443"/>
      <c r="CW57" s="443"/>
      <c r="CX57" s="443"/>
      <c r="CY57" s="443"/>
      <c r="CZ57" s="443"/>
      <c r="DA57" s="443"/>
      <c r="DB57" s="443"/>
      <c r="DC57" s="443"/>
      <c r="DD57" s="443"/>
      <c r="DE57" s="443"/>
      <c r="DF57" s="443"/>
      <c r="DG57" s="443"/>
      <c r="DH57" s="443"/>
      <c r="DI57" s="443"/>
      <c r="DJ57" s="443"/>
      <c r="DK57" s="443"/>
      <c r="DL57" s="443"/>
      <c r="DM57" s="443"/>
      <c r="DN57" s="443"/>
      <c r="DO57" s="443"/>
      <c r="DP57" s="443"/>
      <c r="DQ57" s="443"/>
      <c r="DR57" s="443"/>
      <c r="DS57" s="443"/>
      <c r="DT57" s="443"/>
      <c r="DU57" s="443"/>
      <c r="DV57" s="443"/>
      <c r="DW57" s="443"/>
      <c r="DX57" s="443"/>
      <c r="DY57" s="443"/>
      <c r="DZ57" s="443"/>
      <c r="EA57" s="443"/>
      <c r="EB57" s="443"/>
      <c r="EC57" s="443"/>
      <c r="ED57" s="443"/>
      <c r="EE57" s="443"/>
      <c r="EF57" s="443"/>
      <c r="EG57" s="443"/>
      <c r="EH57" s="443"/>
      <c r="EI57" s="443"/>
      <c r="EJ57" s="443"/>
      <c r="EK57" s="443"/>
      <c r="EL57" s="443"/>
      <c r="EM57" s="443"/>
      <c r="EN57" s="443"/>
      <c r="EO57" s="443"/>
      <c r="EP57" s="443"/>
      <c r="EQ57" s="443"/>
      <c r="ER57" s="443"/>
      <c r="ES57" s="443"/>
      <c r="ET57" s="443"/>
      <c r="EU57" s="443"/>
      <c r="EV57" s="443"/>
      <c r="EW57" s="443"/>
      <c r="EX57" s="443"/>
      <c r="EY57" s="443"/>
      <c r="EZ57" s="443"/>
      <c r="FA57" s="443"/>
      <c r="FB57" s="443"/>
      <c r="FC57" s="443"/>
      <c r="FD57" s="443"/>
      <c r="FE57" s="443"/>
      <c r="FF57" s="443"/>
      <c r="FG57" s="443"/>
      <c r="FH57" s="443"/>
      <c r="FI57" s="443"/>
      <c r="FJ57" s="443"/>
      <c r="FK57" s="443"/>
      <c r="FL57" s="443"/>
      <c r="FM57" s="443"/>
      <c r="FN57" s="443"/>
      <c r="FO57" s="443"/>
      <c r="FP57" s="443"/>
      <c r="FQ57" s="443"/>
      <c r="FR57" s="443"/>
      <c r="FS57" s="443"/>
      <c r="FT57" s="443"/>
      <c r="FU57" s="443"/>
      <c r="FV57" s="443"/>
      <c r="FW57" s="443"/>
      <c r="FX57" s="443"/>
      <c r="FY57" s="443"/>
      <c r="FZ57" s="443"/>
      <c r="GA57" s="443"/>
      <c r="GB57" s="443"/>
      <c r="GC57" s="443"/>
      <c r="GD57" s="443"/>
      <c r="GE57" s="443"/>
      <c r="GF57" s="443"/>
      <c r="GG57" s="443"/>
      <c r="GH57" s="443"/>
      <c r="GI57" s="443"/>
      <c r="GJ57" s="443"/>
      <c r="GK57" s="443"/>
      <c r="GL57" s="443"/>
      <c r="GM57" s="443"/>
      <c r="GN57" s="443"/>
      <c r="GO57" s="443"/>
      <c r="GP57" s="443"/>
      <c r="GQ57" s="443"/>
      <c r="GR57" s="443"/>
      <c r="GS57" s="443"/>
      <c r="GT57" s="443"/>
      <c r="GU57" s="443"/>
      <c r="GV57" s="443"/>
      <c r="GW57" s="443"/>
      <c r="GX57" s="443"/>
      <c r="GY57" s="443"/>
      <c r="GZ57" s="443"/>
      <c r="HA57" s="443"/>
      <c r="HB57" s="443"/>
      <c r="HC57" s="443"/>
      <c r="HD57" s="443"/>
      <c r="HE57" s="443"/>
      <c r="HF57" s="443"/>
      <c r="HG57" s="443"/>
      <c r="HH57" s="443"/>
      <c r="HI57" s="443"/>
      <c r="HJ57" s="443"/>
      <c r="HK57" s="443"/>
      <c r="HL57" s="443"/>
      <c r="HM57" s="443"/>
      <c r="HN57" s="443"/>
      <c r="HO57" s="443"/>
      <c r="HP57" s="443"/>
      <c r="HQ57" s="443"/>
      <c r="HR57" s="443"/>
      <c r="HS57" s="443"/>
      <c r="HT57" s="443"/>
    </row>
    <row r="58" spans="1:228" s="455" customFormat="1" ht="56.25" x14ac:dyDescent="0.25">
      <c r="A58" s="420"/>
      <c r="B58" s="456" t="s">
        <v>49</v>
      </c>
      <c r="C58" s="457" t="s">
        <v>52</v>
      </c>
      <c r="D58" s="423" t="s">
        <v>325</v>
      </c>
      <c r="E58" s="423" t="s">
        <v>28</v>
      </c>
      <c r="F58" s="425" t="s">
        <v>323</v>
      </c>
      <c r="G58" s="413">
        <v>1400000</v>
      </c>
      <c r="H58" s="390"/>
      <c r="I58" s="390"/>
      <c r="J58" s="401" t="s">
        <v>328</v>
      </c>
      <c r="K58" s="401" t="s">
        <v>328</v>
      </c>
      <c r="L58" s="401" t="s">
        <v>328</v>
      </c>
      <c r="M58" s="401" t="s">
        <v>328</v>
      </c>
      <c r="N58" s="402" t="s">
        <v>328</v>
      </c>
      <c r="O58" s="424"/>
      <c r="P58" s="425" t="s">
        <v>324</v>
      </c>
      <c r="Q58" s="428"/>
      <c r="R58" s="429"/>
      <c r="S58" s="430"/>
      <c r="T58" s="430"/>
      <c r="U58" s="430"/>
      <c r="V58" s="430"/>
      <c r="W58" s="431"/>
      <c r="X58" s="432"/>
      <c r="Y58" s="433"/>
      <c r="Z58" s="434"/>
      <c r="AA58" s="429"/>
      <c r="AB58" s="430"/>
      <c r="AC58" s="435"/>
      <c r="AD58" s="430"/>
      <c r="AE58" s="436"/>
      <c r="AF58" s="437"/>
      <c r="AG58" s="438"/>
      <c r="AH58" s="439"/>
      <c r="AI58" s="440"/>
      <c r="AJ58" s="441"/>
      <c r="AK58" s="440"/>
      <c r="AL58" s="442"/>
      <c r="AM58" s="443"/>
      <c r="AN58" s="444"/>
      <c r="AO58" s="443"/>
      <c r="AP58" s="445"/>
      <c r="AQ58" s="446"/>
      <c r="AR58" s="447"/>
      <c r="AS58" s="446"/>
      <c r="AT58" s="448"/>
      <c r="AU58" s="449"/>
      <c r="AV58" s="426"/>
      <c r="AW58" s="450"/>
      <c r="AX58" s="450"/>
      <c r="AY58" s="451"/>
      <c r="AZ58" s="452"/>
      <c r="BA58" s="426"/>
      <c r="BB58" s="439"/>
      <c r="BC58" s="453"/>
      <c r="BD58" s="439"/>
      <c r="BE58" s="427"/>
      <c r="BF58" s="427"/>
      <c r="BG58" s="426"/>
      <c r="BH58" s="439"/>
      <c r="BI58" s="439"/>
      <c r="BJ58" s="427"/>
      <c r="BK58" s="427"/>
      <c r="BL58" s="427"/>
      <c r="BM58" s="427"/>
      <c r="BN58" s="426"/>
      <c r="BO58" s="446"/>
      <c r="BP58" s="454"/>
      <c r="BQ58" s="454"/>
      <c r="BR58" s="446"/>
      <c r="BS58" s="446"/>
      <c r="BT58" s="443"/>
      <c r="BU58" s="443"/>
      <c r="BV58" s="443"/>
      <c r="BW58" s="443"/>
      <c r="BX58" s="443"/>
      <c r="BY58" s="443"/>
      <c r="BZ58" s="443"/>
      <c r="CA58" s="443"/>
      <c r="CB58" s="443"/>
      <c r="CC58" s="443"/>
      <c r="CD58" s="443"/>
      <c r="CE58" s="443"/>
      <c r="CF58" s="443"/>
      <c r="CG58" s="443"/>
      <c r="CH58" s="443"/>
      <c r="CI58" s="443"/>
      <c r="CJ58" s="443"/>
      <c r="CK58" s="443"/>
      <c r="CL58" s="443"/>
      <c r="CM58" s="443"/>
      <c r="CN58" s="443"/>
      <c r="CO58" s="443"/>
      <c r="CP58" s="443"/>
      <c r="CQ58" s="443"/>
      <c r="CR58" s="443"/>
      <c r="CS58" s="443"/>
      <c r="CT58" s="443"/>
      <c r="CU58" s="443"/>
      <c r="CV58" s="443"/>
      <c r="CW58" s="443"/>
      <c r="CX58" s="443"/>
      <c r="CY58" s="443"/>
      <c r="CZ58" s="443"/>
      <c r="DA58" s="443"/>
      <c r="DB58" s="443"/>
      <c r="DC58" s="443"/>
      <c r="DD58" s="443"/>
      <c r="DE58" s="443"/>
      <c r="DF58" s="443"/>
      <c r="DG58" s="443"/>
      <c r="DH58" s="443"/>
      <c r="DI58" s="443"/>
      <c r="DJ58" s="443"/>
      <c r="DK58" s="443"/>
      <c r="DL58" s="443"/>
      <c r="DM58" s="443"/>
      <c r="DN58" s="443"/>
      <c r="DO58" s="443"/>
      <c r="DP58" s="443"/>
      <c r="DQ58" s="443"/>
      <c r="DR58" s="443"/>
      <c r="DS58" s="443"/>
      <c r="DT58" s="443"/>
      <c r="DU58" s="443"/>
      <c r="DV58" s="443"/>
      <c r="DW58" s="443"/>
      <c r="DX58" s="443"/>
      <c r="DY58" s="443"/>
      <c r="DZ58" s="443"/>
      <c r="EA58" s="443"/>
      <c r="EB58" s="443"/>
      <c r="EC58" s="443"/>
      <c r="ED58" s="443"/>
      <c r="EE58" s="443"/>
      <c r="EF58" s="443"/>
      <c r="EG58" s="443"/>
      <c r="EH58" s="443"/>
      <c r="EI58" s="443"/>
      <c r="EJ58" s="443"/>
      <c r="EK58" s="443"/>
      <c r="EL58" s="443"/>
      <c r="EM58" s="443"/>
      <c r="EN58" s="443"/>
      <c r="EO58" s="443"/>
      <c r="EP58" s="443"/>
      <c r="EQ58" s="443"/>
      <c r="ER58" s="443"/>
      <c r="ES58" s="443"/>
      <c r="ET58" s="443"/>
      <c r="EU58" s="443"/>
      <c r="EV58" s="443"/>
      <c r="EW58" s="443"/>
      <c r="EX58" s="443"/>
      <c r="EY58" s="443"/>
      <c r="EZ58" s="443"/>
      <c r="FA58" s="443"/>
      <c r="FB58" s="443"/>
      <c r="FC58" s="443"/>
      <c r="FD58" s="443"/>
      <c r="FE58" s="443"/>
      <c r="FF58" s="443"/>
      <c r="FG58" s="443"/>
      <c r="FH58" s="443"/>
      <c r="FI58" s="443"/>
      <c r="FJ58" s="443"/>
      <c r="FK58" s="443"/>
      <c r="FL58" s="443"/>
      <c r="FM58" s="443"/>
      <c r="FN58" s="443"/>
      <c r="FO58" s="443"/>
      <c r="FP58" s="443"/>
      <c r="FQ58" s="443"/>
      <c r="FR58" s="443"/>
      <c r="FS58" s="443"/>
      <c r="FT58" s="443"/>
      <c r="FU58" s="443"/>
      <c r="FV58" s="443"/>
      <c r="FW58" s="443"/>
      <c r="FX58" s="443"/>
      <c r="FY58" s="443"/>
      <c r="FZ58" s="443"/>
      <c r="GA58" s="443"/>
      <c r="GB58" s="443"/>
      <c r="GC58" s="443"/>
      <c r="GD58" s="443"/>
      <c r="GE58" s="443"/>
      <c r="GF58" s="443"/>
      <c r="GG58" s="443"/>
      <c r="GH58" s="443"/>
      <c r="GI58" s="443"/>
      <c r="GJ58" s="443"/>
      <c r="GK58" s="443"/>
      <c r="GL58" s="443"/>
      <c r="GM58" s="443"/>
      <c r="GN58" s="443"/>
      <c r="GO58" s="443"/>
      <c r="GP58" s="443"/>
      <c r="GQ58" s="443"/>
      <c r="GR58" s="443"/>
      <c r="GS58" s="443"/>
      <c r="GT58" s="443"/>
      <c r="GU58" s="443"/>
      <c r="GV58" s="443"/>
      <c r="GW58" s="443"/>
      <c r="GX58" s="443"/>
      <c r="GY58" s="443"/>
      <c r="GZ58" s="443"/>
      <c r="HA58" s="443"/>
      <c r="HB58" s="443"/>
      <c r="HC58" s="443"/>
      <c r="HD58" s="443"/>
      <c r="HE58" s="443"/>
      <c r="HF58" s="443"/>
      <c r="HG58" s="443"/>
      <c r="HH58" s="443"/>
      <c r="HI58" s="443"/>
      <c r="HJ58" s="443"/>
      <c r="HK58" s="443"/>
      <c r="HL58" s="443"/>
      <c r="HM58" s="443"/>
      <c r="HN58" s="443"/>
      <c r="HO58" s="443"/>
      <c r="HP58" s="443"/>
      <c r="HQ58" s="443"/>
      <c r="HR58" s="443"/>
      <c r="HS58" s="443"/>
      <c r="HT58" s="443"/>
    </row>
    <row r="59" spans="1:228" x14ac:dyDescent="0.25">
      <c r="B59" s="287"/>
      <c r="C59" s="288"/>
      <c r="D59" s="287"/>
      <c r="E59" s="287"/>
      <c r="F59" s="287"/>
      <c r="G59" s="414"/>
      <c r="H59" s="391"/>
      <c r="I59" s="391"/>
      <c r="J59" s="289"/>
      <c r="K59" s="289"/>
      <c r="L59" s="289"/>
      <c r="M59" s="289"/>
      <c r="N59" s="290"/>
      <c r="O59" s="290"/>
      <c r="P59" s="291"/>
      <c r="Q59" s="81"/>
      <c r="R59" s="98"/>
      <c r="S59" s="99"/>
      <c r="T59" s="99"/>
      <c r="U59" s="91"/>
      <c r="V59" s="91"/>
      <c r="W59" s="136"/>
      <c r="X59" s="102"/>
      <c r="Y59" s="101"/>
      <c r="Z59" s="91"/>
      <c r="AA59" s="90"/>
      <c r="AB59" s="91"/>
      <c r="AC59" s="136"/>
      <c r="AD59" s="91"/>
      <c r="AE59" s="111"/>
      <c r="AF59" s="137"/>
      <c r="AG59" s="113"/>
      <c r="AH59" s="138"/>
      <c r="AI59" s="139"/>
      <c r="AJ59" s="140"/>
      <c r="AK59" s="140"/>
      <c r="AL59" s="141"/>
      <c r="AM59" s="142"/>
      <c r="AN59" s="143"/>
      <c r="AO59" s="143"/>
      <c r="AP59" s="144"/>
      <c r="AQ59" s="142"/>
      <c r="AR59" s="143"/>
      <c r="AS59" s="143"/>
      <c r="AT59" s="226"/>
      <c r="AU59" s="254">
        <f>(AI59*103/100)</f>
        <v>0</v>
      </c>
      <c r="AV59" s="172">
        <f>(AJ59*103/100)</f>
        <v>0</v>
      </c>
      <c r="AW59" s="112"/>
      <c r="AX59" s="234"/>
      <c r="AY59" s="230">
        <f t="shared" si="56"/>
        <v>0</v>
      </c>
      <c r="AZ59" s="300"/>
      <c r="BA59" s="172"/>
      <c r="BB59" s="138"/>
      <c r="BC59" s="304">
        <f t="shared" ref="BC59" si="60">AZ59+BA59+BB59</f>
        <v>0</v>
      </c>
      <c r="BD59" s="223"/>
      <c r="BE59" s="319"/>
      <c r="BF59" s="302"/>
      <c r="BG59" s="233"/>
      <c r="BH59" s="223"/>
      <c r="BI59" s="223"/>
      <c r="BJ59" s="319"/>
      <c r="BK59" s="302"/>
      <c r="BL59" s="302"/>
      <c r="BM59" s="302"/>
      <c r="BN59" s="233"/>
    </row>
    <row r="60" spans="1:228" ht="13.5" thickBot="1" x14ac:dyDescent="0.3">
      <c r="B60" s="292" t="s">
        <v>154</v>
      </c>
      <c r="C60" s="293"/>
      <c r="D60" s="294"/>
      <c r="E60" s="294"/>
      <c r="F60" s="294"/>
      <c r="G60" s="415">
        <f>SUM(G12:G57)</f>
        <v>15856100</v>
      </c>
      <c r="H60" s="392">
        <v>81825100</v>
      </c>
      <c r="I60" s="392">
        <v>3517000</v>
      </c>
      <c r="J60" s="295"/>
      <c r="K60" s="295"/>
      <c r="L60" s="295"/>
      <c r="M60" s="295"/>
      <c r="N60" s="296"/>
      <c r="O60" s="296"/>
      <c r="P60" s="297"/>
      <c r="Q60" s="151"/>
      <c r="R60" s="152">
        <f>SUM(R12:R51)</f>
        <v>13209000</v>
      </c>
      <c r="S60" s="153">
        <f>SUM(S12:S51)</f>
        <v>41817000</v>
      </c>
      <c r="T60" s="152">
        <f>SUM(T12:T51)</f>
        <v>2606000</v>
      </c>
      <c r="U60" s="152">
        <f>SUM(U12:U51)</f>
        <v>57632000</v>
      </c>
      <c r="V60" s="152">
        <f>SUM(V12:V51)</f>
        <v>41999.35</v>
      </c>
      <c r="W60" s="154"/>
      <c r="X60" s="155"/>
      <c r="Y60" s="153"/>
      <c r="Z60" s="153"/>
      <c r="AA60" s="156">
        <f t="shared" ref="AA60:AT60" si="61">SUM(AA10:AA59)</f>
        <v>13209000</v>
      </c>
      <c r="AB60" s="156">
        <f t="shared" si="61"/>
        <v>67762000</v>
      </c>
      <c r="AC60" s="156">
        <f t="shared" si="61"/>
        <v>5131000</v>
      </c>
      <c r="AD60" s="156">
        <f t="shared" si="61"/>
        <v>86102000</v>
      </c>
      <c r="AE60" s="156">
        <f t="shared" si="61"/>
        <v>13209000</v>
      </c>
      <c r="AF60" s="156">
        <f t="shared" si="61"/>
        <v>67761500</v>
      </c>
      <c r="AG60" s="156">
        <f t="shared" si="61"/>
        <v>5131000</v>
      </c>
      <c r="AH60" s="156">
        <f t="shared" si="61"/>
        <v>86101500</v>
      </c>
      <c r="AI60" s="156">
        <f t="shared" si="61"/>
        <v>13209000</v>
      </c>
      <c r="AJ60" s="156">
        <f t="shared" si="61"/>
        <v>62187000</v>
      </c>
      <c r="AK60" s="156">
        <f t="shared" si="61"/>
        <v>5131000</v>
      </c>
      <c r="AL60" s="156">
        <f t="shared" si="61"/>
        <v>80527000</v>
      </c>
      <c r="AM60" s="156">
        <f t="shared" si="61"/>
        <v>0</v>
      </c>
      <c r="AN60" s="156">
        <f t="shared" si="61"/>
        <v>5574500</v>
      </c>
      <c r="AO60" s="156">
        <f t="shared" si="61"/>
        <v>0</v>
      </c>
      <c r="AP60" s="156">
        <f t="shared" si="61"/>
        <v>5574500</v>
      </c>
      <c r="AQ60" s="156">
        <f t="shared" si="61"/>
        <v>0</v>
      </c>
      <c r="AR60" s="156">
        <f t="shared" si="61"/>
        <v>500</v>
      </c>
      <c r="AS60" s="156">
        <f t="shared" si="61"/>
        <v>0</v>
      </c>
      <c r="AT60" s="227">
        <f t="shared" si="61"/>
        <v>500</v>
      </c>
      <c r="AU60" s="255">
        <f>SUM(AU12:AU59)</f>
        <v>12334538.4</v>
      </c>
      <c r="AV60" s="235">
        <f>SUM(AV12:AV59)</f>
        <v>69794345</v>
      </c>
      <c r="AW60" s="236">
        <v>3698724.8322147653</v>
      </c>
      <c r="AX60" s="236">
        <f t="shared" ref="AX60:BH60" si="62">SUM(AX12:AX59)</f>
        <v>3724233.2793334876</v>
      </c>
      <c r="AY60" s="236">
        <f t="shared" si="62"/>
        <v>85853116.679333478</v>
      </c>
      <c r="AZ60" s="259">
        <f t="shared" si="62"/>
        <v>12574200</v>
      </c>
      <c r="BA60" s="235">
        <f t="shared" si="62"/>
        <v>72450700</v>
      </c>
      <c r="BB60" s="236">
        <f t="shared" si="62"/>
        <v>3597400</v>
      </c>
      <c r="BC60" s="264">
        <f t="shared" si="62"/>
        <v>88622300</v>
      </c>
      <c r="BD60" s="314">
        <f t="shared" si="62"/>
        <v>12997100</v>
      </c>
      <c r="BE60" s="323">
        <f t="shared" si="62"/>
        <v>74483500</v>
      </c>
      <c r="BF60" s="323">
        <f t="shared" si="62"/>
        <v>3495900</v>
      </c>
      <c r="BG60" s="332">
        <f t="shared" si="62"/>
        <v>90976500</v>
      </c>
      <c r="BH60" s="314">
        <f t="shared" si="62"/>
        <v>15434800</v>
      </c>
      <c r="BI60" s="342">
        <f>SUM(BI27:BI59)</f>
        <v>15856100</v>
      </c>
      <c r="BJ60" s="323">
        <f>SUM(BJ12:BJ59)</f>
        <v>76573600</v>
      </c>
      <c r="BK60" s="323">
        <f>SUM(BK12:BK59)</f>
        <v>79163700</v>
      </c>
      <c r="BL60" s="323">
        <f>SUM(BL12:BL59)</f>
        <v>3397500</v>
      </c>
      <c r="BM60" s="323">
        <f>SUM(BM21:BM59)</f>
        <v>3517000</v>
      </c>
      <c r="BN60" s="332">
        <f>SUM(BN12:BN59)</f>
        <v>98536800</v>
      </c>
    </row>
    <row r="61" spans="1:228" s="130" customFormat="1" ht="13.5" thickTop="1" x14ac:dyDescent="0.2">
      <c r="A61" s="338"/>
      <c r="B61" s="75"/>
      <c r="C61" s="280"/>
      <c r="D61" s="272"/>
      <c r="E61" s="272"/>
      <c r="F61" s="272"/>
      <c r="G61" s="412"/>
      <c r="H61" s="389"/>
      <c r="I61" s="389"/>
      <c r="J61" s="273"/>
      <c r="K61" s="273"/>
      <c r="L61" s="273"/>
      <c r="M61" s="273"/>
      <c r="N61" s="281"/>
      <c r="O61" s="281"/>
      <c r="P61" s="274"/>
      <c r="Q61" s="81"/>
      <c r="R61" s="82"/>
      <c r="S61" s="83"/>
      <c r="T61" s="84"/>
      <c r="U61" s="85"/>
      <c r="V61" s="86"/>
      <c r="W61" s="88"/>
      <c r="X61" s="89"/>
      <c r="Y61" s="87"/>
      <c r="Z61" s="157"/>
      <c r="AA61" s="90"/>
      <c r="AB61" s="91"/>
      <c r="AC61" s="92"/>
      <c r="AD61" s="93"/>
      <c r="AE61" s="158"/>
      <c r="AF61" s="159"/>
      <c r="AG61" s="129"/>
      <c r="AH61" s="160"/>
      <c r="AI61" s="159"/>
      <c r="AJ61" s="161"/>
      <c r="AK61" s="159"/>
      <c r="AL61" s="162"/>
      <c r="AM61" s="128"/>
      <c r="AN61" s="129"/>
      <c r="AO61" s="128"/>
      <c r="AP61" s="163"/>
      <c r="AQ61" s="14"/>
      <c r="AR61" s="95"/>
      <c r="AS61" s="14"/>
      <c r="AT61" s="228"/>
      <c r="AU61" s="238"/>
      <c r="AV61" s="238"/>
      <c r="AW61" s="238"/>
      <c r="AX61" s="238"/>
      <c r="AY61" s="172">
        <f t="shared" si="56"/>
        <v>0</v>
      </c>
      <c r="AZ61" s="138"/>
      <c r="BA61" s="263"/>
      <c r="BB61" s="263"/>
      <c r="BC61" s="265"/>
      <c r="BD61" s="128" t="s">
        <v>23</v>
      </c>
      <c r="BE61" s="321" t="s">
        <v>23</v>
      </c>
      <c r="BF61" s="228" t="s">
        <v>23</v>
      </c>
      <c r="BG61" s="129" t="s">
        <v>23</v>
      </c>
      <c r="BH61" s="128" t="s">
        <v>23</v>
      </c>
      <c r="BI61" s="128"/>
      <c r="BJ61" s="321" t="s">
        <v>23</v>
      </c>
      <c r="BK61" s="228"/>
      <c r="BL61" s="228" t="s">
        <v>23</v>
      </c>
      <c r="BM61" s="228"/>
      <c r="BN61" s="129" t="s">
        <v>23</v>
      </c>
      <c r="BO61" s="128"/>
      <c r="BP61" s="348"/>
      <c r="BQ61" s="350"/>
      <c r="BR61" s="14"/>
      <c r="BS61" s="14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8"/>
      <c r="CT61" s="128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8"/>
      <c r="DF61" s="128"/>
      <c r="DG61" s="128"/>
      <c r="DH61" s="128"/>
      <c r="DI61" s="128"/>
      <c r="DJ61" s="128"/>
      <c r="DK61" s="128"/>
      <c r="DL61" s="128"/>
      <c r="DM61" s="128"/>
      <c r="DN61" s="128"/>
      <c r="DO61" s="128"/>
      <c r="DP61" s="128"/>
      <c r="DQ61" s="128"/>
      <c r="DR61" s="128"/>
      <c r="DS61" s="128"/>
      <c r="DT61" s="128"/>
      <c r="DU61" s="128"/>
      <c r="DV61" s="128"/>
      <c r="DW61" s="128"/>
      <c r="DX61" s="12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  <c r="EO61" s="128"/>
      <c r="EP61" s="128"/>
      <c r="EQ61" s="128"/>
      <c r="ER61" s="128"/>
      <c r="ES61" s="128"/>
      <c r="ET61" s="128"/>
      <c r="EU61" s="128"/>
      <c r="EV61" s="128"/>
      <c r="EW61" s="128"/>
      <c r="EX61" s="128"/>
      <c r="EY61" s="128"/>
      <c r="EZ61" s="128"/>
      <c r="FA61" s="128"/>
      <c r="FB61" s="128"/>
      <c r="FC61" s="128"/>
      <c r="FD61" s="128"/>
      <c r="FE61" s="128"/>
      <c r="FF61" s="128"/>
      <c r="FG61" s="128"/>
      <c r="FH61" s="128"/>
      <c r="FI61" s="128"/>
      <c r="FJ61" s="128"/>
      <c r="FK61" s="128"/>
      <c r="FL61" s="128"/>
      <c r="FM61" s="128"/>
      <c r="FN61" s="128"/>
      <c r="FO61" s="128"/>
      <c r="FP61" s="128"/>
      <c r="FQ61" s="128"/>
      <c r="FR61" s="128"/>
      <c r="FS61" s="128"/>
      <c r="FT61" s="128"/>
      <c r="FU61" s="128"/>
      <c r="FV61" s="128"/>
      <c r="FW61" s="128"/>
      <c r="FX61" s="128"/>
      <c r="FY61" s="128"/>
      <c r="FZ61" s="128"/>
      <c r="GA61" s="128"/>
      <c r="GB61" s="128"/>
      <c r="GC61" s="128"/>
      <c r="GD61" s="128"/>
      <c r="GE61" s="128"/>
      <c r="GF61" s="128"/>
      <c r="GG61" s="128"/>
      <c r="GH61" s="128"/>
      <c r="GI61" s="128"/>
      <c r="GJ61" s="128"/>
      <c r="GK61" s="128"/>
      <c r="GL61" s="128"/>
      <c r="GM61" s="128"/>
      <c r="GN61" s="128"/>
      <c r="GO61" s="128"/>
      <c r="GP61" s="128"/>
      <c r="GQ61" s="128"/>
      <c r="GR61" s="128"/>
      <c r="GS61" s="128"/>
      <c r="GT61" s="128"/>
      <c r="GU61" s="128"/>
      <c r="GV61" s="128"/>
      <c r="GW61" s="128"/>
      <c r="GX61" s="128"/>
      <c r="GY61" s="128"/>
      <c r="GZ61" s="128"/>
      <c r="HA61" s="128"/>
      <c r="HB61" s="128"/>
      <c r="HC61" s="128"/>
      <c r="HD61" s="128"/>
      <c r="HE61" s="128"/>
      <c r="HF61" s="128"/>
      <c r="HG61" s="128"/>
      <c r="HH61" s="128"/>
      <c r="HI61" s="128"/>
      <c r="HJ61" s="128"/>
      <c r="HK61" s="128"/>
      <c r="HL61" s="128"/>
      <c r="HM61" s="128"/>
      <c r="HN61" s="128"/>
      <c r="HO61" s="128"/>
      <c r="HP61" s="128"/>
      <c r="HQ61" s="128"/>
      <c r="HR61" s="128"/>
      <c r="HS61" s="128"/>
      <c r="HT61" s="128"/>
    </row>
    <row r="62" spans="1:228" s="130" customFormat="1" x14ac:dyDescent="0.25">
      <c r="A62" s="338"/>
      <c r="B62" s="298" t="s">
        <v>155</v>
      </c>
      <c r="C62" s="280"/>
      <c r="D62" s="272" t="s">
        <v>23</v>
      </c>
      <c r="E62" s="272"/>
      <c r="F62" s="272" t="s">
        <v>23</v>
      </c>
      <c r="G62" s="412"/>
      <c r="H62" s="389"/>
      <c r="I62" s="389"/>
      <c r="J62" s="273"/>
      <c r="K62" s="273"/>
      <c r="L62" s="273"/>
      <c r="M62" s="273"/>
      <c r="N62" s="281" t="s">
        <v>23</v>
      </c>
      <c r="O62" s="281"/>
      <c r="P62" s="274" t="s">
        <v>23</v>
      </c>
      <c r="Q62" s="81"/>
      <c r="R62" s="98" t="s">
        <v>23</v>
      </c>
      <c r="S62" s="99"/>
      <c r="T62" s="100" t="s">
        <v>23</v>
      </c>
      <c r="U62" s="92" t="s">
        <v>23</v>
      </c>
      <c r="V62" s="93" t="s">
        <v>23</v>
      </c>
      <c r="W62" s="91"/>
      <c r="X62" s="102"/>
      <c r="Y62" s="101"/>
      <c r="Z62" s="93"/>
      <c r="AA62" s="90"/>
      <c r="AB62" s="91"/>
      <c r="AC62" s="92"/>
      <c r="AD62" s="93">
        <f>SUM(AA62:AC62)</f>
        <v>0</v>
      </c>
      <c r="AE62" s="164"/>
      <c r="AF62" s="165"/>
      <c r="AG62" s="166"/>
      <c r="AH62" s="160"/>
      <c r="AI62" s="159"/>
      <c r="AJ62" s="161"/>
      <c r="AK62" s="159"/>
      <c r="AL62" s="162"/>
      <c r="AM62" s="128"/>
      <c r="AN62" s="129"/>
      <c r="AO62" s="128"/>
      <c r="AP62" s="163"/>
      <c r="AQ62" s="14"/>
      <c r="AR62" s="95"/>
      <c r="AS62" s="14"/>
      <c r="AT62" s="225"/>
      <c r="AU62" s="238"/>
      <c r="AV62" s="238"/>
      <c r="AW62" s="238"/>
      <c r="AX62" s="238"/>
      <c r="AY62" s="172">
        <f t="shared" si="56"/>
        <v>0</v>
      </c>
      <c r="AZ62" s="138"/>
      <c r="BA62" s="172"/>
      <c r="BB62" s="172"/>
      <c r="BC62" s="265"/>
      <c r="BD62" s="128"/>
      <c r="BE62" s="228"/>
      <c r="BF62" s="228"/>
      <c r="BG62" s="129"/>
      <c r="BH62" s="128"/>
      <c r="BI62" s="128"/>
      <c r="BJ62" s="228"/>
      <c r="BK62" s="228"/>
      <c r="BL62" s="228"/>
      <c r="BM62" s="228"/>
      <c r="BN62" s="129"/>
      <c r="BO62" s="128"/>
      <c r="BP62" s="348"/>
      <c r="BQ62" s="350"/>
      <c r="BR62" s="14"/>
      <c r="BS62" s="14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8"/>
      <c r="DF62" s="128"/>
      <c r="DG62" s="128"/>
      <c r="DH62" s="128"/>
      <c r="DI62" s="128"/>
      <c r="DJ62" s="128"/>
      <c r="DK62" s="128"/>
      <c r="DL62" s="128"/>
      <c r="DM62" s="128"/>
      <c r="DN62" s="128"/>
      <c r="DO62" s="128"/>
      <c r="DP62" s="128"/>
      <c r="DQ62" s="128"/>
      <c r="DR62" s="128"/>
      <c r="DS62" s="128"/>
      <c r="DT62" s="128"/>
      <c r="DU62" s="128"/>
      <c r="DV62" s="128"/>
      <c r="DW62" s="128"/>
      <c r="DX62" s="128"/>
      <c r="DY62" s="128"/>
      <c r="DZ62" s="128"/>
      <c r="EA62" s="128"/>
      <c r="EB62" s="128"/>
      <c r="EC62" s="128"/>
      <c r="ED62" s="128"/>
      <c r="EE62" s="128"/>
      <c r="EF62" s="128"/>
      <c r="EG62" s="128"/>
      <c r="EH62" s="128"/>
      <c r="EI62" s="128"/>
      <c r="EJ62" s="128"/>
      <c r="EK62" s="128"/>
      <c r="EL62" s="128"/>
      <c r="EM62" s="128"/>
      <c r="EN62" s="128"/>
      <c r="EO62" s="128"/>
      <c r="EP62" s="128"/>
      <c r="EQ62" s="128"/>
      <c r="ER62" s="128"/>
      <c r="ES62" s="128"/>
      <c r="ET62" s="128"/>
      <c r="EU62" s="128"/>
      <c r="EV62" s="128"/>
      <c r="EW62" s="128"/>
      <c r="EX62" s="128"/>
      <c r="EY62" s="128"/>
      <c r="EZ62" s="128"/>
      <c r="FA62" s="128"/>
      <c r="FB62" s="128"/>
      <c r="FC62" s="128"/>
      <c r="FD62" s="128"/>
      <c r="FE62" s="128"/>
      <c r="FF62" s="128"/>
      <c r="FG62" s="128"/>
      <c r="FH62" s="128"/>
      <c r="FI62" s="128"/>
      <c r="FJ62" s="128"/>
      <c r="FK62" s="128"/>
      <c r="FL62" s="128"/>
      <c r="FM62" s="128"/>
      <c r="FN62" s="128"/>
      <c r="FO62" s="128"/>
      <c r="FP62" s="128"/>
      <c r="FQ62" s="128"/>
      <c r="FR62" s="128"/>
      <c r="FS62" s="128"/>
      <c r="FT62" s="128"/>
      <c r="FU62" s="128"/>
      <c r="FV62" s="128"/>
      <c r="FW62" s="128"/>
      <c r="FX62" s="128"/>
      <c r="FY62" s="128"/>
      <c r="FZ62" s="128"/>
      <c r="GA62" s="128"/>
      <c r="GB62" s="128"/>
      <c r="GC62" s="128"/>
      <c r="GD62" s="128"/>
      <c r="GE62" s="128"/>
      <c r="GF62" s="128"/>
      <c r="GG62" s="128"/>
      <c r="GH62" s="128"/>
      <c r="GI62" s="128"/>
      <c r="GJ62" s="128"/>
      <c r="GK62" s="128"/>
      <c r="GL62" s="128"/>
      <c r="GM62" s="128"/>
      <c r="GN62" s="128"/>
      <c r="GO62" s="128"/>
      <c r="GP62" s="128"/>
      <c r="GQ62" s="128"/>
      <c r="GR62" s="128"/>
      <c r="GS62" s="128"/>
      <c r="GT62" s="128"/>
      <c r="GU62" s="128"/>
      <c r="GV62" s="128"/>
      <c r="GW62" s="128"/>
      <c r="GX62" s="128"/>
      <c r="GY62" s="128"/>
      <c r="GZ62" s="128"/>
      <c r="HA62" s="128"/>
      <c r="HB62" s="128"/>
      <c r="HC62" s="128"/>
      <c r="HD62" s="128"/>
      <c r="HE62" s="128"/>
      <c r="HF62" s="128"/>
      <c r="HG62" s="128"/>
      <c r="HH62" s="128"/>
      <c r="HI62" s="128"/>
      <c r="HJ62" s="128"/>
      <c r="HK62" s="128"/>
      <c r="HL62" s="128"/>
      <c r="HM62" s="128"/>
      <c r="HN62" s="128"/>
      <c r="HO62" s="128"/>
      <c r="HP62" s="128"/>
      <c r="HQ62" s="128"/>
      <c r="HR62" s="128"/>
      <c r="HS62" s="128"/>
      <c r="HT62" s="128"/>
    </row>
    <row r="63" spans="1:228" s="130" customFormat="1" x14ac:dyDescent="0.2">
      <c r="A63" s="338"/>
      <c r="B63" s="75"/>
      <c r="C63" s="280" t="s">
        <v>23</v>
      </c>
      <c r="D63" s="272" t="s">
        <v>23</v>
      </c>
      <c r="E63" s="272"/>
      <c r="F63" s="272" t="s">
        <v>23</v>
      </c>
      <c r="G63" s="412"/>
      <c r="H63" s="389"/>
      <c r="I63" s="389"/>
      <c r="J63" s="273"/>
      <c r="K63" s="273"/>
      <c r="L63" s="273"/>
      <c r="M63" s="273"/>
      <c r="N63" s="281" t="s">
        <v>156</v>
      </c>
      <c r="O63" s="281"/>
      <c r="P63" s="274" t="s">
        <v>23</v>
      </c>
      <c r="Q63" s="81"/>
      <c r="R63" s="98" t="s">
        <v>23</v>
      </c>
      <c r="S63" s="99"/>
      <c r="T63" s="100" t="s">
        <v>23</v>
      </c>
      <c r="U63" s="92" t="s">
        <v>23</v>
      </c>
      <c r="V63" s="93" t="s">
        <v>23</v>
      </c>
      <c r="W63" s="91"/>
      <c r="X63" s="102"/>
      <c r="Y63" s="101"/>
      <c r="Z63" s="93"/>
      <c r="AA63" s="90"/>
      <c r="AB63" s="91"/>
      <c r="AC63" s="92"/>
      <c r="AD63" s="93">
        <f>SUM(AA63:AC63)</f>
        <v>0</v>
      </c>
      <c r="AE63" s="164"/>
      <c r="AF63" s="165"/>
      <c r="AG63" s="166"/>
      <c r="AH63" s="160"/>
      <c r="AI63" s="159"/>
      <c r="AJ63" s="161"/>
      <c r="AK63" s="159"/>
      <c r="AL63" s="162"/>
      <c r="AM63" s="128"/>
      <c r="AN63" s="129"/>
      <c r="AO63" s="128"/>
      <c r="AP63" s="163"/>
      <c r="AQ63" s="14"/>
      <c r="AR63" s="95"/>
      <c r="AS63" s="14"/>
      <c r="AT63" s="225"/>
      <c r="AU63" s="238"/>
      <c r="AV63" s="238"/>
      <c r="AW63" s="238"/>
      <c r="AX63" s="238"/>
      <c r="AY63" s="172">
        <f t="shared" si="56"/>
        <v>0</v>
      </c>
      <c r="AZ63" s="138"/>
      <c r="BA63" s="172" t="s">
        <v>23</v>
      </c>
      <c r="BB63" s="172"/>
      <c r="BC63" s="265"/>
      <c r="BD63" s="128"/>
      <c r="BE63" s="228"/>
      <c r="BF63" s="228"/>
      <c r="BG63" s="129"/>
      <c r="BH63" s="128"/>
      <c r="BI63" s="128"/>
      <c r="BJ63" s="228"/>
      <c r="BK63" s="228"/>
      <c r="BL63" s="228"/>
      <c r="BM63" s="228"/>
      <c r="BN63" s="129"/>
      <c r="BO63" s="128"/>
      <c r="BP63" s="348"/>
      <c r="BQ63" s="350"/>
      <c r="BR63" s="14"/>
      <c r="BS63" s="14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8"/>
      <c r="CT63" s="128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8"/>
      <c r="DF63" s="128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8"/>
      <c r="DR63" s="128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  <c r="EC63" s="128"/>
      <c r="ED63" s="128"/>
      <c r="EE63" s="128"/>
      <c r="EF63" s="128"/>
      <c r="EG63" s="128"/>
      <c r="EH63" s="128"/>
      <c r="EI63" s="128"/>
      <c r="EJ63" s="128"/>
      <c r="EK63" s="128"/>
      <c r="EL63" s="128"/>
      <c r="EM63" s="128"/>
      <c r="EN63" s="128"/>
      <c r="EO63" s="128"/>
      <c r="EP63" s="128"/>
      <c r="EQ63" s="128"/>
      <c r="ER63" s="128"/>
      <c r="ES63" s="128"/>
      <c r="ET63" s="128"/>
      <c r="EU63" s="128"/>
      <c r="EV63" s="128"/>
      <c r="EW63" s="128"/>
      <c r="EX63" s="128"/>
      <c r="EY63" s="128"/>
      <c r="EZ63" s="128"/>
      <c r="FA63" s="128"/>
      <c r="FB63" s="128"/>
      <c r="FC63" s="128"/>
      <c r="FD63" s="128"/>
      <c r="FE63" s="128"/>
      <c r="FF63" s="128"/>
      <c r="FG63" s="128"/>
      <c r="FH63" s="128"/>
      <c r="FI63" s="128"/>
      <c r="FJ63" s="128"/>
      <c r="FK63" s="128"/>
      <c r="FL63" s="128"/>
      <c r="FM63" s="128"/>
      <c r="FN63" s="128"/>
      <c r="FO63" s="128"/>
      <c r="FP63" s="128"/>
      <c r="FQ63" s="128"/>
      <c r="FR63" s="128"/>
      <c r="FS63" s="128"/>
      <c r="FT63" s="128"/>
      <c r="FU63" s="128"/>
      <c r="FV63" s="128"/>
      <c r="FW63" s="128"/>
      <c r="FX63" s="128"/>
      <c r="FY63" s="128"/>
      <c r="FZ63" s="128"/>
      <c r="GA63" s="128"/>
      <c r="GB63" s="128"/>
      <c r="GC63" s="128"/>
      <c r="GD63" s="128"/>
      <c r="GE63" s="128"/>
      <c r="GF63" s="128"/>
      <c r="GG63" s="128"/>
      <c r="GH63" s="128"/>
      <c r="GI63" s="128"/>
      <c r="GJ63" s="128"/>
      <c r="GK63" s="128"/>
      <c r="GL63" s="128"/>
      <c r="GM63" s="128"/>
      <c r="GN63" s="128"/>
      <c r="GO63" s="128"/>
      <c r="GP63" s="128"/>
      <c r="GQ63" s="128"/>
      <c r="GR63" s="128"/>
      <c r="GS63" s="128"/>
      <c r="GT63" s="128"/>
      <c r="GU63" s="128"/>
      <c r="GV63" s="128"/>
      <c r="GW63" s="128"/>
      <c r="GX63" s="128"/>
      <c r="GY63" s="128"/>
      <c r="GZ63" s="128"/>
      <c r="HA63" s="128"/>
      <c r="HB63" s="128"/>
      <c r="HC63" s="128"/>
      <c r="HD63" s="128"/>
      <c r="HE63" s="128"/>
      <c r="HF63" s="128"/>
      <c r="HG63" s="128"/>
      <c r="HH63" s="128"/>
      <c r="HI63" s="128"/>
      <c r="HJ63" s="128"/>
      <c r="HK63" s="128"/>
      <c r="HL63" s="128"/>
      <c r="HM63" s="128"/>
      <c r="HN63" s="128"/>
      <c r="HO63" s="128"/>
      <c r="HP63" s="128"/>
      <c r="HQ63" s="128"/>
      <c r="HR63" s="128"/>
      <c r="HS63" s="128"/>
      <c r="HT63" s="128"/>
    </row>
    <row r="64" spans="1:228" s="130" customFormat="1" x14ac:dyDescent="0.2">
      <c r="A64" s="338"/>
      <c r="B64" s="167" t="s">
        <v>157</v>
      </c>
      <c r="C64" s="280"/>
      <c r="D64" s="272"/>
      <c r="E64" s="272"/>
      <c r="F64" s="272"/>
      <c r="G64" s="412"/>
      <c r="H64" s="389"/>
      <c r="I64" s="389"/>
      <c r="J64" s="273"/>
      <c r="K64" s="273"/>
      <c r="L64" s="273"/>
      <c r="M64" s="273"/>
      <c r="N64" s="281"/>
      <c r="O64" s="281"/>
      <c r="P64" s="274"/>
      <c r="Q64" s="81"/>
      <c r="R64" s="98"/>
      <c r="S64" s="99"/>
      <c r="T64" s="100"/>
      <c r="U64" s="92"/>
      <c r="V64" s="93"/>
      <c r="W64" s="91"/>
      <c r="X64" s="102"/>
      <c r="Y64" s="101"/>
      <c r="Z64" s="93"/>
      <c r="AA64" s="90"/>
      <c r="AB64" s="91"/>
      <c r="AC64" s="92"/>
      <c r="AD64" s="93"/>
      <c r="AE64" s="164"/>
      <c r="AF64" s="165"/>
      <c r="AG64" s="166"/>
      <c r="AH64" s="160"/>
      <c r="AI64" s="159"/>
      <c r="AJ64" s="161"/>
      <c r="AK64" s="159"/>
      <c r="AL64" s="162"/>
      <c r="AM64" s="128"/>
      <c r="AN64" s="129"/>
      <c r="AO64" s="128"/>
      <c r="AP64" s="163"/>
      <c r="AQ64" s="14"/>
      <c r="AR64" s="95"/>
      <c r="AS64" s="14"/>
      <c r="AT64" s="225"/>
      <c r="AU64" s="238"/>
      <c r="AV64" s="238"/>
      <c r="AW64" s="238"/>
      <c r="AX64" s="238"/>
      <c r="AY64" s="172">
        <f t="shared" si="56"/>
        <v>0</v>
      </c>
      <c r="AZ64" s="138"/>
      <c r="BA64" s="172"/>
      <c r="BB64" s="172"/>
      <c r="BC64" s="265"/>
      <c r="BD64" s="128"/>
      <c r="BE64" s="228"/>
      <c r="BF64" s="228"/>
      <c r="BG64" s="129"/>
      <c r="BH64" s="128"/>
      <c r="BI64" s="128"/>
      <c r="BJ64" s="228"/>
      <c r="BK64" s="228"/>
      <c r="BL64" s="228"/>
      <c r="BM64" s="228"/>
      <c r="BN64" s="129"/>
      <c r="BO64" s="128"/>
      <c r="BP64" s="348"/>
      <c r="BQ64" s="350"/>
      <c r="BR64" s="14"/>
      <c r="BS64" s="14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  <c r="CG64" s="128"/>
      <c r="CH64" s="128"/>
      <c r="CI64" s="128"/>
      <c r="CJ64" s="128"/>
      <c r="CK64" s="128"/>
      <c r="CL64" s="128"/>
      <c r="CM64" s="128"/>
      <c r="CN64" s="128"/>
      <c r="CO64" s="128"/>
      <c r="CP64" s="128"/>
      <c r="CQ64" s="128"/>
      <c r="CR64" s="128"/>
      <c r="CS64" s="128"/>
      <c r="CT64" s="128"/>
      <c r="CU64" s="128"/>
      <c r="CV64" s="128"/>
      <c r="CW64" s="128"/>
      <c r="CX64" s="128"/>
      <c r="CY64" s="128"/>
      <c r="CZ64" s="128"/>
      <c r="DA64" s="128"/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  <c r="EC64" s="128"/>
      <c r="ED64" s="128"/>
      <c r="EE64" s="128"/>
      <c r="EF64" s="128"/>
      <c r="EG64" s="128"/>
      <c r="EH64" s="128"/>
      <c r="EI64" s="128"/>
      <c r="EJ64" s="128"/>
      <c r="EK64" s="128"/>
      <c r="EL64" s="128"/>
      <c r="EM64" s="128"/>
      <c r="EN64" s="128"/>
      <c r="EO64" s="128"/>
      <c r="EP64" s="128"/>
      <c r="EQ64" s="128"/>
      <c r="ER64" s="128"/>
      <c r="ES64" s="128"/>
      <c r="ET64" s="128"/>
      <c r="EU64" s="128"/>
      <c r="EV64" s="128"/>
      <c r="EW64" s="128"/>
      <c r="EX64" s="128"/>
      <c r="EY64" s="128"/>
      <c r="EZ64" s="128"/>
      <c r="FA64" s="128"/>
      <c r="FB64" s="128"/>
      <c r="FC64" s="128"/>
      <c r="FD64" s="128"/>
      <c r="FE64" s="128"/>
      <c r="FF64" s="128"/>
      <c r="FG64" s="128"/>
      <c r="FH64" s="128"/>
      <c r="FI64" s="128"/>
      <c r="FJ64" s="128"/>
      <c r="FK64" s="128"/>
      <c r="FL64" s="128"/>
      <c r="FM64" s="128"/>
      <c r="FN64" s="128"/>
      <c r="FO64" s="128"/>
      <c r="FP64" s="128"/>
      <c r="FQ64" s="128"/>
      <c r="FR64" s="128"/>
      <c r="FS64" s="128"/>
      <c r="FT64" s="128"/>
      <c r="FU64" s="128"/>
      <c r="FV64" s="128"/>
      <c r="FW64" s="128"/>
      <c r="FX64" s="128"/>
      <c r="FY64" s="128"/>
      <c r="FZ64" s="128"/>
      <c r="GA64" s="128"/>
      <c r="GB64" s="128"/>
      <c r="GC64" s="128"/>
      <c r="GD64" s="128"/>
      <c r="GE64" s="128"/>
      <c r="GF64" s="128"/>
      <c r="GG64" s="128"/>
      <c r="GH64" s="128"/>
      <c r="GI64" s="128"/>
      <c r="GJ64" s="128"/>
      <c r="GK64" s="128"/>
      <c r="GL64" s="128"/>
      <c r="GM64" s="128"/>
      <c r="GN64" s="128"/>
      <c r="GO64" s="128"/>
      <c r="GP64" s="128"/>
      <c r="GQ64" s="128"/>
      <c r="GR64" s="128"/>
      <c r="GS64" s="128"/>
      <c r="GT64" s="128"/>
      <c r="GU64" s="128"/>
      <c r="GV64" s="128"/>
      <c r="GW64" s="128"/>
      <c r="GX64" s="128"/>
      <c r="GY64" s="128"/>
      <c r="GZ64" s="128"/>
      <c r="HA64" s="128"/>
      <c r="HB64" s="128"/>
      <c r="HC64" s="128"/>
      <c r="HD64" s="128"/>
      <c r="HE64" s="128"/>
      <c r="HF64" s="128"/>
      <c r="HG64" s="128"/>
      <c r="HH64" s="128"/>
      <c r="HI64" s="128"/>
      <c r="HJ64" s="128"/>
      <c r="HK64" s="128"/>
      <c r="HL64" s="128"/>
      <c r="HM64" s="128"/>
      <c r="HN64" s="128"/>
      <c r="HO64" s="128"/>
      <c r="HP64" s="128"/>
      <c r="HQ64" s="128"/>
      <c r="HR64" s="128"/>
      <c r="HS64" s="128"/>
      <c r="HT64" s="128"/>
    </row>
    <row r="65" spans="1:228" s="130" customFormat="1" x14ac:dyDescent="0.2">
      <c r="A65" s="338"/>
      <c r="B65" s="167"/>
      <c r="C65" s="280"/>
      <c r="D65" s="272"/>
      <c r="E65" s="272"/>
      <c r="F65" s="272"/>
      <c r="G65" s="412"/>
      <c r="H65" s="389"/>
      <c r="I65" s="389"/>
      <c r="J65" s="273"/>
      <c r="K65" s="273"/>
      <c r="L65" s="273"/>
      <c r="M65" s="273"/>
      <c r="N65" s="281"/>
      <c r="O65" s="281"/>
      <c r="P65" s="274"/>
      <c r="Q65" s="81"/>
      <c r="R65" s="98"/>
      <c r="S65" s="99"/>
      <c r="T65" s="100"/>
      <c r="U65" s="92"/>
      <c r="V65" s="93"/>
      <c r="W65" s="91"/>
      <c r="X65" s="102"/>
      <c r="Y65" s="101"/>
      <c r="Z65" s="93"/>
      <c r="AA65" s="90"/>
      <c r="AB65" s="91"/>
      <c r="AC65" s="92"/>
      <c r="AD65" s="93"/>
      <c r="AE65" s="164"/>
      <c r="AF65" s="165"/>
      <c r="AG65" s="166"/>
      <c r="AH65" s="160"/>
      <c r="AI65" s="159"/>
      <c r="AJ65" s="161"/>
      <c r="AK65" s="159"/>
      <c r="AL65" s="162"/>
      <c r="AM65" s="128"/>
      <c r="AN65" s="129"/>
      <c r="AO65" s="128"/>
      <c r="AP65" s="163"/>
      <c r="AQ65" s="14"/>
      <c r="AR65" s="95"/>
      <c r="AS65" s="14"/>
      <c r="AT65" s="225"/>
      <c r="AU65" s="238"/>
      <c r="AV65" s="238"/>
      <c r="AW65" s="238"/>
      <c r="AX65" s="238"/>
      <c r="AY65" s="172">
        <f t="shared" si="56"/>
        <v>0</v>
      </c>
      <c r="AZ65" s="138"/>
      <c r="BA65" s="172"/>
      <c r="BB65" s="172"/>
      <c r="BC65" s="265"/>
      <c r="BD65" s="128"/>
      <c r="BE65" s="228"/>
      <c r="BF65" s="228"/>
      <c r="BG65" s="129"/>
      <c r="BH65" s="128"/>
      <c r="BI65" s="128"/>
      <c r="BJ65" s="228"/>
      <c r="BK65" s="228"/>
      <c r="BL65" s="228"/>
      <c r="BM65" s="228"/>
      <c r="BN65" s="129"/>
      <c r="BO65" s="128"/>
      <c r="BP65" s="348"/>
      <c r="BQ65" s="350"/>
      <c r="BR65" s="14"/>
      <c r="BS65" s="14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  <c r="FR65" s="128"/>
      <c r="FS65" s="128"/>
      <c r="FT65" s="128"/>
      <c r="FU65" s="128"/>
      <c r="FV65" s="128"/>
      <c r="FW65" s="128"/>
      <c r="FX65" s="128"/>
      <c r="FY65" s="128"/>
      <c r="FZ65" s="128"/>
      <c r="GA65" s="128"/>
      <c r="GB65" s="128"/>
      <c r="GC65" s="128"/>
      <c r="GD65" s="128"/>
      <c r="GE65" s="128"/>
      <c r="GF65" s="128"/>
      <c r="GG65" s="128"/>
      <c r="GH65" s="128"/>
      <c r="GI65" s="128"/>
      <c r="GJ65" s="128"/>
      <c r="GK65" s="128"/>
      <c r="GL65" s="128"/>
      <c r="GM65" s="128"/>
      <c r="GN65" s="128"/>
      <c r="GO65" s="128"/>
      <c r="GP65" s="128"/>
      <c r="GQ65" s="128"/>
      <c r="GR65" s="128"/>
      <c r="GS65" s="128"/>
      <c r="GT65" s="128"/>
      <c r="GU65" s="128"/>
      <c r="GV65" s="128"/>
      <c r="GW65" s="128"/>
      <c r="GX65" s="128"/>
      <c r="GY65" s="128"/>
      <c r="GZ65" s="128"/>
      <c r="HA65" s="128"/>
      <c r="HB65" s="128"/>
      <c r="HC65" s="128"/>
      <c r="HD65" s="128"/>
      <c r="HE65" s="128"/>
      <c r="HF65" s="128"/>
      <c r="HG65" s="128"/>
      <c r="HH65" s="128"/>
      <c r="HI65" s="128"/>
      <c r="HJ65" s="128"/>
      <c r="HK65" s="128"/>
      <c r="HL65" s="128"/>
      <c r="HM65" s="128"/>
      <c r="HN65" s="128"/>
      <c r="HO65" s="128"/>
      <c r="HP65" s="128"/>
      <c r="HQ65" s="128"/>
      <c r="HR65" s="128"/>
      <c r="HS65" s="128"/>
      <c r="HT65" s="128"/>
    </row>
    <row r="66" spans="1:228" x14ac:dyDescent="0.2">
      <c r="B66" s="119" t="s">
        <v>39</v>
      </c>
      <c r="C66" s="120" t="s">
        <v>158</v>
      </c>
      <c r="D66" s="275" t="s">
        <v>159</v>
      </c>
      <c r="E66" s="275" t="s">
        <v>28</v>
      </c>
      <c r="F66" s="275" t="s">
        <v>29</v>
      </c>
      <c r="G66" s="411"/>
      <c r="H66" s="388">
        <v>11846600</v>
      </c>
      <c r="I66" s="388">
        <v>4456900</v>
      </c>
      <c r="J66" s="398" t="s">
        <v>329</v>
      </c>
      <c r="K66" s="398" t="s">
        <v>329</v>
      </c>
      <c r="L66" s="398" t="s">
        <v>330</v>
      </c>
      <c r="M66" s="398" t="s">
        <v>330</v>
      </c>
      <c r="N66" s="399" t="s">
        <v>330</v>
      </c>
      <c r="O66" s="277"/>
      <c r="P66" s="119" t="s">
        <v>160</v>
      </c>
      <c r="Q66" s="124"/>
      <c r="R66" s="90">
        <f t="shared" ref="R66:S67" si="63">ROUNDUP(AE66*ign/igo,afrind)</f>
        <v>0</v>
      </c>
      <c r="S66" s="91">
        <f t="shared" si="63"/>
        <v>10149000</v>
      </c>
      <c r="T66" s="92">
        <f t="shared" ref="T66:T67" si="64">ROUNDUP(AG66*iin/iio,afrind)</f>
        <v>4815000</v>
      </c>
      <c r="U66" s="92">
        <f t="shared" ref="U66:U67" si="65">SUM(R66:T66)</f>
        <v>14964000</v>
      </c>
      <c r="V66" s="93">
        <f t="shared" ref="V66:V67" si="66">ROUND(U66*premienieuw/1000,2)</f>
        <v>10905.02</v>
      </c>
      <c r="W66" s="107">
        <v>39601</v>
      </c>
      <c r="X66" s="118">
        <v>11</v>
      </c>
      <c r="Y66" s="109">
        <v>39857</v>
      </c>
      <c r="Z66" s="134">
        <v>29</v>
      </c>
      <c r="AA66" s="90">
        <f t="shared" ref="AA66:AB93" si="67">ROUNDUP(AE66*ign/igo,-3)</f>
        <v>0</v>
      </c>
      <c r="AB66" s="91">
        <f t="shared" si="67"/>
        <v>10149000</v>
      </c>
      <c r="AC66" s="92">
        <f t="shared" ref="AC66:AC67" si="68">ROUNDUP(AG66*iin/iio,-3)</f>
        <v>4815000</v>
      </c>
      <c r="AD66" s="93">
        <f t="shared" ref="AD66:AD67" si="69">SUM(AA66:AC66)</f>
        <v>14964000</v>
      </c>
      <c r="AE66" s="111"/>
      <c r="AF66" s="112">
        <v>10149000</v>
      </c>
      <c r="AG66" s="113">
        <v>4815000</v>
      </c>
      <c r="AH66" s="114">
        <f>SUM(AE66:AG66)</f>
        <v>14964000</v>
      </c>
      <c r="AI66" s="13">
        <v>0</v>
      </c>
      <c r="AJ66" s="115">
        <v>10149000</v>
      </c>
      <c r="AK66" s="13">
        <v>4815000</v>
      </c>
      <c r="AL66" s="116">
        <f t="shared" ref="AL66:AL67" si="70">SUM(AI66:AK66)</f>
        <v>14964000</v>
      </c>
      <c r="AM66" s="14">
        <f t="shared" ref="AM66:AO67" si="71">AE66-AI66</f>
        <v>0</v>
      </c>
      <c r="AN66" s="95">
        <f t="shared" si="71"/>
        <v>0</v>
      </c>
      <c r="AO66" s="14">
        <f t="shared" si="71"/>
        <v>0</v>
      </c>
      <c r="AP66" s="97">
        <f>SUM(AM66:AO66)</f>
        <v>0</v>
      </c>
      <c r="AQ66" s="14">
        <f t="shared" ref="AQ66:AT67" si="72">AA66-AE66</f>
        <v>0</v>
      </c>
      <c r="AR66" s="95">
        <f t="shared" si="72"/>
        <v>0</v>
      </c>
      <c r="AS66" s="14">
        <f t="shared" si="72"/>
        <v>0</v>
      </c>
      <c r="AT66" s="225">
        <f t="shared" si="72"/>
        <v>0</v>
      </c>
      <c r="AU66" s="172"/>
      <c r="AV66" s="172">
        <v>10703470</v>
      </c>
      <c r="AW66" s="112">
        <v>4725738</v>
      </c>
      <c r="AX66" s="112">
        <f>AW66*146/145</f>
        <v>4758329.296551724</v>
      </c>
      <c r="AY66" s="172">
        <f>AU66+AV66+AX66</f>
        <v>15461799.296551723</v>
      </c>
      <c r="AZ66" s="138">
        <v>0</v>
      </c>
      <c r="BA66" s="172">
        <f>CEILING(AV66*(BA3/BA2),100)</f>
        <v>10911400</v>
      </c>
      <c r="BB66" s="172">
        <f>CEILING(AX66*(BB3/BB2),100)</f>
        <v>4595400</v>
      </c>
      <c r="BC66" s="266">
        <f>AZ66+BA66+BB66</f>
        <v>15506800</v>
      </c>
      <c r="BE66" s="302">
        <f>CEILING(BA66*($BE$3/$BE$2),100)</f>
        <v>11217400</v>
      </c>
      <c r="BF66" s="302">
        <f>CEILING(BB66*($BF$3/$BF$2),100)</f>
        <v>4465100</v>
      </c>
      <c r="BG66" s="95">
        <f>BD66+BE66+BF66</f>
        <v>15682500</v>
      </c>
      <c r="BJ66" s="302">
        <f>CEILING(BE66*($BE$3/$BE$2),100)</f>
        <v>11532000</v>
      </c>
      <c r="BK66" s="302">
        <f>_xlfn.CEILING.MATH(((113/110)*BJ66),100)</f>
        <v>11846600</v>
      </c>
      <c r="BL66" s="302">
        <f>CEILING(BF66*($BF$3/$BF$2),100)</f>
        <v>4338500</v>
      </c>
      <c r="BM66" s="302">
        <f>_xlfn.CEILING.MATH(((113/110)*BL66),100)</f>
        <v>4456900</v>
      </c>
      <c r="BN66" s="95">
        <f>BI66+BK66+BM66</f>
        <v>16303500</v>
      </c>
      <c r="BP66" s="348" t="s">
        <v>307</v>
      </c>
      <c r="BQ66" s="348" t="s">
        <v>308</v>
      </c>
      <c r="BR66" s="14">
        <f>+BN66/$BN$118*$BR$6</f>
        <v>10005.975134054494</v>
      </c>
      <c r="BS66" s="14" t="str">
        <f>CONCATENATE("Brandverz. ",B66," ",C66," ",E66)</f>
        <v>Brandverz. Zutphenseweg 108 Lochem</v>
      </c>
    </row>
    <row r="67" spans="1:228" s="130" customFormat="1" x14ac:dyDescent="0.2">
      <c r="A67" s="338"/>
      <c r="B67" s="119" t="s">
        <v>161</v>
      </c>
      <c r="C67" s="282" t="s">
        <v>52</v>
      </c>
      <c r="D67" s="275" t="s">
        <v>162</v>
      </c>
      <c r="E67" s="275" t="s">
        <v>28</v>
      </c>
      <c r="F67" s="275" t="s">
        <v>163</v>
      </c>
      <c r="G67" s="411"/>
      <c r="H67" s="388"/>
      <c r="I67" s="388">
        <v>15800</v>
      </c>
      <c r="J67" s="398" t="s">
        <v>330</v>
      </c>
      <c r="K67" s="398" t="s">
        <v>330</v>
      </c>
      <c r="L67" s="398" t="s">
        <v>330</v>
      </c>
      <c r="M67" s="398" t="s">
        <v>330</v>
      </c>
      <c r="N67" s="400" t="s">
        <v>330</v>
      </c>
      <c r="O67" s="279"/>
      <c r="P67" s="278" t="s">
        <v>164</v>
      </c>
      <c r="Q67" s="124"/>
      <c r="R67" s="90">
        <f t="shared" si="63"/>
        <v>0</v>
      </c>
      <c r="S67" s="91">
        <f t="shared" si="63"/>
        <v>0</v>
      </c>
      <c r="T67" s="92">
        <f t="shared" si="64"/>
        <v>17000</v>
      </c>
      <c r="U67" s="92">
        <f t="shared" si="65"/>
        <v>17000</v>
      </c>
      <c r="V67" s="93">
        <f t="shared" si="66"/>
        <v>12.39</v>
      </c>
      <c r="W67" s="91"/>
      <c r="X67" s="102"/>
      <c r="Y67" s="101"/>
      <c r="Z67" s="93"/>
      <c r="AA67" s="90">
        <f t="shared" si="67"/>
        <v>0</v>
      </c>
      <c r="AB67" s="91">
        <f t="shared" si="67"/>
        <v>0</v>
      </c>
      <c r="AC67" s="92">
        <f t="shared" si="68"/>
        <v>17000</v>
      </c>
      <c r="AD67" s="93">
        <f t="shared" si="69"/>
        <v>17000</v>
      </c>
      <c r="AE67" s="111"/>
      <c r="AF67" s="112"/>
      <c r="AG67" s="113">
        <v>17000</v>
      </c>
      <c r="AH67" s="114">
        <f>SUM(AE67:AG67)</f>
        <v>17000</v>
      </c>
      <c r="AI67" s="13">
        <v>0</v>
      </c>
      <c r="AJ67" s="115">
        <v>0</v>
      </c>
      <c r="AK67" s="13">
        <v>17000</v>
      </c>
      <c r="AL67" s="116">
        <f t="shared" si="70"/>
        <v>17000</v>
      </c>
      <c r="AM67" s="128">
        <f t="shared" si="71"/>
        <v>0</v>
      </c>
      <c r="AN67" s="129">
        <f t="shared" si="71"/>
        <v>0</v>
      </c>
      <c r="AO67" s="128">
        <f t="shared" si="71"/>
        <v>0</v>
      </c>
      <c r="AP67" s="163">
        <f>SUM(AM67:AO67)</f>
        <v>0</v>
      </c>
      <c r="AQ67" s="14">
        <f t="shared" si="72"/>
        <v>0</v>
      </c>
      <c r="AR67" s="95">
        <f t="shared" si="72"/>
        <v>0</v>
      </c>
      <c r="AS67" s="14">
        <f t="shared" si="72"/>
        <v>0</v>
      </c>
      <c r="AT67" s="225">
        <f t="shared" si="72"/>
        <v>0</v>
      </c>
      <c r="AU67" s="238"/>
      <c r="AV67" s="238"/>
      <c r="AW67" s="112">
        <v>16543.624161073825</v>
      </c>
      <c r="AX67" s="112">
        <f>AW67*146/145</f>
        <v>16657.71812080537</v>
      </c>
      <c r="AY67" s="172">
        <f>AU67+AV67+AX67</f>
        <v>16657.71812080537</v>
      </c>
      <c r="AZ67" s="138">
        <v>0</v>
      </c>
      <c r="BA67" s="172">
        <v>0</v>
      </c>
      <c r="BB67" s="172">
        <f>CEILING(AX67*(BB3/BB2),100)</f>
        <v>16100</v>
      </c>
      <c r="BC67" s="266">
        <f>AZ67+BA67+BB67</f>
        <v>16100</v>
      </c>
      <c r="BD67" s="128"/>
      <c r="BE67" s="302">
        <f>CEILING(BA67*($BE$3/$BE$2),100)</f>
        <v>0</v>
      </c>
      <c r="BF67" s="302">
        <f>CEILING(BB67*($BF$3/$BF$2),100)</f>
        <v>15700</v>
      </c>
      <c r="BG67" s="95">
        <f>BD67+BE67+BF67</f>
        <v>15700</v>
      </c>
      <c r="BH67" s="128"/>
      <c r="BI67" s="128"/>
      <c r="BJ67" s="302">
        <f>CEILING(BE67*($BE$3/$BE$2),100)</f>
        <v>0</v>
      </c>
      <c r="BK67" s="302"/>
      <c r="BL67" s="302">
        <f>CEILING(BF67*($BF$3/$BF$2),100)</f>
        <v>15300</v>
      </c>
      <c r="BM67" s="302">
        <f>_xlfn.CEILING.MATH(((113/110)*BL67),100)</f>
        <v>15800</v>
      </c>
      <c r="BN67" s="95">
        <f>BI67+BK67+BM67</f>
        <v>15800</v>
      </c>
      <c r="BO67" s="128"/>
      <c r="BP67" s="348" t="s">
        <v>307</v>
      </c>
      <c r="BQ67" s="348" t="s">
        <v>308</v>
      </c>
      <c r="BR67" s="14">
        <f>+BN67/$BN$118*$BR$6</f>
        <v>9.6969612118907591</v>
      </c>
      <c r="BS67" s="14" t="str">
        <f>CONCATENATE("Brandverz. ",B67," ",C67," ",E67)</f>
        <v>Brandverz. De Elzelaan 3 Lochem</v>
      </c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8"/>
      <c r="FX67" s="128"/>
      <c r="FY67" s="128"/>
      <c r="FZ67" s="128"/>
      <c r="GA67" s="128"/>
      <c r="GB67" s="128"/>
      <c r="GC67" s="128"/>
      <c r="GD67" s="128"/>
      <c r="GE67" s="128"/>
      <c r="GF67" s="128"/>
      <c r="GG67" s="128"/>
      <c r="GH67" s="128"/>
      <c r="GI67" s="128"/>
      <c r="GJ67" s="128"/>
      <c r="GK67" s="128"/>
      <c r="GL67" s="128"/>
      <c r="GM67" s="128"/>
      <c r="GN67" s="128"/>
      <c r="GO67" s="128"/>
      <c r="GP67" s="128"/>
      <c r="GQ67" s="128"/>
      <c r="GR67" s="128"/>
      <c r="GS67" s="128"/>
      <c r="GT67" s="128"/>
      <c r="GU67" s="128"/>
      <c r="GV67" s="128"/>
      <c r="GW67" s="128"/>
      <c r="GX67" s="128"/>
      <c r="GY67" s="128"/>
      <c r="GZ67" s="128"/>
      <c r="HA67" s="128"/>
      <c r="HB67" s="128"/>
      <c r="HC67" s="128"/>
      <c r="HD67" s="128"/>
      <c r="HE67" s="128"/>
      <c r="HF67" s="128"/>
      <c r="HG67" s="128"/>
      <c r="HH67" s="128"/>
      <c r="HI67" s="128"/>
      <c r="HJ67" s="128"/>
      <c r="HK67" s="128"/>
      <c r="HL67" s="128"/>
      <c r="HM67" s="128"/>
      <c r="HN67" s="128"/>
      <c r="HO67" s="128"/>
      <c r="HP67" s="128"/>
      <c r="HQ67" s="128"/>
      <c r="HR67" s="128"/>
      <c r="HS67" s="128"/>
      <c r="HT67" s="128"/>
    </row>
    <row r="68" spans="1:228" s="130" customFormat="1" x14ac:dyDescent="0.2">
      <c r="A68" s="338"/>
      <c r="B68" s="119"/>
      <c r="C68" s="282"/>
      <c r="D68" s="275"/>
      <c r="E68" s="275"/>
      <c r="F68" s="275"/>
      <c r="G68" s="411"/>
      <c r="H68" s="388"/>
      <c r="I68" s="388"/>
      <c r="J68" s="276"/>
      <c r="K68" s="276"/>
      <c r="L68" s="276"/>
      <c r="M68" s="276"/>
      <c r="N68" s="279"/>
      <c r="O68" s="279"/>
      <c r="P68" s="278"/>
      <c r="Q68" s="124"/>
      <c r="R68" s="90"/>
      <c r="S68" s="91"/>
      <c r="T68" s="92"/>
      <c r="U68" s="92"/>
      <c r="V68" s="93"/>
      <c r="W68" s="91"/>
      <c r="X68" s="102"/>
      <c r="Y68" s="101"/>
      <c r="Z68" s="93"/>
      <c r="AA68" s="90"/>
      <c r="AB68" s="91"/>
      <c r="AC68" s="92"/>
      <c r="AD68" s="93"/>
      <c r="AE68" s="111"/>
      <c r="AF68" s="112"/>
      <c r="AG68" s="113"/>
      <c r="AH68" s="96"/>
      <c r="AI68" s="13"/>
      <c r="AJ68" s="115"/>
      <c r="AK68" s="13"/>
      <c r="AL68" s="116"/>
      <c r="AM68" s="128"/>
      <c r="AN68" s="129"/>
      <c r="AO68" s="128"/>
      <c r="AP68" s="163"/>
      <c r="AQ68" s="14"/>
      <c r="AR68" s="95"/>
      <c r="AS68" s="14"/>
      <c r="AT68" s="225"/>
      <c r="AU68" s="239"/>
      <c r="AV68" s="239"/>
      <c r="AW68" s="234"/>
      <c r="AX68" s="234"/>
      <c r="AY68" s="233">
        <f t="shared" si="56"/>
        <v>0</v>
      </c>
      <c r="AZ68" s="138"/>
      <c r="BA68" s="172"/>
      <c r="BB68" s="172"/>
      <c r="BC68" s="265"/>
      <c r="BD68" s="128"/>
      <c r="BE68" s="322"/>
      <c r="BF68" s="228"/>
      <c r="BG68" s="129"/>
      <c r="BH68" s="128"/>
      <c r="BI68" s="128"/>
      <c r="BJ68" s="322"/>
      <c r="BK68" s="228"/>
      <c r="BL68" s="228"/>
      <c r="BM68" s="228"/>
      <c r="BN68" s="129"/>
      <c r="BO68" s="128"/>
      <c r="BP68" s="348"/>
      <c r="BQ68" s="350"/>
      <c r="BR68" s="14"/>
      <c r="BS68" s="14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  <c r="CG68" s="128"/>
      <c r="CH68" s="128"/>
      <c r="CI68" s="128"/>
      <c r="CJ68" s="128"/>
      <c r="CK68" s="128"/>
      <c r="CL68" s="128"/>
      <c r="CM68" s="128"/>
      <c r="CN68" s="128"/>
      <c r="CO68" s="128"/>
      <c r="CP68" s="128"/>
      <c r="CQ68" s="128"/>
      <c r="CR68" s="128"/>
      <c r="CS68" s="128"/>
      <c r="CT68" s="128"/>
      <c r="CU68" s="128"/>
      <c r="CV68" s="128"/>
      <c r="CW68" s="128"/>
      <c r="CX68" s="128"/>
      <c r="CY68" s="128"/>
      <c r="CZ68" s="128"/>
      <c r="DA68" s="128"/>
      <c r="DB68" s="128"/>
      <c r="DC68" s="128"/>
      <c r="DD68" s="128"/>
      <c r="DE68" s="128"/>
      <c r="DF68" s="128"/>
      <c r="DG68" s="128"/>
      <c r="DH68" s="128"/>
      <c r="DI68" s="128"/>
      <c r="DJ68" s="128"/>
      <c r="DK68" s="128"/>
      <c r="DL68" s="128"/>
      <c r="DM68" s="128"/>
      <c r="DN68" s="128"/>
      <c r="DO68" s="128"/>
      <c r="DP68" s="128"/>
      <c r="DQ68" s="128"/>
      <c r="DR68" s="128"/>
      <c r="DS68" s="128"/>
      <c r="DT68" s="128"/>
      <c r="DU68" s="128"/>
      <c r="DV68" s="128"/>
      <c r="DW68" s="128"/>
      <c r="DX68" s="128"/>
      <c r="DY68" s="128"/>
      <c r="DZ68" s="128"/>
      <c r="EA68" s="128"/>
      <c r="EB68" s="128"/>
      <c r="EC68" s="128"/>
      <c r="ED68" s="128"/>
      <c r="EE68" s="128"/>
      <c r="EF68" s="128"/>
      <c r="EG68" s="128"/>
      <c r="EH68" s="128"/>
      <c r="EI68" s="128"/>
      <c r="EJ68" s="128"/>
      <c r="EK68" s="128"/>
      <c r="EL68" s="128"/>
      <c r="EM68" s="128"/>
      <c r="EN68" s="128"/>
      <c r="EO68" s="128"/>
      <c r="EP68" s="128"/>
      <c r="EQ68" s="128"/>
      <c r="ER68" s="128"/>
      <c r="ES68" s="128"/>
      <c r="ET68" s="128"/>
      <c r="EU68" s="128"/>
      <c r="EV68" s="128"/>
      <c r="EW68" s="128"/>
      <c r="EX68" s="128"/>
      <c r="EY68" s="128"/>
      <c r="EZ68" s="128"/>
      <c r="FA68" s="128"/>
      <c r="FB68" s="128"/>
      <c r="FC68" s="128"/>
      <c r="FD68" s="128"/>
      <c r="FE68" s="128"/>
      <c r="FF68" s="128"/>
      <c r="FG68" s="128"/>
      <c r="FH68" s="128"/>
      <c r="FI68" s="128"/>
      <c r="FJ68" s="128"/>
      <c r="FK68" s="128"/>
      <c r="FL68" s="128"/>
      <c r="FM68" s="128"/>
      <c r="FN68" s="128"/>
      <c r="FO68" s="128"/>
      <c r="FP68" s="128"/>
      <c r="FQ68" s="128"/>
      <c r="FR68" s="128"/>
      <c r="FS68" s="128"/>
      <c r="FT68" s="128"/>
      <c r="FU68" s="128"/>
      <c r="FV68" s="128"/>
      <c r="FW68" s="128"/>
      <c r="FX68" s="128"/>
      <c r="FY68" s="128"/>
      <c r="FZ68" s="128"/>
      <c r="GA68" s="128"/>
      <c r="GB68" s="128"/>
      <c r="GC68" s="128"/>
      <c r="GD68" s="128"/>
      <c r="GE68" s="128"/>
      <c r="GF68" s="128"/>
      <c r="GG68" s="128"/>
      <c r="GH68" s="128"/>
      <c r="GI68" s="128"/>
      <c r="GJ68" s="128"/>
      <c r="GK68" s="128"/>
      <c r="GL68" s="128"/>
      <c r="GM68" s="128"/>
      <c r="GN68" s="128"/>
      <c r="GO68" s="128"/>
      <c r="GP68" s="128"/>
      <c r="GQ68" s="128"/>
      <c r="GR68" s="128"/>
      <c r="GS68" s="128"/>
      <c r="GT68" s="128"/>
      <c r="GU68" s="128"/>
      <c r="GV68" s="128"/>
      <c r="GW68" s="128"/>
      <c r="GX68" s="128"/>
      <c r="GY68" s="128"/>
      <c r="GZ68" s="128"/>
      <c r="HA68" s="128"/>
      <c r="HB68" s="128"/>
      <c r="HC68" s="128"/>
      <c r="HD68" s="128"/>
      <c r="HE68" s="128"/>
      <c r="HF68" s="128"/>
      <c r="HG68" s="128"/>
      <c r="HH68" s="128"/>
      <c r="HI68" s="128"/>
      <c r="HJ68" s="128"/>
      <c r="HK68" s="128"/>
      <c r="HL68" s="128"/>
      <c r="HM68" s="128"/>
      <c r="HN68" s="128"/>
      <c r="HO68" s="128"/>
      <c r="HP68" s="128"/>
      <c r="HQ68" s="128"/>
      <c r="HR68" s="128"/>
      <c r="HS68" s="128"/>
      <c r="HT68" s="128"/>
    </row>
    <row r="69" spans="1:228" ht="13.5" thickBot="1" x14ac:dyDescent="0.3">
      <c r="B69" s="292" t="s">
        <v>165</v>
      </c>
      <c r="C69" s="293"/>
      <c r="D69" s="294"/>
      <c r="E69" s="294"/>
      <c r="F69" s="294"/>
      <c r="G69" s="415">
        <f>SUM(G66:G67)</f>
        <v>0</v>
      </c>
      <c r="H69" s="392">
        <v>11846600</v>
      </c>
      <c r="I69" s="392">
        <v>4472700</v>
      </c>
      <c r="J69" s="295"/>
      <c r="K69" s="295"/>
      <c r="L69" s="295"/>
      <c r="M69" s="295"/>
      <c r="N69" s="296"/>
      <c r="O69" s="296"/>
      <c r="P69" s="297"/>
      <c r="Q69" s="151"/>
      <c r="R69" s="152">
        <f>SUM(R66:R68)</f>
        <v>0</v>
      </c>
      <c r="S69" s="153">
        <f>SUM(S66:S68)</f>
        <v>10149000</v>
      </c>
      <c r="T69" s="152">
        <f>SUM(T66:T68)</f>
        <v>4832000</v>
      </c>
      <c r="U69" s="152">
        <f>SUM(U66:U68)</f>
        <v>14981000</v>
      </c>
      <c r="V69" s="152">
        <f>SUM(V66:V68)</f>
        <v>10917.41</v>
      </c>
      <c r="W69" s="154"/>
      <c r="X69" s="155"/>
      <c r="Y69" s="153"/>
      <c r="Z69" s="153"/>
      <c r="AA69" s="156">
        <f t="shared" ref="AA69:AT69" si="73">SUM(AA66:AA68)</f>
        <v>0</v>
      </c>
      <c r="AB69" s="168">
        <f t="shared" si="73"/>
        <v>10149000</v>
      </c>
      <c r="AC69" s="156">
        <f t="shared" si="73"/>
        <v>4832000</v>
      </c>
      <c r="AD69" s="156">
        <f t="shared" si="73"/>
        <v>14981000</v>
      </c>
      <c r="AE69" s="169">
        <f t="shared" si="73"/>
        <v>0</v>
      </c>
      <c r="AF69" s="170">
        <f t="shared" si="73"/>
        <v>10149000</v>
      </c>
      <c r="AG69" s="169">
        <f t="shared" si="73"/>
        <v>4832000</v>
      </c>
      <c r="AH69" s="169">
        <f t="shared" si="73"/>
        <v>14981000</v>
      </c>
      <c r="AI69" s="156">
        <f t="shared" si="73"/>
        <v>0</v>
      </c>
      <c r="AJ69" s="168">
        <f t="shared" si="73"/>
        <v>10149000</v>
      </c>
      <c r="AK69" s="156">
        <f t="shared" si="73"/>
        <v>4832000</v>
      </c>
      <c r="AL69" s="156">
        <f t="shared" si="73"/>
        <v>14981000</v>
      </c>
      <c r="AM69" s="156">
        <f t="shared" si="73"/>
        <v>0</v>
      </c>
      <c r="AN69" s="168">
        <f t="shared" si="73"/>
        <v>0</v>
      </c>
      <c r="AO69" s="156">
        <f t="shared" si="73"/>
        <v>0</v>
      </c>
      <c r="AP69" s="156">
        <f t="shared" si="73"/>
        <v>0</v>
      </c>
      <c r="AQ69" s="156">
        <f t="shared" si="73"/>
        <v>0</v>
      </c>
      <c r="AR69" s="168">
        <f t="shared" si="73"/>
        <v>0</v>
      </c>
      <c r="AS69" s="156">
        <f t="shared" si="73"/>
        <v>0</v>
      </c>
      <c r="AT69" s="227">
        <f t="shared" si="73"/>
        <v>0</v>
      </c>
      <c r="AU69" s="237"/>
      <c r="AV69" s="235">
        <f>SUM(AV66:AV68)</f>
        <v>10703470</v>
      </c>
      <c r="AW69" s="240">
        <v>4742281.6241610739</v>
      </c>
      <c r="AX69" s="240">
        <v>4774987.0199999996</v>
      </c>
      <c r="AY69" s="235">
        <v>15478457.02</v>
      </c>
      <c r="AZ69" s="259">
        <f t="shared" ref="AZ69:BN69" si="74">SUM(AZ66:AZ68)</f>
        <v>0</v>
      </c>
      <c r="BA69" s="235">
        <f t="shared" si="74"/>
        <v>10911400</v>
      </c>
      <c r="BB69" s="235">
        <f t="shared" si="74"/>
        <v>4611500</v>
      </c>
      <c r="BC69" s="241">
        <f t="shared" si="74"/>
        <v>15522900</v>
      </c>
      <c r="BD69" s="313">
        <f t="shared" si="74"/>
        <v>0</v>
      </c>
      <c r="BE69" s="324">
        <f t="shared" si="74"/>
        <v>11217400</v>
      </c>
      <c r="BF69" s="324">
        <f t="shared" si="74"/>
        <v>4480800</v>
      </c>
      <c r="BG69" s="325">
        <f t="shared" si="74"/>
        <v>15698200</v>
      </c>
      <c r="BH69" s="313">
        <f t="shared" si="74"/>
        <v>0</v>
      </c>
      <c r="BI69" s="343"/>
      <c r="BJ69" s="324">
        <f t="shared" si="74"/>
        <v>11532000</v>
      </c>
      <c r="BK69" s="324">
        <f>SUM(BK66:BK68)</f>
        <v>11846600</v>
      </c>
      <c r="BL69" s="324">
        <f t="shared" si="74"/>
        <v>4353800</v>
      </c>
      <c r="BM69" s="324">
        <f>SUM(BM66:BM68)</f>
        <v>4472700</v>
      </c>
      <c r="BN69" s="325">
        <f t="shared" si="74"/>
        <v>16319300</v>
      </c>
    </row>
    <row r="70" spans="1:228" s="130" customFormat="1" ht="13.5" thickTop="1" x14ac:dyDescent="0.2">
      <c r="A70" s="338"/>
      <c r="B70" s="119"/>
      <c r="C70" s="282"/>
      <c r="D70" s="275"/>
      <c r="E70" s="275"/>
      <c r="F70" s="275"/>
      <c r="G70" s="411"/>
      <c r="H70" s="388"/>
      <c r="I70" s="388"/>
      <c r="J70" s="276"/>
      <c r="K70" s="276"/>
      <c r="L70" s="276"/>
      <c r="M70" s="276"/>
      <c r="N70" s="279"/>
      <c r="O70" s="279"/>
      <c r="P70" s="278"/>
      <c r="Q70" s="124"/>
      <c r="R70" s="90"/>
      <c r="S70" s="91"/>
      <c r="T70" s="92"/>
      <c r="U70" s="92"/>
      <c r="V70" s="93"/>
      <c r="W70" s="91"/>
      <c r="X70" s="102"/>
      <c r="Y70" s="101"/>
      <c r="Z70" s="93"/>
      <c r="AA70" s="90"/>
      <c r="AB70" s="91"/>
      <c r="AC70" s="92"/>
      <c r="AD70" s="93"/>
      <c r="AE70" s="111"/>
      <c r="AF70" s="112"/>
      <c r="AG70" s="113"/>
      <c r="AH70" s="96"/>
      <c r="AI70" s="13"/>
      <c r="AJ70" s="115"/>
      <c r="AK70" s="13"/>
      <c r="AL70" s="116"/>
      <c r="AM70" s="128"/>
      <c r="AN70" s="129"/>
      <c r="AO70" s="128"/>
      <c r="AP70" s="163"/>
      <c r="AQ70" s="14"/>
      <c r="AR70" s="95"/>
      <c r="AS70" s="14"/>
      <c r="AT70" s="225"/>
      <c r="AU70" s="238"/>
      <c r="AV70" s="238"/>
      <c r="AW70" s="112"/>
      <c r="AX70" s="112"/>
      <c r="AY70" s="172">
        <f t="shared" si="56"/>
        <v>0</v>
      </c>
      <c r="AZ70" s="138"/>
      <c r="BA70" s="172"/>
      <c r="BB70" s="172"/>
      <c r="BC70" s="265"/>
      <c r="BD70" s="128"/>
      <c r="BE70" s="321"/>
      <c r="BF70" s="321"/>
      <c r="BG70" s="333"/>
      <c r="BH70" s="128"/>
      <c r="BI70" s="128"/>
      <c r="BJ70" s="321"/>
      <c r="BK70" s="321"/>
      <c r="BL70" s="321"/>
      <c r="BM70" s="321"/>
      <c r="BN70" s="333"/>
      <c r="BO70" s="128"/>
      <c r="BP70" s="348"/>
      <c r="BQ70" s="350"/>
      <c r="BR70" s="14"/>
      <c r="BS70" s="14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8"/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8"/>
      <c r="CX70" s="128"/>
      <c r="CY70" s="128"/>
      <c r="CZ70" s="128"/>
      <c r="DA70" s="128"/>
      <c r="DB70" s="128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  <c r="FR70" s="128"/>
      <c r="FS70" s="128"/>
      <c r="FT70" s="128"/>
      <c r="FU70" s="128"/>
      <c r="FV70" s="128"/>
      <c r="FW70" s="128"/>
      <c r="FX70" s="128"/>
      <c r="FY70" s="128"/>
      <c r="FZ70" s="128"/>
      <c r="GA70" s="128"/>
      <c r="GB70" s="128"/>
      <c r="GC70" s="128"/>
      <c r="GD70" s="128"/>
      <c r="GE70" s="128"/>
      <c r="GF70" s="128"/>
      <c r="GG70" s="128"/>
      <c r="GH70" s="128"/>
      <c r="GI70" s="128"/>
      <c r="GJ70" s="128"/>
      <c r="GK70" s="128"/>
      <c r="GL70" s="128"/>
      <c r="GM70" s="128"/>
      <c r="GN70" s="128"/>
      <c r="GO70" s="128"/>
      <c r="GP70" s="128"/>
      <c r="GQ70" s="128"/>
      <c r="GR70" s="128"/>
      <c r="GS70" s="128"/>
      <c r="GT70" s="128"/>
      <c r="GU70" s="128"/>
      <c r="GV70" s="128"/>
      <c r="GW70" s="128"/>
      <c r="GX70" s="128"/>
      <c r="GY70" s="128"/>
      <c r="GZ70" s="128"/>
      <c r="HA70" s="128"/>
      <c r="HB70" s="128"/>
      <c r="HC70" s="128"/>
      <c r="HD70" s="128"/>
      <c r="HE70" s="128"/>
      <c r="HF70" s="128"/>
      <c r="HG70" s="128"/>
      <c r="HH70" s="128"/>
      <c r="HI70" s="128"/>
      <c r="HJ70" s="128"/>
      <c r="HK70" s="128"/>
      <c r="HL70" s="128"/>
      <c r="HM70" s="128"/>
      <c r="HN70" s="128"/>
      <c r="HO70" s="128"/>
      <c r="HP70" s="128"/>
      <c r="HQ70" s="128"/>
      <c r="HR70" s="128"/>
      <c r="HS70" s="128"/>
      <c r="HT70" s="128"/>
    </row>
    <row r="71" spans="1:228" s="130" customFormat="1" x14ac:dyDescent="0.2">
      <c r="A71" s="338"/>
      <c r="B71" s="119"/>
      <c r="C71" s="282"/>
      <c r="D71" s="275"/>
      <c r="E71" s="275"/>
      <c r="F71" s="275"/>
      <c r="G71" s="411"/>
      <c r="H71" s="388"/>
      <c r="I71" s="388"/>
      <c r="J71" s="276"/>
      <c r="K71" s="276"/>
      <c r="L71" s="276"/>
      <c r="M71" s="276"/>
      <c r="N71" s="279"/>
      <c r="O71" s="279"/>
      <c r="P71" s="278"/>
      <c r="Q71" s="124"/>
      <c r="R71" s="90"/>
      <c r="S71" s="91"/>
      <c r="T71" s="92"/>
      <c r="U71" s="92"/>
      <c r="V71" s="93"/>
      <c r="W71" s="91"/>
      <c r="X71" s="102"/>
      <c r="Y71" s="101"/>
      <c r="Z71" s="93"/>
      <c r="AA71" s="90"/>
      <c r="AB71" s="91"/>
      <c r="AC71" s="92"/>
      <c r="AD71" s="93"/>
      <c r="AE71" s="111"/>
      <c r="AF71" s="112"/>
      <c r="AG71" s="113"/>
      <c r="AH71" s="96"/>
      <c r="AI71" s="13"/>
      <c r="AJ71" s="115"/>
      <c r="AK71" s="13"/>
      <c r="AL71" s="116"/>
      <c r="AM71" s="128"/>
      <c r="AN71" s="129"/>
      <c r="AO71" s="128"/>
      <c r="AP71" s="163"/>
      <c r="AQ71" s="14"/>
      <c r="AR71" s="95"/>
      <c r="AS71" s="14"/>
      <c r="AT71" s="225"/>
      <c r="AU71" s="238"/>
      <c r="AV71" s="238"/>
      <c r="AW71" s="112"/>
      <c r="AX71" s="112"/>
      <c r="AY71" s="172">
        <f t="shared" si="56"/>
        <v>0</v>
      </c>
      <c r="AZ71" s="138"/>
      <c r="BA71" s="172"/>
      <c r="BB71" s="172"/>
      <c r="BC71" s="267"/>
      <c r="BD71" s="128"/>
      <c r="BE71" s="228"/>
      <c r="BF71" s="228"/>
      <c r="BG71" s="129"/>
      <c r="BH71" s="128"/>
      <c r="BI71" s="128"/>
      <c r="BJ71" s="228"/>
      <c r="BK71" s="228"/>
      <c r="BL71" s="228"/>
      <c r="BM71" s="228"/>
      <c r="BN71" s="129"/>
      <c r="BO71" s="128"/>
      <c r="BP71" s="348"/>
      <c r="BQ71" s="350"/>
      <c r="BR71" s="14"/>
      <c r="BS71" s="14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8"/>
      <c r="CX71" s="128"/>
      <c r="CY71" s="128"/>
      <c r="CZ71" s="128"/>
      <c r="DA71" s="128"/>
      <c r="DB71" s="128"/>
      <c r="DC71" s="128"/>
      <c r="DD71" s="128"/>
      <c r="DE71" s="128"/>
      <c r="DF71" s="128"/>
      <c r="DG71" s="128"/>
      <c r="DH71" s="128"/>
      <c r="DI71" s="128"/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8"/>
      <c r="DW71" s="128"/>
      <c r="DX71" s="128"/>
      <c r="DY71" s="128"/>
      <c r="DZ71" s="128"/>
      <c r="EA71" s="128"/>
      <c r="EB71" s="128"/>
      <c r="EC71" s="128"/>
      <c r="ED71" s="128"/>
      <c r="EE71" s="128"/>
      <c r="EF71" s="128"/>
      <c r="EG71" s="128"/>
      <c r="EH71" s="128"/>
      <c r="EI71" s="128"/>
      <c r="EJ71" s="128"/>
      <c r="EK71" s="128"/>
      <c r="EL71" s="128"/>
      <c r="EM71" s="128"/>
      <c r="EN71" s="128"/>
      <c r="EO71" s="128"/>
      <c r="EP71" s="128"/>
      <c r="EQ71" s="128"/>
      <c r="ER71" s="128"/>
      <c r="ES71" s="128"/>
      <c r="ET71" s="128"/>
      <c r="EU71" s="128"/>
      <c r="EV71" s="128"/>
      <c r="EW71" s="128"/>
      <c r="EX71" s="128"/>
      <c r="EY71" s="128"/>
      <c r="EZ71" s="128"/>
      <c r="FA71" s="128"/>
      <c r="FB71" s="128"/>
      <c r="FC71" s="128"/>
      <c r="FD71" s="128"/>
      <c r="FE71" s="128"/>
      <c r="FF71" s="128"/>
      <c r="FG71" s="128"/>
      <c r="FH71" s="128"/>
      <c r="FI71" s="128"/>
      <c r="FJ71" s="128"/>
      <c r="FK71" s="128"/>
      <c r="FL71" s="128"/>
      <c r="FM71" s="128"/>
      <c r="FN71" s="128"/>
      <c r="FO71" s="128"/>
      <c r="FP71" s="128"/>
      <c r="FQ71" s="128"/>
      <c r="FR71" s="128"/>
      <c r="FS71" s="128"/>
      <c r="FT71" s="128"/>
      <c r="FU71" s="128"/>
      <c r="FV71" s="128"/>
      <c r="FW71" s="128"/>
      <c r="FX71" s="128"/>
      <c r="FY71" s="128"/>
      <c r="FZ71" s="128"/>
      <c r="GA71" s="128"/>
      <c r="GB71" s="128"/>
      <c r="GC71" s="128"/>
      <c r="GD71" s="128"/>
      <c r="GE71" s="128"/>
      <c r="GF71" s="128"/>
      <c r="GG71" s="128"/>
      <c r="GH71" s="128"/>
      <c r="GI71" s="128"/>
      <c r="GJ71" s="128"/>
      <c r="GK71" s="128"/>
      <c r="GL71" s="128"/>
      <c r="GM71" s="128"/>
      <c r="GN71" s="128"/>
      <c r="GO71" s="128"/>
      <c r="GP71" s="128"/>
      <c r="GQ71" s="128"/>
      <c r="GR71" s="128"/>
      <c r="GS71" s="128"/>
      <c r="GT71" s="128"/>
      <c r="GU71" s="128"/>
      <c r="GV71" s="128"/>
      <c r="GW71" s="128"/>
      <c r="GX71" s="128"/>
      <c r="GY71" s="128"/>
      <c r="GZ71" s="128"/>
      <c r="HA71" s="128"/>
      <c r="HB71" s="128"/>
      <c r="HC71" s="128"/>
      <c r="HD71" s="128"/>
      <c r="HE71" s="128"/>
      <c r="HF71" s="128"/>
      <c r="HG71" s="128"/>
      <c r="HH71" s="128"/>
      <c r="HI71" s="128"/>
      <c r="HJ71" s="128"/>
      <c r="HK71" s="128"/>
      <c r="HL71" s="128"/>
      <c r="HM71" s="128"/>
      <c r="HN71" s="128"/>
      <c r="HO71" s="128"/>
      <c r="HP71" s="128"/>
      <c r="HQ71" s="128"/>
      <c r="HR71" s="128"/>
      <c r="HS71" s="128"/>
      <c r="HT71" s="128"/>
    </row>
    <row r="72" spans="1:228" s="130" customFormat="1" x14ac:dyDescent="0.2">
      <c r="A72" s="338"/>
      <c r="B72" s="119"/>
      <c r="C72" s="282"/>
      <c r="D72" s="275"/>
      <c r="E72" s="275"/>
      <c r="F72" s="275"/>
      <c r="G72" s="411"/>
      <c r="H72" s="388"/>
      <c r="I72" s="388"/>
      <c r="J72" s="276"/>
      <c r="K72" s="276"/>
      <c r="L72" s="276"/>
      <c r="M72" s="276"/>
      <c r="N72" s="279"/>
      <c r="O72" s="279"/>
      <c r="P72" s="278"/>
      <c r="Q72" s="124"/>
      <c r="R72" s="90"/>
      <c r="S72" s="91"/>
      <c r="T72" s="92"/>
      <c r="U72" s="92"/>
      <c r="V72" s="93"/>
      <c r="W72" s="91"/>
      <c r="X72" s="102"/>
      <c r="Y72" s="101"/>
      <c r="Z72" s="93"/>
      <c r="AA72" s="90"/>
      <c r="AB72" s="91"/>
      <c r="AC72" s="92"/>
      <c r="AD72" s="93"/>
      <c r="AE72" s="111"/>
      <c r="AF72" s="112"/>
      <c r="AG72" s="113"/>
      <c r="AH72" s="96"/>
      <c r="AI72" s="13"/>
      <c r="AJ72" s="115"/>
      <c r="AK72" s="13"/>
      <c r="AL72" s="116"/>
      <c r="AM72" s="128"/>
      <c r="AN72" s="129"/>
      <c r="AO72" s="128"/>
      <c r="AP72" s="163"/>
      <c r="AQ72" s="14"/>
      <c r="AR72" s="95"/>
      <c r="AS72" s="14"/>
      <c r="AT72" s="225"/>
      <c r="AU72" s="238"/>
      <c r="AV72" s="238"/>
      <c r="AW72" s="112"/>
      <c r="AX72" s="112"/>
      <c r="AY72" s="172">
        <f t="shared" si="56"/>
        <v>0</v>
      </c>
      <c r="AZ72" s="138"/>
      <c r="BA72" s="172"/>
      <c r="BB72" s="172"/>
      <c r="BC72" s="267"/>
      <c r="BD72" s="128"/>
      <c r="BE72" s="228"/>
      <c r="BF72" s="228"/>
      <c r="BG72" s="129"/>
      <c r="BH72" s="128"/>
      <c r="BI72" s="128"/>
      <c r="BJ72" s="228"/>
      <c r="BK72" s="228"/>
      <c r="BL72" s="228"/>
      <c r="BM72" s="228"/>
      <c r="BN72" s="129"/>
      <c r="BO72" s="128"/>
      <c r="BP72" s="348"/>
      <c r="BQ72" s="350"/>
      <c r="BR72" s="14"/>
      <c r="BS72" s="14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  <c r="CG72" s="128"/>
      <c r="CH72" s="128"/>
      <c r="CI72" s="128"/>
      <c r="CJ72" s="128"/>
      <c r="CK72" s="128"/>
      <c r="CL72" s="128"/>
      <c r="CM72" s="128"/>
      <c r="CN72" s="128"/>
      <c r="CO72" s="128"/>
      <c r="CP72" s="128"/>
      <c r="CQ72" s="128"/>
      <c r="CR72" s="128"/>
      <c r="CS72" s="128"/>
      <c r="CT72" s="128"/>
      <c r="CU72" s="128"/>
      <c r="CV72" s="128"/>
      <c r="CW72" s="128"/>
      <c r="CX72" s="128"/>
      <c r="CY72" s="128"/>
      <c r="CZ72" s="128"/>
      <c r="DA72" s="128"/>
      <c r="DB72" s="128"/>
      <c r="DC72" s="128"/>
      <c r="DD72" s="128"/>
      <c r="DE72" s="128"/>
      <c r="DF72" s="128"/>
      <c r="DG72" s="128"/>
      <c r="DH72" s="128"/>
      <c r="DI72" s="128"/>
      <c r="DJ72" s="128"/>
      <c r="DK72" s="128"/>
      <c r="DL72" s="128"/>
      <c r="DM72" s="128"/>
      <c r="DN72" s="128"/>
      <c r="DO72" s="128"/>
      <c r="DP72" s="128"/>
      <c r="DQ72" s="128"/>
      <c r="DR72" s="128"/>
      <c r="DS72" s="128"/>
      <c r="DT72" s="128"/>
      <c r="DU72" s="128"/>
      <c r="DV72" s="128"/>
      <c r="DW72" s="128"/>
      <c r="DX72" s="128"/>
      <c r="DY72" s="128"/>
      <c r="DZ72" s="128"/>
      <c r="EA72" s="128"/>
      <c r="EB72" s="128"/>
      <c r="EC72" s="128"/>
      <c r="ED72" s="128"/>
      <c r="EE72" s="128"/>
      <c r="EF72" s="128"/>
      <c r="EG72" s="128"/>
      <c r="EH72" s="128"/>
      <c r="EI72" s="128"/>
      <c r="EJ72" s="128"/>
      <c r="EK72" s="128"/>
      <c r="EL72" s="128"/>
      <c r="EM72" s="128"/>
      <c r="EN72" s="128"/>
      <c r="EO72" s="128"/>
      <c r="EP72" s="128"/>
      <c r="EQ72" s="128"/>
      <c r="ER72" s="128"/>
      <c r="ES72" s="128"/>
      <c r="ET72" s="128"/>
      <c r="EU72" s="128"/>
      <c r="EV72" s="128"/>
      <c r="EW72" s="128"/>
      <c r="EX72" s="128"/>
      <c r="EY72" s="128"/>
      <c r="EZ72" s="128"/>
      <c r="FA72" s="128"/>
      <c r="FB72" s="128"/>
      <c r="FC72" s="128"/>
      <c r="FD72" s="128"/>
      <c r="FE72" s="128"/>
      <c r="FF72" s="128"/>
      <c r="FG72" s="128"/>
      <c r="FH72" s="128"/>
      <c r="FI72" s="128"/>
      <c r="FJ72" s="128"/>
      <c r="FK72" s="128"/>
      <c r="FL72" s="128"/>
      <c r="FM72" s="128"/>
      <c r="FN72" s="128"/>
      <c r="FO72" s="128"/>
      <c r="FP72" s="128"/>
      <c r="FQ72" s="128"/>
      <c r="FR72" s="128"/>
      <c r="FS72" s="128"/>
      <c r="FT72" s="128"/>
      <c r="FU72" s="128"/>
      <c r="FV72" s="128"/>
      <c r="FW72" s="128"/>
      <c r="FX72" s="128"/>
      <c r="FY72" s="128"/>
      <c r="FZ72" s="128"/>
      <c r="GA72" s="128"/>
      <c r="GB72" s="128"/>
      <c r="GC72" s="128"/>
      <c r="GD72" s="128"/>
      <c r="GE72" s="128"/>
      <c r="GF72" s="128"/>
      <c r="GG72" s="128"/>
      <c r="GH72" s="128"/>
      <c r="GI72" s="128"/>
      <c r="GJ72" s="128"/>
      <c r="GK72" s="128"/>
      <c r="GL72" s="128"/>
      <c r="GM72" s="128"/>
      <c r="GN72" s="128"/>
      <c r="GO72" s="128"/>
      <c r="GP72" s="128"/>
      <c r="GQ72" s="128"/>
      <c r="GR72" s="128"/>
      <c r="GS72" s="128"/>
      <c r="GT72" s="128"/>
      <c r="GU72" s="128"/>
      <c r="GV72" s="128"/>
      <c r="GW72" s="128"/>
      <c r="GX72" s="128"/>
      <c r="GY72" s="128"/>
      <c r="GZ72" s="128"/>
      <c r="HA72" s="128"/>
      <c r="HB72" s="128"/>
      <c r="HC72" s="128"/>
      <c r="HD72" s="128"/>
      <c r="HE72" s="128"/>
      <c r="HF72" s="128"/>
      <c r="HG72" s="128"/>
      <c r="HH72" s="128"/>
      <c r="HI72" s="128"/>
      <c r="HJ72" s="128"/>
      <c r="HK72" s="128"/>
      <c r="HL72" s="128"/>
      <c r="HM72" s="128"/>
      <c r="HN72" s="128"/>
      <c r="HO72" s="128"/>
      <c r="HP72" s="128"/>
      <c r="HQ72" s="128"/>
      <c r="HR72" s="128"/>
      <c r="HS72" s="128"/>
      <c r="HT72" s="128"/>
    </row>
    <row r="73" spans="1:228" s="130" customFormat="1" x14ac:dyDescent="0.2">
      <c r="A73" s="338"/>
      <c r="B73" s="171" t="s">
        <v>166</v>
      </c>
      <c r="C73" s="282"/>
      <c r="D73" s="275"/>
      <c r="E73" s="275"/>
      <c r="F73" s="275"/>
      <c r="G73" s="411"/>
      <c r="H73" s="388"/>
      <c r="I73" s="388"/>
      <c r="J73" s="276"/>
      <c r="K73" s="276"/>
      <c r="L73" s="276"/>
      <c r="M73" s="276"/>
      <c r="N73" s="279"/>
      <c r="O73" s="279"/>
      <c r="P73" s="278"/>
      <c r="Q73" s="124"/>
      <c r="R73" s="90"/>
      <c r="S73" s="91"/>
      <c r="T73" s="92"/>
      <c r="U73" s="92"/>
      <c r="V73" s="93"/>
      <c r="W73" s="91"/>
      <c r="X73" s="102"/>
      <c r="Y73" s="101"/>
      <c r="Z73" s="93"/>
      <c r="AA73" s="90"/>
      <c r="AB73" s="91"/>
      <c r="AC73" s="92"/>
      <c r="AD73" s="93"/>
      <c r="AE73" s="111"/>
      <c r="AF73" s="112"/>
      <c r="AG73" s="113"/>
      <c r="AH73" s="96"/>
      <c r="AI73" s="13"/>
      <c r="AJ73" s="115"/>
      <c r="AK73" s="13"/>
      <c r="AL73" s="116"/>
      <c r="AM73" s="128"/>
      <c r="AN73" s="129"/>
      <c r="AO73" s="128"/>
      <c r="AP73" s="163"/>
      <c r="AQ73" s="14"/>
      <c r="AR73" s="95"/>
      <c r="AS73" s="14"/>
      <c r="AT73" s="225"/>
      <c r="AU73" s="238"/>
      <c r="AV73" s="238"/>
      <c r="AW73" s="112"/>
      <c r="AX73" s="112"/>
      <c r="AY73" s="172">
        <f t="shared" si="56"/>
        <v>0</v>
      </c>
      <c r="AZ73" s="138"/>
      <c r="BA73" s="172"/>
      <c r="BB73" s="172"/>
      <c r="BC73" s="267"/>
      <c r="BD73" s="128"/>
      <c r="BE73" s="228"/>
      <c r="BF73" s="228"/>
      <c r="BG73" s="129"/>
      <c r="BH73" s="128"/>
      <c r="BI73" s="128"/>
      <c r="BJ73" s="228"/>
      <c r="BK73" s="228"/>
      <c r="BL73" s="228"/>
      <c r="BM73" s="228"/>
      <c r="BN73" s="129"/>
      <c r="BO73" s="128"/>
      <c r="BP73" s="348"/>
      <c r="BQ73" s="350"/>
      <c r="BR73" s="14"/>
      <c r="BS73" s="14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28"/>
      <c r="CF73" s="128"/>
      <c r="CG73" s="128"/>
      <c r="CH73" s="128"/>
      <c r="CI73" s="128"/>
      <c r="CJ73" s="128"/>
      <c r="CK73" s="128"/>
      <c r="CL73" s="128"/>
      <c r="CM73" s="128"/>
      <c r="CN73" s="128"/>
      <c r="CO73" s="128"/>
      <c r="CP73" s="128"/>
      <c r="CQ73" s="128"/>
      <c r="CR73" s="128"/>
      <c r="CS73" s="128"/>
      <c r="CT73" s="128"/>
      <c r="CU73" s="128"/>
      <c r="CV73" s="128"/>
      <c r="CW73" s="128"/>
      <c r="CX73" s="128"/>
      <c r="CY73" s="128"/>
      <c r="CZ73" s="128"/>
      <c r="DA73" s="128"/>
      <c r="DB73" s="128"/>
      <c r="DC73" s="128"/>
      <c r="DD73" s="128"/>
      <c r="DE73" s="128"/>
      <c r="DF73" s="128"/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  <c r="DW73" s="128"/>
      <c r="DX73" s="128"/>
      <c r="DY73" s="128"/>
      <c r="DZ73" s="128"/>
      <c r="EA73" s="128"/>
      <c r="EB73" s="128"/>
      <c r="EC73" s="128"/>
      <c r="ED73" s="128"/>
      <c r="EE73" s="128"/>
      <c r="EF73" s="128"/>
      <c r="EG73" s="128"/>
      <c r="EH73" s="128"/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8"/>
      <c r="EV73" s="128"/>
      <c r="EW73" s="128"/>
      <c r="EX73" s="128"/>
      <c r="EY73" s="128"/>
      <c r="EZ73" s="128"/>
      <c r="FA73" s="128"/>
      <c r="FB73" s="128"/>
      <c r="FC73" s="128"/>
      <c r="FD73" s="128"/>
      <c r="FE73" s="128"/>
      <c r="FF73" s="128"/>
      <c r="FG73" s="128"/>
      <c r="FH73" s="128"/>
      <c r="FI73" s="128"/>
      <c r="FJ73" s="128"/>
      <c r="FK73" s="128"/>
      <c r="FL73" s="128"/>
      <c r="FM73" s="128"/>
      <c r="FN73" s="128"/>
      <c r="FO73" s="128"/>
      <c r="FP73" s="128"/>
      <c r="FQ73" s="128"/>
      <c r="FR73" s="128"/>
      <c r="FS73" s="128"/>
      <c r="FT73" s="128"/>
      <c r="FU73" s="128"/>
      <c r="FV73" s="128"/>
      <c r="FW73" s="128"/>
      <c r="FX73" s="128"/>
      <c r="FY73" s="128"/>
      <c r="FZ73" s="128"/>
      <c r="GA73" s="128"/>
      <c r="GB73" s="128"/>
      <c r="GC73" s="128"/>
      <c r="GD73" s="128"/>
      <c r="GE73" s="128"/>
      <c r="GF73" s="128"/>
      <c r="GG73" s="128"/>
      <c r="GH73" s="128"/>
      <c r="GI73" s="128"/>
      <c r="GJ73" s="128"/>
      <c r="GK73" s="128"/>
      <c r="GL73" s="128"/>
      <c r="GM73" s="128"/>
      <c r="GN73" s="128"/>
      <c r="GO73" s="128"/>
      <c r="GP73" s="128"/>
      <c r="GQ73" s="128"/>
      <c r="GR73" s="128"/>
      <c r="GS73" s="128"/>
      <c r="GT73" s="128"/>
      <c r="GU73" s="128"/>
      <c r="GV73" s="128"/>
      <c r="GW73" s="128"/>
      <c r="GX73" s="128"/>
      <c r="GY73" s="128"/>
      <c r="GZ73" s="128"/>
      <c r="HA73" s="128"/>
      <c r="HB73" s="128"/>
      <c r="HC73" s="128"/>
      <c r="HD73" s="128"/>
      <c r="HE73" s="128"/>
      <c r="HF73" s="128"/>
      <c r="HG73" s="128"/>
      <c r="HH73" s="128"/>
      <c r="HI73" s="128"/>
      <c r="HJ73" s="128"/>
      <c r="HK73" s="128"/>
      <c r="HL73" s="128"/>
      <c r="HM73" s="128"/>
      <c r="HN73" s="128"/>
      <c r="HO73" s="128"/>
      <c r="HP73" s="128"/>
      <c r="HQ73" s="128"/>
      <c r="HR73" s="128"/>
      <c r="HS73" s="128"/>
      <c r="HT73" s="128"/>
    </row>
    <row r="74" spans="1:228" s="130" customFormat="1" x14ac:dyDescent="0.2">
      <c r="A74" s="338"/>
      <c r="B74" s="119"/>
      <c r="C74" s="282"/>
      <c r="D74" s="275"/>
      <c r="E74" s="275"/>
      <c r="F74" s="275"/>
      <c r="G74" s="411"/>
      <c r="H74" s="388"/>
      <c r="I74" s="388"/>
      <c r="J74" s="276"/>
      <c r="K74" s="276"/>
      <c r="L74" s="276"/>
      <c r="M74" s="276"/>
      <c r="N74" s="279"/>
      <c r="O74" s="279"/>
      <c r="P74" s="278"/>
      <c r="Q74" s="124"/>
      <c r="R74" s="90"/>
      <c r="S74" s="91"/>
      <c r="T74" s="92"/>
      <c r="U74" s="92"/>
      <c r="V74" s="93"/>
      <c r="W74" s="91"/>
      <c r="X74" s="102"/>
      <c r="Y74" s="101"/>
      <c r="Z74" s="93"/>
      <c r="AA74" s="90"/>
      <c r="AB74" s="91"/>
      <c r="AC74" s="92"/>
      <c r="AD74" s="93"/>
      <c r="AE74" s="111"/>
      <c r="AF74" s="112"/>
      <c r="AG74" s="113"/>
      <c r="AH74" s="96"/>
      <c r="AI74" s="13"/>
      <c r="AJ74" s="115"/>
      <c r="AK74" s="13"/>
      <c r="AL74" s="116"/>
      <c r="AM74" s="128"/>
      <c r="AN74" s="129"/>
      <c r="AO74" s="128"/>
      <c r="AP74" s="163"/>
      <c r="AQ74" s="14"/>
      <c r="AR74" s="95"/>
      <c r="AS74" s="14"/>
      <c r="AT74" s="225"/>
      <c r="AU74" s="238"/>
      <c r="AV74" s="238"/>
      <c r="AW74" s="112"/>
      <c r="AX74" s="112"/>
      <c r="AY74" s="172">
        <f t="shared" si="56"/>
        <v>0</v>
      </c>
      <c r="AZ74" s="138"/>
      <c r="BA74" s="172"/>
      <c r="BB74" s="172"/>
      <c r="BC74" s="267"/>
      <c r="BD74" s="128"/>
      <c r="BE74" s="228"/>
      <c r="BF74" s="228"/>
      <c r="BG74" s="129"/>
      <c r="BH74" s="128"/>
      <c r="BI74" s="128"/>
      <c r="BJ74" s="228"/>
      <c r="BK74" s="228"/>
      <c r="BL74" s="228"/>
      <c r="BM74" s="228"/>
      <c r="BN74" s="129"/>
      <c r="BO74" s="128"/>
      <c r="BP74" s="348"/>
      <c r="BQ74" s="350"/>
      <c r="BR74" s="14"/>
      <c r="BS74" s="14"/>
      <c r="BT74" s="128"/>
      <c r="BU74" s="128"/>
      <c r="BV74" s="128"/>
      <c r="BW74" s="128"/>
      <c r="BX74" s="128"/>
      <c r="BY74" s="128"/>
      <c r="BZ74" s="128"/>
      <c r="CA74" s="128"/>
      <c r="CB74" s="128"/>
      <c r="CC74" s="128"/>
      <c r="CD74" s="128"/>
      <c r="CE74" s="128"/>
      <c r="CF74" s="128"/>
      <c r="CG74" s="128"/>
      <c r="CH74" s="128"/>
      <c r="CI74" s="128"/>
      <c r="CJ74" s="128"/>
      <c r="CK74" s="128"/>
      <c r="CL74" s="128"/>
      <c r="CM74" s="128"/>
      <c r="CN74" s="128"/>
      <c r="CO74" s="128"/>
      <c r="CP74" s="128"/>
      <c r="CQ74" s="128"/>
      <c r="CR74" s="128"/>
      <c r="CS74" s="128"/>
      <c r="CT74" s="128"/>
      <c r="CU74" s="128"/>
      <c r="CV74" s="128"/>
      <c r="CW74" s="128"/>
      <c r="CX74" s="128"/>
      <c r="CY74" s="128"/>
      <c r="CZ74" s="128"/>
      <c r="DA74" s="128"/>
      <c r="DB74" s="128"/>
      <c r="DC74" s="128"/>
      <c r="DD74" s="128"/>
      <c r="DE74" s="128"/>
      <c r="DF74" s="128"/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  <c r="FR74" s="128"/>
      <c r="FS74" s="128"/>
      <c r="FT74" s="128"/>
      <c r="FU74" s="128"/>
      <c r="FV74" s="128"/>
      <c r="FW74" s="128"/>
      <c r="FX74" s="128"/>
      <c r="FY74" s="128"/>
      <c r="FZ74" s="128"/>
      <c r="GA74" s="128"/>
      <c r="GB74" s="128"/>
      <c r="GC74" s="128"/>
      <c r="GD74" s="128"/>
      <c r="GE74" s="128"/>
      <c r="GF74" s="128"/>
      <c r="GG74" s="128"/>
      <c r="GH74" s="128"/>
      <c r="GI74" s="128"/>
      <c r="GJ74" s="128"/>
      <c r="GK74" s="128"/>
      <c r="GL74" s="128"/>
      <c r="GM74" s="128"/>
      <c r="GN74" s="128"/>
      <c r="GO74" s="128"/>
      <c r="GP74" s="128"/>
      <c r="GQ74" s="128"/>
      <c r="GR74" s="128"/>
      <c r="GS74" s="128"/>
      <c r="GT74" s="128"/>
      <c r="GU74" s="128"/>
      <c r="GV74" s="128"/>
      <c r="GW74" s="128"/>
      <c r="GX74" s="128"/>
      <c r="GY74" s="128"/>
      <c r="GZ74" s="128"/>
      <c r="HA74" s="128"/>
      <c r="HB74" s="128"/>
      <c r="HC74" s="128"/>
      <c r="HD74" s="128"/>
      <c r="HE74" s="128"/>
      <c r="HF74" s="128"/>
      <c r="HG74" s="128"/>
      <c r="HH74" s="128"/>
      <c r="HI74" s="128"/>
      <c r="HJ74" s="128"/>
      <c r="HK74" s="128"/>
      <c r="HL74" s="128"/>
      <c r="HM74" s="128"/>
      <c r="HN74" s="128"/>
      <c r="HO74" s="128"/>
      <c r="HP74" s="128"/>
      <c r="HQ74" s="128"/>
      <c r="HR74" s="128"/>
      <c r="HS74" s="128"/>
      <c r="HT74" s="128"/>
    </row>
    <row r="75" spans="1:228" s="130" customFormat="1" ht="22.5" x14ac:dyDescent="0.2">
      <c r="A75" s="338"/>
      <c r="B75" s="119" t="s">
        <v>167</v>
      </c>
      <c r="C75" s="282" t="s">
        <v>168</v>
      </c>
      <c r="D75" s="275" t="s">
        <v>169</v>
      </c>
      <c r="E75" s="275" t="s">
        <v>42</v>
      </c>
      <c r="F75" s="275" t="s">
        <v>29</v>
      </c>
      <c r="G75" s="411"/>
      <c r="H75" s="388">
        <v>7357600</v>
      </c>
      <c r="I75" s="388">
        <v>268400</v>
      </c>
      <c r="J75" s="398" t="s">
        <v>329</v>
      </c>
      <c r="K75" s="398" t="s">
        <v>329</v>
      </c>
      <c r="L75" s="398" t="s">
        <v>330</v>
      </c>
      <c r="M75" s="398" t="s">
        <v>330</v>
      </c>
      <c r="N75" s="400" t="s">
        <v>330</v>
      </c>
      <c r="O75" s="279"/>
      <c r="P75" s="278" t="s">
        <v>170</v>
      </c>
      <c r="Q75" s="124"/>
      <c r="R75" s="90">
        <f t="shared" ref="R75:S111" si="75">ROUNDUP(AE75*ign/igo,afrind)</f>
        <v>0</v>
      </c>
      <c r="S75" s="91">
        <f t="shared" si="75"/>
        <v>6454000</v>
      </c>
      <c r="T75" s="92">
        <f t="shared" ref="T75:T111" si="76">ROUNDUP(AG75*iin/iio,afrind)</f>
        <v>290000</v>
      </c>
      <c r="U75" s="92">
        <f t="shared" ref="U75:U111" si="77">SUM(R75:T75)</f>
        <v>6744000</v>
      </c>
      <c r="V75" s="93">
        <f t="shared" ref="V75:V111" si="78">ROUND(U75*premienieuw/1000,2)</f>
        <v>4914.6899999999996</v>
      </c>
      <c r="W75" s="107">
        <v>39573</v>
      </c>
      <c r="X75" s="118">
        <v>16</v>
      </c>
      <c r="Y75" s="109">
        <v>39562</v>
      </c>
      <c r="Z75" s="134">
        <v>10</v>
      </c>
      <c r="AA75" s="90">
        <f t="shared" si="67"/>
        <v>0</v>
      </c>
      <c r="AB75" s="91">
        <f t="shared" si="67"/>
        <v>6454000</v>
      </c>
      <c r="AC75" s="92">
        <f t="shared" ref="AC75:AC93" si="79">ROUNDUP(AG75*iin/iio,-3)</f>
        <v>290000</v>
      </c>
      <c r="AD75" s="93">
        <f t="shared" ref="AD75:AD107" si="80">SUM(AA75:AC75)</f>
        <v>6744000</v>
      </c>
      <c r="AE75" s="111"/>
      <c r="AF75" s="112">
        <v>6454000</v>
      </c>
      <c r="AG75" s="113">
        <v>290000</v>
      </c>
      <c r="AH75" s="114">
        <f t="shared" ref="AH75:AH107" si="81">SUM(AE75:AG75)</f>
        <v>6744000</v>
      </c>
      <c r="AI75" s="13">
        <v>0</v>
      </c>
      <c r="AJ75" s="115">
        <v>6454000</v>
      </c>
      <c r="AK75" s="13">
        <v>290000</v>
      </c>
      <c r="AL75" s="116">
        <f t="shared" ref="AL75:AL107" si="82">SUM(AI75:AK75)</f>
        <v>6744000</v>
      </c>
      <c r="AM75" s="128">
        <f t="shared" ref="AM75:AO89" si="83">AE75-AI75</f>
        <v>0</v>
      </c>
      <c r="AN75" s="129">
        <f t="shared" si="83"/>
        <v>0</v>
      </c>
      <c r="AO75" s="128">
        <f t="shared" si="83"/>
        <v>0</v>
      </c>
      <c r="AP75" s="163">
        <f t="shared" ref="AP75:AP93" si="84">SUM(AM75:AO75)</f>
        <v>0</v>
      </c>
      <c r="AQ75" s="14">
        <f t="shared" ref="AQ75:AT89" si="85">AA75-AE75</f>
        <v>0</v>
      </c>
      <c r="AR75" s="95">
        <f t="shared" si="85"/>
        <v>0</v>
      </c>
      <c r="AS75" s="14">
        <f t="shared" si="85"/>
        <v>0</v>
      </c>
      <c r="AT75" s="225">
        <f t="shared" si="85"/>
        <v>0</v>
      </c>
      <c r="AU75" s="238"/>
      <c r="AV75" s="172">
        <f t="shared" ref="AV75:AV90" si="86">AJ75*103/100</f>
        <v>6647620</v>
      </c>
      <c r="AW75" s="112">
        <v>282214.76510067115</v>
      </c>
      <c r="AX75" s="112">
        <f t="shared" ref="AX75:AX90" si="87">AW75*146/145</f>
        <v>284161.07382550335</v>
      </c>
      <c r="AY75" s="172">
        <f t="shared" ref="AY75:AY90" si="88">AU75+AV75+AX75</f>
        <v>6931781.0738255037</v>
      </c>
      <c r="AZ75" s="138"/>
      <c r="BA75" s="172">
        <f t="shared" ref="BA75:BA80" si="89">CEILING(AV75*($BA$3/$BA$2),100)</f>
        <v>6776700</v>
      </c>
      <c r="BB75" s="172">
        <f t="shared" ref="BB75:BB91" si="90">CEILING(AX75*($BB$3/$BB$2),100)</f>
        <v>274500</v>
      </c>
      <c r="BC75" s="268">
        <f t="shared" ref="BC75:BC91" si="91">AZ75+BA75+BB75</f>
        <v>7051200</v>
      </c>
      <c r="BD75" s="310"/>
      <c r="BE75" s="302">
        <f t="shared" ref="BE75:BE91" si="92">CEILING(BA75*($BE$3/$BE$2),100)</f>
        <v>6966800</v>
      </c>
      <c r="BF75" s="302">
        <f t="shared" ref="BF75:BF91" si="93">CEILING(BB75*($BF$3/$BF$2),100)</f>
        <v>266800</v>
      </c>
      <c r="BG75" s="172">
        <f t="shared" ref="BG75:BG92" si="94">BD75+BE75+BF75</f>
        <v>7233600</v>
      </c>
      <c r="BH75" s="310"/>
      <c r="BI75" s="310"/>
      <c r="BJ75" s="302">
        <f t="shared" ref="BJ75:BJ91" si="95">CEILING(BE75*($BE$3/$BE$2),100)</f>
        <v>7162200</v>
      </c>
      <c r="BK75" s="302">
        <f>_xlfn.CEILING.MATH(((113/110)*BJ75),100)</f>
        <v>7357600</v>
      </c>
      <c r="BL75" s="302">
        <f t="shared" ref="BL75:BL91" si="96">CEILING(BF75*($BF$3/$BF$2),100)</f>
        <v>259300</v>
      </c>
      <c r="BM75" s="302">
        <f>_xlfn.CEILING.MATH(((148/143)*BL75),100)</f>
        <v>268400</v>
      </c>
      <c r="BN75" s="172">
        <f>BI75+BK75+BM75</f>
        <v>7626000</v>
      </c>
      <c r="BO75" s="128"/>
      <c r="BP75" s="348" t="s">
        <v>309</v>
      </c>
      <c r="BQ75" s="348" t="s">
        <v>308</v>
      </c>
      <c r="BR75" s="14">
        <f t="shared" ref="BR75:BR92" si="97">+BN75/$BN$118*$BR$6</f>
        <v>4680.3181140429706</v>
      </c>
      <c r="BS75" s="14" t="str">
        <f t="shared" ref="BS75:BS92" si="98">CONCATENATE("Brandverz. ",B75," ",C75," ",E75)</f>
        <v>Brandverz. Verwoldseweg 14,16,18 Laren</v>
      </c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8"/>
      <c r="CE75" s="128"/>
      <c r="CF75" s="128"/>
      <c r="CG75" s="128"/>
      <c r="CH75" s="128"/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/>
      <c r="CV75" s="128"/>
      <c r="CW75" s="128"/>
      <c r="CX75" s="128"/>
      <c r="CY75" s="128"/>
      <c r="CZ75" s="128"/>
      <c r="DA75" s="128"/>
      <c r="DB75" s="128"/>
      <c r="DC75" s="128"/>
      <c r="DD75" s="128"/>
      <c r="DE75" s="128"/>
      <c r="DF75" s="128"/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  <c r="DW75" s="128"/>
      <c r="DX75" s="128"/>
      <c r="DY75" s="128"/>
      <c r="DZ75" s="128"/>
      <c r="EA75" s="128"/>
      <c r="EB75" s="128"/>
      <c r="EC75" s="128"/>
      <c r="ED75" s="128"/>
      <c r="EE75" s="128"/>
      <c r="EF75" s="128"/>
      <c r="EG75" s="128"/>
      <c r="EH75" s="128"/>
      <c r="EI75" s="128"/>
      <c r="EJ75" s="128"/>
      <c r="EK75" s="128"/>
      <c r="EL75" s="128"/>
      <c r="EM75" s="128"/>
      <c r="EN75" s="128"/>
      <c r="EO75" s="128"/>
      <c r="EP75" s="128"/>
      <c r="EQ75" s="128"/>
      <c r="ER75" s="128"/>
      <c r="ES75" s="128"/>
      <c r="ET75" s="128"/>
      <c r="EU75" s="128"/>
      <c r="EV75" s="128"/>
      <c r="EW75" s="128"/>
      <c r="EX75" s="128"/>
      <c r="EY75" s="128"/>
      <c r="EZ75" s="128"/>
      <c r="FA75" s="128"/>
      <c r="FB75" s="128"/>
      <c r="FC75" s="128"/>
      <c r="FD75" s="128"/>
      <c r="FE75" s="128"/>
      <c r="FF75" s="128"/>
      <c r="FG75" s="128"/>
      <c r="FH75" s="128"/>
      <c r="FI75" s="128"/>
      <c r="FJ75" s="128"/>
      <c r="FK75" s="128"/>
      <c r="FL75" s="128"/>
      <c r="FM75" s="128"/>
      <c r="FN75" s="128"/>
      <c r="FO75" s="128"/>
      <c r="FP75" s="128"/>
      <c r="FQ75" s="128"/>
      <c r="FR75" s="128"/>
      <c r="FS75" s="128"/>
      <c r="FT75" s="128"/>
      <c r="FU75" s="128"/>
      <c r="FV75" s="128"/>
      <c r="FW75" s="128"/>
      <c r="FX75" s="128"/>
      <c r="FY75" s="128"/>
      <c r="FZ75" s="128"/>
      <c r="GA75" s="128"/>
      <c r="GB75" s="128"/>
      <c r="GC75" s="128"/>
      <c r="GD75" s="128"/>
      <c r="GE75" s="128"/>
      <c r="GF75" s="128"/>
      <c r="GG75" s="128"/>
      <c r="GH75" s="128"/>
      <c r="GI75" s="128"/>
      <c r="GJ75" s="128"/>
      <c r="GK75" s="128"/>
      <c r="GL75" s="128"/>
      <c r="GM75" s="128"/>
      <c r="GN75" s="128"/>
      <c r="GO75" s="128"/>
      <c r="GP75" s="128"/>
      <c r="GQ75" s="128"/>
      <c r="GR75" s="128"/>
      <c r="GS75" s="128"/>
      <c r="GT75" s="128"/>
      <c r="GU75" s="128"/>
      <c r="GV75" s="128"/>
      <c r="GW75" s="128"/>
      <c r="GX75" s="128"/>
      <c r="GY75" s="128"/>
      <c r="GZ75" s="128"/>
      <c r="HA75" s="128"/>
      <c r="HB75" s="128"/>
      <c r="HC75" s="128"/>
      <c r="HD75" s="128"/>
      <c r="HE75" s="128"/>
      <c r="HF75" s="128"/>
      <c r="HG75" s="128"/>
      <c r="HH75" s="128"/>
      <c r="HI75" s="128"/>
      <c r="HJ75" s="128"/>
      <c r="HK75" s="128"/>
      <c r="HL75" s="128"/>
      <c r="HM75" s="128"/>
      <c r="HN75" s="128"/>
      <c r="HO75" s="128"/>
      <c r="HP75" s="128"/>
      <c r="HQ75" s="128"/>
      <c r="HR75" s="128"/>
      <c r="HS75" s="128"/>
      <c r="HT75" s="128"/>
    </row>
    <row r="76" spans="1:228" s="130" customFormat="1" x14ac:dyDescent="0.2">
      <c r="A76" s="338"/>
      <c r="B76" s="119" t="s">
        <v>171</v>
      </c>
      <c r="C76" s="282" t="s">
        <v>55</v>
      </c>
      <c r="D76" s="275" t="s">
        <v>172</v>
      </c>
      <c r="E76" s="275" t="s">
        <v>28</v>
      </c>
      <c r="F76" s="275" t="s">
        <v>29</v>
      </c>
      <c r="G76" s="411"/>
      <c r="H76" s="388">
        <v>595100</v>
      </c>
      <c r="I76" s="388">
        <v>281200</v>
      </c>
      <c r="J76" s="398" t="s">
        <v>329</v>
      </c>
      <c r="K76" s="398" t="s">
        <v>329</v>
      </c>
      <c r="L76" s="398" t="s">
        <v>330</v>
      </c>
      <c r="M76" s="398" t="s">
        <v>330</v>
      </c>
      <c r="N76" s="400" t="s">
        <v>330</v>
      </c>
      <c r="O76" s="279"/>
      <c r="P76" s="278" t="s">
        <v>173</v>
      </c>
      <c r="Q76" s="124"/>
      <c r="R76" s="90">
        <f t="shared" si="75"/>
        <v>0</v>
      </c>
      <c r="S76" s="91">
        <f t="shared" si="75"/>
        <v>522000</v>
      </c>
      <c r="T76" s="92">
        <f t="shared" si="76"/>
        <v>304000</v>
      </c>
      <c r="U76" s="92">
        <f t="shared" si="77"/>
        <v>826000</v>
      </c>
      <c r="V76" s="93">
        <f t="shared" si="78"/>
        <v>601.95000000000005</v>
      </c>
      <c r="W76" s="107">
        <v>39573</v>
      </c>
      <c r="X76" s="118">
        <v>16</v>
      </c>
      <c r="Y76" s="109">
        <v>39498</v>
      </c>
      <c r="Z76" s="134">
        <v>19</v>
      </c>
      <c r="AA76" s="90">
        <f t="shared" si="67"/>
        <v>0</v>
      </c>
      <c r="AB76" s="91">
        <f t="shared" si="67"/>
        <v>522000</v>
      </c>
      <c r="AC76" s="92">
        <f t="shared" si="79"/>
        <v>304000</v>
      </c>
      <c r="AD76" s="93">
        <f t="shared" si="80"/>
        <v>826000</v>
      </c>
      <c r="AE76" s="111"/>
      <c r="AF76" s="112">
        <v>522000</v>
      </c>
      <c r="AG76" s="113">
        <v>304000</v>
      </c>
      <c r="AH76" s="114">
        <f t="shared" si="81"/>
        <v>826000</v>
      </c>
      <c r="AI76" s="13">
        <v>0</v>
      </c>
      <c r="AJ76" s="115">
        <v>522000</v>
      </c>
      <c r="AK76" s="13">
        <v>304000</v>
      </c>
      <c r="AL76" s="116">
        <f t="shared" si="82"/>
        <v>826000</v>
      </c>
      <c r="AM76" s="128">
        <f t="shared" si="83"/>
        <v>0</v>
      </c>
      <c r="AN76" s="129">
        <f t="shared" si="83"/>
        <v>0</v>
      </c>
      <c r="AO76" s="128">
        <f t="shared" si="83"/>
        <v>0</v>
      </c>
      <c r="AP76" s="163">
        <f t="shared" si="84"/>
        <v>0</v>
      </c>
      <c r="AQ76" s="14">
        <f t="shared" si="85"/>
        <v>0</v>
      </c>
      <c r="AR76" s="95">
        <f t="shared" si="85"/>
        <v>0</v>
      </c>
      <c r="AS76" s="14">
        <f t="shared" si="85"/>
        <v>0</v>
      </c>
      <c r="AT76" s="225">
        <f t="shared" si="85"/>
        <v>0</v>
      </c>
      <c r="AU76" s="238"/>
      <c r="AV76" s="172">
        <f t="shared" si="86"/>
        <v>537660</v>
      </c>
      <c r="AW76" s="112">
        <v>295838.92617449665</v>
      </c>
      <c r="AX76" s="112">
        <f t="shared" si="87"/>
        <v>297879.19463087246</v>
      </c>
      <c r="AY76" s="172">
        <f t="shared" si="88"/>
        <v>835539.19463087246</v>
      </c>
      <c r="AZ76" s="138"/>
      <c r="BA76" s="172">
        <f t="shared" si="89"/>
        <v>548100</v>
      </c>
      <c r="BB76" s="172">
        <f t="shared" si="90"/>
        <v>287700</v>
      </c>
      <c r="BC76" s="268">
        <f t="shared" si="91"/>
        <v>835800</v>
      </c>
      <c r="BD76" s="310"/>
      <c r="BE76" s="302">
        <f t="shared" si="92"/>
        <v>563500</v>
      </c>
      <c r="BF76" s="302">
        <f t="shared" si="93"/>
        <v>279600</v>
      </c>
      <c r="BG76" s="172">
        <f t="shared" si="94"/>
        <v>843100</v>
      </c>
      <c r="BH76" s="310"/>
      <c r="BI76" s="310"/>
      <c r="BJ76" s="302">
        <f t="shared" si="95"/>
        <v>579300</v>
      </c>
      <c r="BK76" s="302">
        <f t="shared" ref="BK76:BK91" si="99">_xlfn.CEILING.MATH(((113/110)*BJ76),100)</f>
        <v>595100</v>
      </c>
      <c r="BL76" s="302">
        <f t="shared" si="96"/>
        <v>271700</v>
      </c>
      <c r="BM76" s="302">
        <f t="shared" ref="BM76:BM91" si="100">_xlfn.CEILING.MATH(((148/143)*BL76),100)</f>
        <v>281200</v>
      </c>
      <c r="BN76" s="172">
        <f t="shared" ref="BN76:BN92" si="101">BI76+BK76+BM76</f>
        <v>876300</v>
      </c>
      <c r="BO76" s="128"/>
      <c r="BP76" s="348" t="s">
        <v>309</v>
      </c>
      <c r="BQ76" s="348" t="s">
        <v>308</v>
      </c>
      <c r="BR76" s="14">
        <f t="shared" si="97"/>
        <v>537.81310822657417</v>
      </c>
      <c r="BS76" s="14" t="str">
        <f t="shared" si="98"/>
        <v>Brandverz. Bolksbeekweg 4 Lochem</v>
      </c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8"/>
      <c r="FX76" s="128"/>
      <c r="FY76" s="128"/>
      <c r="FZ76" s="128"/>
      <c r="GA76" s="128"/>
      <c r="GB76" s="128"/>
      <c r="GC76" s="128"/>
      <c r="GD76" s="128"/>
      <c r="GE76" s="128"/>
      <c r="GF76" s="128"/>
      <c r="GG76" s="128"/>
      <c r="GH76" s="128"/>
      <c r="GI76" s="128"/>
      <c r="GJ76" s="128"/>
      <c r="GK76" s="128"/>
      <c r="GL76" s="128"/>
      <c r="GM76" s="128"/>
      <c r="GN76" s="128"/>
      <c r="GO76" s="128"/>
      <c r="GP76" s="128"/>
      <c r="GQ76" s="128"/>
      <c r="GR76" s="128"/>
      <c r="GS76" s="128"/>
      <c r="GT76" s="128"/>
      <c r="GU76" s="128"/>
      <c r="GV76" s="128"/>
      <c r="GW76" s="128"/>
      <c r="GX76" s="128"/>
      <c r="GY76" s="128"/>
      <c r="GZ76" s="128"/>
      <c r="HA76" s="128"/>
      <c r="HB76" s="128"/>
      <c r="HC76" s="128"/>
      <c r="HD76" s="128"/>
      <c r="HE76" s="128"/>
      <c r="HF76" s="128"/>
      <c r="HG76" s="128"/>
      <c r="HH76" s="128"/>
      <c r="HI76" s="128"/>
      <c r="HJ76" s="128"/>
      <c r="HK76" s="128"/>
      <c r="HL76" s="128"/>
      <c r="HM76" s="128"/>
      <c r="HN76" s="128"/>
      <c r="HO76" s="128"/>
      <c r="HP76" s="128"/>
      <c r="HQ76" s="128"/>
      <c r="HR76" s="128"/>
      <c r="HS76" s="128"/>
      <c r="HT76" s="128"/>
    </row>
    <row r="77" spans="1:228" s="130" customFormat="1" x14ac:dyDescent="0.2">
      <c r="A77" s="338"/>
      <c r="B77" s="119" t="s">
        <v>174</v>
      </c>
      <c r="C77" s="282" t="s">
        <v>175</v>
      </c>
      <c r="D77" s="275" t="s">
        <v>176</v>
      </c>
      <c r="E77" s="275" t="s">
        <v>42</v>
      </c>
      <c r="F77" s="275" t="s">
        <v>29</v>
      </c>
      <c r="G77" s="411"/>
      <c r="H77" s="388">
        <v>915700</v>
      </c>
      <c r="I77" s="388">
        <v>0</v>
      </c>
      <c r="J77" s="398" t="s">
        <v>330</v>
      </c>
      <c r="K77" s="398" t="s">
        <v>330</v>
      </c>
      <c r="L77" s="398" t="s">
        <v>330</v>
      </c>
      <c r="M77" s="398" t="s">
        <v>330</v>
      </c>
      <c r="N77" s="400" t="s">
        <v>329</v>
      </c>
      <c r="O77" s="279"/>
      <c r="P77" s="278" t="s">
        <v>235</v>
      </c>
      <c r="Q77" s="124"/>
      <c r="R77" s="90">
        <f t="shared" si="75"/>
        <v>0</v>
      </c>
      <c r="S77" s="91">
        <f t="shared" si="75"/>
        <v>803000</v>
      </c>
      <c r="T77" s="92">
        <f t="shared" si="76"/>
        <v>267000</v>
      </c>
      <c r="U77" s="92">
        <f t="shared" si="77"/>
        <v>1070000</v>
      </c>
      <c r="V77" s="93">
        <f t="shared" si="78"/>
        <v>779.76</v>
      </c>
      <c r="W77" s="107">
        <v>39573</v>
      </c>
      <c r="X77" s="118">
        <v>16</v>
      </c>
      <c r="Y77" s="109">
        <v>39421</v>
      </c>
      <c r="Z77" s="134">
        <v>6</v>
      </c>
      <c r="AA77" s="90">
        <f t="shared" si="67"/>
        <v>0</v>
      </c>
      <c r="AB77" s="91">
        <f t="shared" si="67"/>
        <v>803000</v>
      </c>
      <c r="AC77" s="92">
        <f t="shared" si="79"/>
        <v>267000</v>
      </c>
      <c r="AD77" s="93">
        <f t="shared" si="80"/>
        <v>1070000</v>
      </c>
      <c r="AE77" s="111"/>
      <c r="AF77" s="112">
        <v>803000</v>
      </c>
      <c r="AG77" s="113">
        <v>267000</v>
      </c>
      <c r="AH77" s="114">
        <f t="shared" si="81"/>
        <v>1070000</v>
      </c>
      <c r="AI77" s="13">
        <v>0</v>
      </c>
      <c r="AJ77" s="115">
        <v>803000</v>
      </c>
      <c r="AK77" s="13">
        <v>267000</v>
      </c>
      <c r="AL77" s="116">
        <f t="shared" si="82"/>
        <v>1070000</v>
      </c>
      <c r="AM77" s="128">
        <f t="shared" si="83"/>
        <v>0</v>
      </c>
      <c r="AN77" s="129">
        <f t="shared" si="83"/>
        <v>0</v>
      </c>
      <c r="AO77" s="128">
        <f t="shared" si="83"/>
        <v>0</v>
      </c>
      <c r="AP77" s="163">
        <f t="shared" si="84"/>
        <v>0</v>
      </c>
      <c r="AQ77" s="14">
        <f t="shared" si="85"/>
        <v>0</v>
      </c>
      <c r="AR77" s="95">
        <f t="shared" si="85"/>
        <v>0</v>
      </c>
      <c r="AS77" s="14">
        <f t="shared" si="85"/>
        <v>0</v>
      </c>
      <c r="AT77" s="225">
        <f t="shared" si="85"/>
        <v>0</v>
      </c>
      <c r="AU77" s="238"/>
      <c r="AV77" s="172">
        <f t="shared" si="86"/>
        <v>827090</v>
      </c>
      <c r="AW77" s="112">
        <v>259832.21476510068</v>
      </c>
      <c r="AX77" s="112">
        <f t="shared" si="87"/>
        <v>261624.16107382553</v>
      </c>
      <c r="AY77" s="172">
        <f t="shared" si="88"/>
        <v>1088714.1610738256</v>
      </c>
      <c r="AZ77" s="138"/>
      <c r="BA77" s="172">
        <f t="shared" si="89"/>
        <v>843200</v>
      </c>
      <c r="BB77" s="270">
        <v>0</v>
      </c>
      <c r="BC77" s="268">
        <f t="shared" si="91"/>
        <v>843200</v>
      </c>
      <c r="BD77" s="310"/>
      <c r="BE77" s="302">
        <f t="shared" si="92"/>
        <v>866900</v>
      </c>
      <c r="BF77" s="302">
        <f t="shared" si="93"/>
        <v>0</v>
      </c>
      <c r="BG77" s="172">
        <f t="shared" si="94"/>
        <v>866900</v>
      </c>
      <c r="BH77" s="310"/>
      <c r="BI77" s="310"/>
      <c r="BJ77" s="302">
        <f t="shared" si="95"/>
        <v>891300</v>
      </c>
      <c r="BK77" s="302">
        <f t="shared" si="99"/>
        <v>915700</v>
      </c>
      <c r="BL77" s="302">
        <f t="shared" si="96"/>
        <v>0</v>
      </c>
      <c r="BM77" s="302">
        <f t="shared" si="100"/>
        <v>0</v>
      </c>
      <c r="BN77" s="172">
        <f t="shared" si="101"/>
        <v>915700</v>
      </c>
      <c r="BO77" s="128"/>
      <c r="BP77" s="348" t="s">
        <v>310</v>
      </c>
      <c r="BQ77" s="348" t="s">
        <v>308</v>
      </c>
      <c r="BR77" s="14">
        <f t="shared" si="97"/>
        <v>561.99413808407394</v>
      </c>
      <c r="BS77" s="14" t="str">
        <f t="shared" si="98"/>
        <v>Brandverz. Oude Lochemseweg 10 Laren</v>
      </c>
      <c r="BT77" s="128"/>
      <c r="BU77" s="128"/>
      <c r="BV77" s="128"/>
      <c r="BW77" s="128"/>
      <c r="BX77" s="128"/>
      <c r="BY77" s="128"/>
      <c r="BZ77" s="128"/>
      <c r="CA77" s="128"/>
      <c r="CB77" s="128"/>
      <c r="CC77" s="128"/>
      <c r="CD77" s="128"/>
      <c r="CE77" s="128"/>
      <c r="CF77" s="128"/>
      <c r="CG77" s="128"/>
      <c r="CH77" s="128"/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8"/>
      <c r="CX77" s="128"/>
      <c r="CY77" s="128"/>
      <c r="CZ77" s="128"/>
      <c r="DA77" s="128"/>
      <c r="DB77" s="128"/>
      <c r="DC77" s="128"/>
      <c r="DD77" s="128"/>
      <c r="DE77" s="128"/>
      <c r="DF77" s="128"/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  <c r="DW77" s="128"/>
      <c r="DX77" s="128"/>
      <c r="DY77" s="128"/>
      <c r="DZ77" s="128"/>
      <c r="EA77" s="128"/>
      <c r="EB77" s="128"/>
      <c r="EC77" s="128"/>
      <c r="ED77" s="128"/>
      <c r="EE77" s="128"/>
      <c r="EF77" s="128"/>
      <c r="EG77" s="128"/>
      <c r="EH77" s="128"/>
      <c r="EI77" s="128"/>
      <c r="EJ77" s="128"/>
      <c r="EK77" s="128"/>
      <c r="EL77" s="128"/>
      <c r="EM77" s="128"/>
      <c r="EN77" s="128"/>
      <c r="EO77" s="128"/>
      <c r="EP77" s="128"/>
      <c r="EQ77" s="128"/>
      <c r="ER77" s="128"/>
      <c r="ES77" s="128"/>
      <c r="ET77" s="128"/>
      <c r="EU77" s="128"/>
      <c r="EV77" s="128"/>
      <c r="EW77" s="128"/>
      <c r="EX77" s="128"/>
      <c r="EY77" s="128"/>
      <c r="EZ77" s="128"/>
      <c r="FA77" s="128"/>
      <c r="FB77" s="128"/>
      <c r="FC77" s="128"/>
      <c r="FD77" s="128"/>
      <c r="FE77" s="128"/>
      <c r="FF77" s="128"/>
      <c r="FG77" s="128"/>
      <c r="FH77" s="128"/>
      <c r="FI77" s="128"/>
      <c r="FJ77" s="128"/>
      <c r="FK77" s="128"/>
      <c r="FL77" s="128"/>
      <c r="FM77" s="128"/>
      <c r="FN77" s="128"/>
      <c r="FO77" s="128"/>
      <c r="FP77" s="128"/>
      <c r="FQ77" s="128"/>
      <c r="FR77" s="128"/>
      <c r="FS77" s="128"/>
      <c r="FT77" s="128"/>
      <c r="FU77" s="128"/>
      <c r="FV77" s="128"/>
      <c r="FW77" s="128"/>
      <c r="FX77" s="128"/>
      <c r="FY77" s="128"/>
      <c r="FZ77" s="128"/>
      <c r="GA77" s="128"/>
      <c r="GB77" s="128"/>
      <c r="GC77" s="128"/>
      <c r="GD77" s="128"/>
      <c r="GE77" s="128"/>
      <c r="GF77" s="128"/>
      <c r="GG77" s="128"/>
      <c r="GH77" s="128"/>
      <c r="GI77" s="128"/>
      <c r="GJ77" s="128"/>
      <c r="GK77" s="128"/>
      <c r="GL77" s="128"/>
      <c r="GM77" s="128"/>
      <c r="GN77" s="128"/>
      <c r="GO77" s="128"/>
      <c r="GP77" s="128"/>
      <c r="GQ77" s="128"/>
      <c r="GR77" s="128"/>
      <c r="GS77" s="128"/>
      <c r="GT77" s="128"/>
      <c r="GU77" s="128"/>
      <c r="GV77" s="128"/>
      <c r="GW77" s="128"/>
      <c r="GX77" s="128"/>
      <c r="GY77" s="128"/>
      <c r="GZ77" s="128"/>
      <c r="HA77" s="128"/>
      <c r="HB77" s="128"/>
      <c r="HC77" s="128"/>
      <c r="HD77" s="128"/>
      <c r="HE77" s="128"/>
      <c r="HF77" s="128"/>
      <c r="HG77" s="128"/>
      <c r="HH77" s="128"/>
      <c r="HI77" s="128"/>
      <c r="HJ77" s="128"/>
      <c r="HK77" s="128"/>
      <c r="HL77" s="128"/>
      <c r="HM77" s="128"/>
      <c r="HN77" s="128"/>
      <c r="HO77" s="128"/>
      <c r="HP77" s="128"/>
      <c r="HQ77" s="128"/>
      <c r="HR77" s="128"/>
      <c r="HS77" s="128"/>
      <c r="HT77" s="128"/>
    </row>
    <row r="78" spans="1:228" s="130" customFormat="1" x14ac:dyDescent="0.2">
      <c r="A78" s="338"/>
      <c r="B78" s="119" t="s">
        <v>177</v>
      </c>
      <c r="C78" s="282" t="s">
        <v>178</v>
      </c>
      <c r="D78" s="275" t="s">
        <v>80</v>
      </c>
      <c r="E78" s="275" t="s">
        <v>35</v>
      </c>
      <c r="F78" s="275" t="s">
        <v>29</v>
      </c>
      <c r="G78" s="411"/>
      <c r="H78" s="388">
        <v>1681700</v>
      </c>
      <c r="I78" s="388">
        <v>561500</v>
      </c>
      <c r="J78" s="398" t="s">
        <v>329</v>
      </c>
      <c r="K78" s="398" t="s">
        <v>329</v>
      </c>
      <c r="L78" s="398" t="s">
        <v>330</v>
      </c>
      <c r="M78" s="398" t="s">
        <v>329</v>
      </c>
      <c r="N78" s="400" t="s">
        <v>330</v>
      </c>
      <c r="O78" s="279"/>
      <c r="P78" s="278" t="s">
        <v>179</v>
      </c>
      <c r="Q78" s="124"/>
      <c r="R78" s="90">
        <f t="shared" si="75"/>
        <v>0</v>
      </c>
      <c r="S78" s="91">
        <f t="shared" si="75"/>
        <v>1475000</v>
      </c>
      <c r="T78" s="92">
        <f t="shared" si="76"/>
        <v>607000</v>
      </c>
      <c r="U78" s="92">
        <f t="shared" si="77"/>
        <v>2082000</v>
      </c>
      <c r="V78" s="93">
        <f t="shared" si="78"/>
        <v>1517.26</v>
      </c>
      <c r="W78" s="107">
        <v>39573</v>
      </c>
      <c r="X78" s="118">
        <v>16</v>
      </c>
      <c r="Y78" s="109">
        <v>39436</v>
      </c>
      <c r="Z78" s="134">
        <v>24</v>
      </c>
      <c r="AA78" s="90">
        <f t="shared" si="67"/>
        <v>0</v>
      </c>
      <c r="AB78" s="91">
        <f t="shared" si="67"/>
        <v>1475000</v>
      </c>
      <c r="AC78" s="92">
        <f t="shared" si="79"/>
        <v>607000</v>
      </c>
      <c r="AD78" s="93">
        <f t="shared" si="80"/>
        <v>2082000</v>
      </c>
      <c r="AE78" s="111"/>
      <c r="AF78" s="112">
        <v>1475000</v>
      </c>
      <c r="AG78" s="113">
        <v>607000</v>
      </c>
      <c r="AH78" s="114">
        <f t="shared" si="81"/>
        <v>2082000</v>
      </c>
      <c r="AI78" s="13">
        <v>0</v>
      </c>
      <c r="AJ78" s="115">
        <v>1475000</v>
      </c>
      <c r="AK78" s="13">
        <v>607000</v>
      </c>
      <c r="AL78" s="116">
        <f t="shared" si="82"/>
        <v>2082000</v>
      </c>
      <c r="AM78" s="128">
        <f t="shared" si="83"/>
        <v>0</v>
      </c>
      <c r="AN78" s="129">
        <f t="shared" si="83"/>
        <v>0</v>
      </c>
      <c r="AO78" s="128">
        <f t="shared" si="83"/>
        <v>0</v>
      </c>
      <c r="AP78" s="163">
        <f t="shared" si="84"/>
        <v>0</v>
      </c>
      <c r="AQ78" s="14">
        <f t="shared" si="85"/>
        <v>0</v>
      </c>
      <c r="AR78" s="95">
        <f t="shared" si="85"/>
        <v>0</v>
      </c>
      <c r="AS78" s="14">
        <f t="shared" si="85"/>
        <v>0</v>
      </c>
      <c r="AT78" s="225">
        <f t="shared" si="85"/>
        <v>0</v>
      </c>
      <c r="AU78" s="238"/>
      <c r="AV78" s="172">
        <f t="shared" si="86"/>
        <v>1519250</v>
      </c>
      <c r="AW78" s="112">
        <v>590704.69798657717</v>
      </c>
      <c r="AX78" s="112">
        <f t="shared" si="87"/>
        <v>594778.52348993288</v>
      </c>
      <c r="AY78" s="172">
        <f t="shared" si="88"/>
        <v>2114028.523489933</v>
      </c>
      <c r="AZ78" s="138"/>
      <c r="BA78" s="172">
        <f t="shared" si="89"/>
        <v>1548800</v>
      </c>
      <c r="BB78" s="172">
        <f t="shared" si="90"/>
        <v>574500</v>
      </c>
      <c r="BC78" s="268">
        <f t="shared" si="91"/>
        <v>2123300</v>
      </c>
      <c r="BD78" s="310"/>
      <c r="BE78" s="302">
        <f t="shared" si="92"/>
        <v>1592300</v>
      </c>
      <c r="BF78" s="302">
        <f t="shared" si="93"/>
        <v>558300</v>
      </c>
      <c r="BG78" s="172">
        <f t="shared" si="94"/>
        <v>2150600</v>
      </c>
      <c r="BH78" s="310"/>
      <c r="BI78" s="310"/>
      <c r="BJ78" s="302">
        <f t="shared" si="95"/>
        <v>1637000</v>
      </c>
      <c r="BK78" s="302">
        <f t="shared" si="99"/>
        <v>1681700</v>
      </c>
      <c r="BL78" s="302">
        <f t="shared" si="96"/>
        <v>542500</v>
      </c>
      <c r="BM78" s="302">
        <f t="shared" si="100"/>
        <v>561500</v>
      </c>
      <c r="BN78" s="172">
        <f t="shared" si="101"/>
        <v>2243200</v>
      </c>
      <c r="BO78" s="128"/>
      <c r="BP78" s="348" t="s">
        <v>309</v>
      </c>
      <c r="BQ78" s="348" t="s">
        <v>308</v>
      </c>
      <c r="BR78" s="14">
        <f t="shared" si="97"/>
        <v>1376.7229993995791</v>
      </c>
      <c r="BS78" s="14" t="str">
        <f t="shared" si="98"/>
        <v>Brandverz. Beukenlaan 24 Barchem</v>
      </c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H78" s="128"/>
      <c r="CI78" s="128"/>
      <c r="CJ78" s="128"/>
      <c r="CK78" s="128"/>
      <c r="CL78" s="128"/>
      <c r="CM78" s="128"/>
      <c r="CN78" s="128"/>
      <c r="CO78" s="128"/>
      <c r="CP78" s="128"/>
      <c r="CQ78" s="128"/>
      <c r="CR78" s="128"/>
      <c r="CS78" s="128"/>
      <c r="CT78" s="128"/>
      <c r="CU78" s="128"/>
      <c r="CV78" s="128"/>
      <c r="CW78" s="128"/>
      <c r="CX78" s="128"/>
      <c r="CY78" s="128"/>
      <c r="CZ78" s="128"/>
      <c r="DA78" s="128"/>
      <c r="DB78" s="128"/>
      <c r="DC78" s="128"/>
      <c r="DD78" s="128"/>
      <c r="DE78" s="128"/>
      <c r="DF78" s="128"/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  <c r="DX78" s="128"/>
      <c r="DY78" s="128"/>
      <c r="DZ78" s="128"/>
      <c r="EA78" s="128"/>
      <c r="EB78" s="128"/>
      <c r="EC78" s="128"/>
      <c r="ED78" s="128"/>
      <c r="EE78" s="128"/>
      <c r="EF78" s="128"/>
      <c r="EG78" s="128"/>
      <c r="EH78" s="128"/>
      <c r="EI78" s="128"/>
      <c r="EJ78" s="128"/>
      <c r="EK78" s="128"/>
      <c r="EL78" s="128"/>
      <c r="EM78" s="128"/>
      <c r="EN78" s="128"/>
      <c r="EO78" s="128"/>
      <c r="EP78" s="128"/>
      <c r="EQ78" s="128"/>
      <c r="ER78" s="128"/>
      <c r="ES78" s="128"/>
      <c r="ET78" s="128"/>
      <c r="EU78" s="128"/>
      <c r="EV78" s="128"/>
      <c r="EW78" s="128"/>
      <c r="EX78" s="128"/>
      <c r="EY78" s="128"/>
      <c r="EZ78" s="128"/>
      <c r="FA78" s="128"/>
      <c r="FB78" s="128"/>
      <c r="FC78" s="128"/>
      <c r="FD78" s="128"/>
      <c r="FE78" s="128"/>
      <c r="FF78" s="128"/>
      <c r="FG78" s="128"/>
      <c r="FH78" s="128"/>
      <c r="FI78" s="128"/>
      <c r="FJ78" s="128"/>
      <c r="FK78" s="128"/>
      <c r="FL78" s="128"/>
      <c r="FM78" s="128"/>
      <c r="FN78" s="128"/>
      <c r="FO78" s="128"/>
      <c r="FP78" s="128"/>
      <c r="FQ78" s="128"/>
      <c r="FR78" s="128"/>
      <c r="FS78" s="128"/>
      <c r="FT78" s="128"/>
      <c r="FU78" s="128"/>
      <c r="FV78" s="128"/>
      <c r="FW78" s="128"/>
      <c r="FX78" s="128"/>
      <c r="FY78" s="128"/>
      <c r="FZ78" s="128"/>
      <c r="GA78" s="128"/>
      <c r="GB78" s="128"/>
      <c r="GC78" s="128"/>
      <c r="GD78" s="128"/>
      <c r="GE78" s="128"/>
      <c r="GF78" s="128"/>
      <c r="GG78" s="128"/>
      <c r="GH78" s="128"/>
      <c r="GI78" s="128"/>
      <c r="GJ78" s="128"/>
      <c r="GK78" s="128"/>
      <c r="GL78" s="128"/>
      <c r="GM78" s="128"/>
      <c r="GN78" s="128"/>
      <c r="GO78" s="128"/>
      <c r="GP78" s="128"/>
      <c r="GQ78" s="128"/>
      <c r="GR78" s="128"/>
      <c r="GS78" s="128"/>
      <c r="GT78" s="128"/>
      <c r="GU78" s="128"/>
      <c r="GV78" s="128"/>
      <c r="GW78" s="128"/>
      <c r="GX78" s="128"/>
      <c r="GY78" s="128"/>
      <c r="GZ78" s="128"/>
      <c r="HA78" s="128"/>
      <c r="HB78" s="128"/>
      <c r="HC78" s="128"/>
      <c r="HD78" s="128"/>
      <c r="HE78" s="128"/>
      <c r="HF78" s="128"/>
      <c r="HG78" s="128"/>
      <c r="HH78" s="128"/>
      <c r="HI78" s="128"/>
      <c r="HJ78" s="128"/>
      <c r="HK78" s="128"/>
      <c r="HL78" s="128"/>
      <c r="HM78" s="128"/>
      <c r="HN78" s="128"/>
      <c r="HO78" s="128"/>
      <c r="HP78" s="128"/>
      <c r="HQ78" s="128"/>
      <c r="HR78" s="128"/>
      <c r="HS78" s="128"/>
      <c r="HT78" s="128"/>
    </row>
    <row r="79" spans="1:228" s="130" customFormat="1" x14ac:dyDescent="0.2">
      <c r="A79" s="338"/>
      <c r="B79" s="119" t="s">
        <v>180</v>
      </c>
      <c r="C79" s="282" t="s">
        <v>181</v>
      </c>
      <c r="D79" s="275" t="s">
        <v>182</v>
      </c>
      <c r="E79" s="275" t="s">
        <v>28</v>
      </c>
      <c r="F79" s="275" t="s">
        <v>29</v>
      </c>
      <c r="G79" s="411"/>
      <c r="H79" s="388">
        <v>5182400</v>
      </c>
      <c r="I79" s="388">
        <v>568800</v>
      </c>
      <c r="J79" s="398" t="s">
        <v>329</v>
      </c>
      <c r="K79" s="398" t="s">
        <v>329</v>
      </c>
      <c r="L79" s="398" t="s">
        <v>330</v>
      </c>
      <c r="M79" s="398" t="s">
        <v>330</v>
      </c>
      <c r="N79" s="400" t="s">
        <v>330</v>
      </c>
      <c r="O79" s="279"/>
      <c r="P79" s="278" t="s">
        <v>331</v>
      </c>
      <c r="Q79" s="124"/>
      <c r="R79" s="90">
        <f t="shared" si="75"/>
        <v>0</v>
      </c>
      <c r="S79" s="91">
        <f t="shared" si="75"/>
        <v>4546000</v>
      </c>
      <c r="T79" s="92">
        <f t="shared" si="76"/>
        <v>615000</v>
      </c>
      <c r="U79" s="92">
        <f t="shared" si="77"/>
        <v>5161000</v>
      </c>
      <c r="V79" s="93">
        <f t="shared" si="78"/>
        <v>3761.08</v>
      </c>
      <c r="W79" s="107">
        <v>39573</v>
      </c>
      <c r="X79" s="118">
        <v>16</v>
      </c>
      <c r="Y79" s="109">
        <v>39429</v>
      </c>
      <c r="Z79" s="134">
        <v>7</v>
      </c>
      <c r="AA79" s="90">
        <f t="shared" si="67"/>
        <v>0</v>
      </c>
      <c r="AB79" s="91">
        <f t="shared" si="67"/>
        <v>4546000</v>
      </c>
      <c r="AC79" s="92">
        <f t="shared" si="79"/>
        <v>615000</v>
      </c>
      <c r="AD79" s="93">
        <f t="shared" si="80"/>
        <v>5161000</v>
      </c>
      <c r="AE79" s="111"/>
      <c r="AF79" s="112">
        <v>4546000</v>
      </c>
      <c r="AG79" s="113">
        <v>615000</v>
      </c>
      <c r="AH79" s="114">
        <f t="shared" si="81"/>
        <v>5161000</v>
      </c>
      <c r="AI79" s="13">
        <v>0</v>
      </c>
      <c r="AJ79" s="115">
        <v>4546000</v>
      </c>
      <c r="AK79" s="13">
        <v>615000</v>
      </c>
      <c r="AL79" s="116">
        <f t="shared" si="82"/>
        <v>5161000</v>
      </c>
      <c r="AM79" s="128">
        <f t="shared" si="83"/>
        <v>0</v>
      </c>
      <c r="AN79" s="129">
        <f t="shared" si="83"/>
        <v>0</v>
      </c>
      <c r="AO79" s="128">
        <f t="shared" si="83"/>
        <v>0</v>
      </c>
      <c r="AP79" s="163">
        <f t="shared" si="84"/>
        <v>0</v>
      </c>
      <c r="AQ79" s="14">
        <f t="shared" si="85"/>
        <v>0</v>
      </c>
      <c r="AR79" s="95">
        <f t="shared" si="85"/>
        <v>0</v>
      </c>
      <c r="AS79" s="14">
        <f t="shared" si="85"/>
        <v>0</v>
      </c>
      <c r="AT79" s="225">
        <f t="shared" si="85"/>
        <v>0</v>
      </c>
      <c r="AU79" s="238"/>
      <c r="AV79" s="172">
        <f t="shared" si="86"/>
        <v>4682380</v>
      </c>
      <c r="AW79" s="112">
        <v>598489.93288590608</v>
      </c>
      <c r="AX79" s="112">
        <f t="shared" si="87"/>
        <v>602617.44966442953</v>
      </c>
      <c r="AY79" s="172">
        <f t="shared" si="88"/>
        <v>5284997.4496644298</v>
      </c>
      <c r="AZ79" s="138"/>
      <c r="BA79" s="172">
        <f t="shared" si="89"/>
        <v>4773300</v>
      </c>
      <c r="BB79" s="172">
        <f t="shared" si="90"/>
        <v>582000</v>
      </c>
      <c r="BC79" s="268">
        <f t="shared" si="91"/>
        <v>5355300</v>
      </c>
      <c r="BD79" s="310"/>
      <c r="BE79" s="302">
        <f t="shared" si="92"/>
        <v>4907200</v>
      </c>
      <c r="BF79" s="302">
        <f t="shared" si="93"/>
        <v>565500</v>
      </c>
      <c r="BG79" s="172">
        <f t="shared" si="94"/>
        <v>5472700</v>
      </c>
      <c r="BH79" s="310"/>
      <c r="BI79" s="310"/>
      <c r="BJ79" s="302">
        <f t="shared" si="95"/>
        <v>5044800</v>
      </c>
      <c r="BK79" s="302">
        <f t="shared" si="99"/>
        <v>5182400</v>
      </c>
      <c r="BL79" s="302">
        <f t="shared" si="96"/>
        <v>549500</v>
      </c>
      <c r="BM79" s="302">
        <f t="shared" si="100"/>
        <v>568800</v>
      </c>
      <c r="BN79" s="172">
        <f t="shared" si="101"/>
        <v>5751200</v>
      </c>
      <c r="BO79" s="128"/>
      <c r="BP79" s="348" t="s">
        <v>309</v>
      </c>
      <c r="BQ79" s="348" t="s">
        <v>308</v>
      </c>
      <c r="BR79" s="14">
        <f t="shared" si="97"/>
        <v>3529.6938811282366</v>
      </c>
      <c r="BS79" s="14" t="str">
        <f t="shared" si="98"/>
        <v>Brandverz. Pearsonplein 21,22,23 Lochem</v>
      </c>
      <c r="BT79" s="128"/>
      <c r="BU79" s="128"/>
      <c r="BV79" s="128"/>
      <c r="BW79" s="128"/>
      <c r="BX79" s="128"/>
      <c r="BY79" s="128"/>
      <c r="BZ79" s="128"/>
      <c r="CA79" s="128"/>
      <c r="CB79" s="128"/>
      <c r="CC79" s="128"/>
      <c r="CD79" s="128"/>
      <c r="CE79" s="128"/>
      <c r="CF79" s="128"/>
      <c r="CG79" s="128"/>
      <c r="CH79" s="128"/>
      <c r="CI79" s="128"/>
      <c r="CJ79" s="128"/>
      <c r="CK79" s="128"/>
      <c r="CL79" s="128"/>
      <c r="CM79" s="128"/>
      <c r="CN79" s="128"/>
      <c r="CO79" s="128"/>
      <c r="CP79" s="128"/>
      <c r="CQ79" s="128"/>
      <c r="CR79" s="128"/>
      <c r="CS79" s="128"/>
      <c r="CT79" s="128"/>
      <c r="CU79" s="128"/>
      <c r="CV79" s="128"/>
      <c r="CW79" s="128"/>
      <c r="CX79" s="128"/>
      <c r="CY79" s="128"/>
      <c r="CZ79" s="128"/>
      <c r="DA79" s="128"/>
      <c r="DB79" s="128"/>
      <c r="DC79" s="128"/>
      <c r="DD79" s="128"/>
      <c r="DE79" s="128"/>
      <c r="DF79" s="128"/>
      <c r="DG79" s="128"/>
      <c r="DH79" s="128"/>
      <c r="DI79" s="128"/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8"/>
      <c r="DW79" s="128"/>
      <c r="DX79" s="128"/>
      <c r="DY79" s="128"/>
      <c r="DZ79" s="128"/>
      <c r="EA79" s="128"/>
      <c r="EB79" s="128"/>
      <c r="EC79" s="128"/>
      <c r="ED79" s="128"/>
      <c r="EE79" s="128"/>
      <c r="EF79" s="128"/>
      <c r="EG79" s="128"/>
      <c r="EH79" s="128"/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8"/>
      <c r="EV79" s="128"/>
      <c r="EW79" s="128"/>
      <c r="EX79" s="128"/>
      <c r="EY79" s="128"/>
      <c r="EZ79" s="128"/>
      <c r="FA79" s="128"/>
      <c r="FB79" s="128"/>
      <c r="FC79" s="128"/>
      <c r="FD79" s="128"/>
      <c r="FE79" s="128"/>
      <c r="FF79" s="128"/>
      <c r="FG79" s="128"/>
      <c r="FH79" s="128"/>
      <c r="FI79" s="128"/>
      <c r="FJ79" s="128"/>
      <c r="FK79" s="128"/>
      <c r="FL79" s="128"/>
      <c r="FM79" s="128"/>
      <c r="FN79" s="128"/>
      <c r="FO79" s="128"/>
      <c r="FP79" s="128"/>
      <c r="FQ79" s="128"/>
      <c r="FR79" s="128"/>
      <c r="FS79" s="128"/>
      <c r="FT79" s="128"/>
      <c r="FU79" s="128"/>
      <c r="FV79" s="128"/>
      <c r="FW79" s="128"/>
      <c r="FX79" s="128"/>
      <c r="FY79" s="128"/>
      <c r="FZ79" s="128"/>
      <c r="GA79" s="128"/>
      <c r="GB79" s="128"/>
      <c r="GC79" s="128"/>
      <c r="GD79" s="128"/>
      <c r="GE79" s="128"/>
      <c r="GF79" s="128"/>
      <c r="GG79" s="128"/>
      <c r="GH79" s="128"/>
      <c r="GI79" s="128"/>
      <c r="GJ79" s="128"/>
      <c r="GK79" s="128"/>
      <c r="GL79" s="128"/>
      <c r="GM79" s="128"/>
      <c r="GN79" s="128"/>
      <c r="GO79" s="128"/>
      <c r="GP79" s="128"/>
      <c r="GQ79" s="128"/>
      <c r="GR79" s="128"/>
      <c r="GS79" s="128"/>
      <c r="GT79" s="128"/>
      <c r="GU79" s="128"/>
      <c r="GV79" s="128"/>
      <c r="GW79" s="128"/>
      <c r="GX79" s="128"/>
      <c r="GY79" s="128"/>
      <c r="GZ79" s="128"/>
      <c r="HA79" s="128"/>
      <c r="HB79" s="128"/>
      <c r="HC79" s="128"/>
      <c r="HD79" s="128"/>
      <c r="HE79" s="128"/>
      <c r="HF79" s="128"/>
      <c r="HG79" s="128"/>
      <c r="HH79" s="128"/>
      <c r="HI79" s="128"/>
      <c r="HJ79" s="128"/>
      <c r="HK79" s="128"/>
      <c r="HL79" s="128"/>
      <c r="HM79" s="128"/>
      <c r="HN79" s="128"/>
      <c r="HO79" s="128"/>
      <c r="HP79" s="128"/>
      <c r="HQ79" s="128"/>
      <c r="HR79" s="128"/>
      <c r="HS79" s="128"/>
      <c r="HT79" s="128"/>
    </row>
    <row r="80" spans="1:228" s="130" customFormat="1" ht="22.5" x14ac:dyDescent="0.2">
      <c r="A80" s="338"/>
      <c r="B80" s="119" t="s">
        <v>183</v>
      </c>
      <c r="C80" s="282" t="s">
        <v>110</v>
      </c>
      <c r="D80" s="275" t="s">
        <v>184</v>
      </c>
      <c r="E80" s="275" t="s">
        <v>28</v>
      </c>
      <c r="F80" s="275" t="s">
        <v>29</v>
      </c>
      <c r="G80" s="411"/>
      <c r="H80" s="388">
        <v>2554900</v>
      </c>
      <c r="I80" s="388">
        <v>530900</v>
      </c>
      <c r="J80" s="398" t="s">
        <v>329</v>
      </c>
      <c r="K80" s="398" t="s">
        <v>329</v>
      </c>
      <c r="L80" s="398" t="s">
        <v>330</v>
      </c>
      <c r="M80" s="398" t="s">
        <v>330</v>
      </c>
      <c r="N80" s="400" t="s">
        <v>330</v>
      </c>
      <c r="O80" s="279"/>
      <c r="P80" s="278" t="s">
        <v>185</v>
      </c>
      <c r="Q80" s="124"/>
      <c r="R80" s="90">
        <f t="shared" si="75"/>
        <v>0</v>
      </c>
      <c r="S80" s="91">
        <f t="shared" si="75"/>
        <v>2241000</v>
      </c>
      <c r="T80" s="92">
        <f t="shared" si="76"/>
        <v>574000</v>
      </c>
      <c r="U80" s="92">
        <f t="shared" si="77"/>
        <v>2815000</v>
      </c>
      <c r="V80" s="93">
        <f t="shared" si="78"/>
        <v>2051.4299999999998</v>
      </c>
      <c r="W80" s="107">
        <v>39573</v>
      </c>
      <c r="X80" s="118">
        <v>16</v>
      </c>
      <c r="Y80" s="109">
        <v>39589</v>
      </c>
      <c r="Z80" s="134">
        <v>13</v>
      </c>
      <c r="AA80" s="90">
        <f t="shared" si="67"/>
        <v>0</v>
      </c>
      <c r="AB80" s="91">
        <f t="shared" si="67"/>
        <v>2241000</v>
      </c>
      <c r="AC80" s="92">
        <f t="shared" si="79"/>
        <v>574000</v>
      </c>
      <c r="AD80" s="93">
        <f t="shared" si="80"/>
        <v>2815000</v>
      </c>
      <c r="AE80" s="111"/>
      <c r="AF80" s="112">
        <v>2241000</v>
      </c>
      <c r="AG80" s="113">
        <v>574000</v>
      </c>
      <c r="AH80" s="114">
        <f t="shared" si="81"/>
        <v>2815000</v>
      </c>
      <c r="AI80" s="13">
        <v>0</v>
      </c>
      <c r="AJ80" s="115">
        <v>2241000</v>
      </c>
      <c r="AK80" s="13">
        <v>574000</v>
      </c>
      <c r="AL80" s="116">
        <f t="shared" si="82"/>
        <v>2815000</v>
      </c>
      <c r="AM80" s="128">
        <f t="shared" si="83"/>
        <v>0</v>
      </c>
      <c r="AN80" s="129">
        <f t="shared" si="83"/>
        <v>0</v>
      </c>
      <c r="AO80" s="128">
        <f t="shared" si="83"/>
        <v>0</v>
      </c>
      <c r="AP80" s="163">
        <f t="shared" si="84"/>
        <v>0</v>
      </c>
      <c r="AQ80" s="14">
        <f t="shared" si="85"/>
        <v>0</v>
      </c>
      <c r="AR80" s="95">
        <f t="shared" si="85"/>
        <v>0</v>
      </c>
      <c r="AS80" s="14">
        <f t="shared" si="85"/>
        <v>0</v>
      </c>
      <c r="AT80" s="225">
        <f t="shared" si="85"/>
        <v>0</v>
      </c>
      <c r="AU80" s="238"/>
      <c r="AV80" s="172">
        <f t="shared" si="86"/>
        <v>2308230</v>
      </c>
      <c r="AW80" s="112">
        <v>558590.60402684566</v>
      </c>
      <c r="AX80" s="112">
        <f t="shared" si="87"/>
        <v>562442.95302013424</v>
      </c>
      <c r="AY80" s="172">
        <f t="shared" si="88"/>
        <v>2870672.953020134</v>
      </c>
      <c r="AZ80" s="138"/>
      <c r="BA80" s="172">
        <f t="shared" si="89"/>
        <v>2353100</v>
      </c>
      <c r="BB80" s="172">
        <f t="shared" si="90"/>
        <v>543200</v>
      </c>
      <c r="BC80" s="268">
        <f t="shared" si="91"/>
        <v>2896300</v>
      </c>
      <c r="BD80" s="310"/>
      <c r="BE80" s="302">
        <f t="shared" si="92"/>
        <v>2419100</v>
      </c>
      <c r="BF80" s="302">
        <f t="shared" si="93"/>
        <v>527800</v>
      </c>
      <c r="BG80" s="172">
        <f t="shared" si="94"/>
        <v>2946900</v>
      </c>
      <c r="BH80" s="310"/>
      <c r="BI80" s="310"/>
      <c r="BJ80" s="302">
        <f t="shared" si="95"/>
        <v>2487000</v>
      </c>
      <c r="BK80" s="302">
        <f t="shared" si="99"/>
        <v>2554900</v>
      </c>
      <c r="BL80" s="302">
        <f t="shared" si="96"/>
        <v>512900</v>
      </c>
      <c r="BM80" s="302">
        <f t="shared" si="100"/>
        <v>530900</v>
      </c>
      <c r="BN80" s="172">
        <f t="shared" si="101"/>
        <v>3085800</v>
      </c>
      <c r="BO80" s="128"/>
      <c r="BP80" s="348" t="s">
        <v>311</v>
      </c>
      <c r="BQ80" s="348" t="s">
        <v>308</v>
      </c>
      <c r="BR80" s="14">
        <f t="shared" si="97"/>
        <v>1893.8533485856015</v>
      </c>
      <c r="BS80" s="14" t="str">
        <f t="shared" si="98"/>
        <v>Brandverz. Clauslaan  36 Lochem</v>
      </c>
      <c r="BT80" s="128"/>
      <c r="BU80" s="128"/>
      <c r="BV80" s="128"/>
      <c r="BW80" s="128"/>
      <c r="BX80" s="128"/>
      <c r="BY80" s="128"/>
      <c r="BZ80" s="128"/>
      <c r="CA80" s="128"/>
      <c r="CB80" s="128"/>
      <c r="CC80" s="128"/>
      <c r="CD80" s="128"/>
      <c r="CE80" s="128"/>
      <c r="CF80" s="128"/>
      <c r="CG80" s="128"/>
      <c r="CH80" s="128"/>
      <c r="CI80" s="128"/>
      <c r="CJ80" s="128"/>
      <c r="CK80" s="128"/>
      <c r="CL80" s="128"/>
      <c r="CM80" s="128"/>
      <c r="CN80" s="128"/>
      <c r="CO80" s="128"/>
      <c r="CP80" s="128"/>
      <c r="CQ80" s="128"/>
      <c r="CR80" s="128"/>
      <c r="CS80" s="128"/>
      <c r="CT80" s="128"/>
      <c r="CU80" s="128"/>
      <c r="CV80" s="128"/>
      <c r="CW80" s="128"/>
      <c r="CX80" s="128"/>
      <c r="CY80" s="128"/>
      <c r="CZ80" s="128"/>
      <c r="DA80" s="128"/>
      <c r="DB80" s="128"/>
      <c r="DC80" s="128"/>
      <c r="DD80" s="128"/>
      <c r="DE80" s="128"/>
      <c r="DF80" s="128"/>
      <c r="DG80" s="128"/>
      <c r="DH80" s="128"/>
      <c r="DI80" s="128"/>
      <c r="DJ80" s="128"/>
      <c r="DK80" s="128"/>
      <c r="DL80" s="128"/>
      <c r="DM80" s="128"/>
      <c r="DN80" s="128"/>
      <c r="DO80" s="128"/>
      <c r="DP80" s="128"/>
      <c r="DQ80" s="128"/>
      <c r="DR80" s="128"/>
      <c r="DS80" s="128"/>
      <c r="DT80" s="128"/>
      <c r="DU80" s="128"/>
      <c r="DV80" s="128"/>
      <c r="DW80" s="128"/>
      <c r="DX80" s="128"/>
      <c r="DY80" s="128"/>
      <c r="DZ80" s="128"/>
      <c r="EA80" s="128"/>
      <c r="EB80" s="128"/>
      <c r="EC80" s="128"/>
      <c r="ED80" s="128"/>
      <c r="EE80" s="128"/>
      <c r="EF80" s="128"/>
      <c r="EG80" s="128"/>
      <c r="EH80" s="128"/>
      <c r="EI80" s="128"/>
      <c r="EJ80" s="128"/>
      <c r="EK80" s="128"/>
      <c r="EL80" s="128"/>
      <c r="EM80" s="128"/>
      <c r="EN80" s="128"/>
      <c r="EO80" s="128"/>
      <c r="EP80" s="128"/>
      <c r="EQ80" s="128"/>
      <c r="ER80" s="128"/>
      <c r="ES80" s="128"/>
      <c r="ET80" s="128"/>
      <c r="EU80" s="128"/>
      <c r="EV80" s="128"/>
      <c r="EW80" s="128"/>
      <c r="EX80" s="128"/>
      <c r="EY80" s="128"/>
      <c r="EZ80" s="128"/>
      <c r="FA80" s="128"/>
      <c r="FB80" s="128"/>
      <c r="FC80" s="128"/>
      <c r="FD80" s="128"/>
      <c r="FE80" s="128"/>
      <c r="FF80" s="128"/>
      <c r="FG80" s="128"/>
      <c r="FH80" s="128"/>
      <c r="FI80" s="128"/>
      <c r="FJ80" s="128"/>
      <c r="FK80" s="128"/>
      <c r="FL80" s="128"/>
      <c r="FM80" s="128"/>
      <c r="FN80" s="128"/>
      <c r="FO80" s="128"/>
      <c r="FP80" s="128"/>
      <c r="FQ80" s="128"/>
      <c r="FR80" s="128"/>
      <c r="FS80" s="128"/>
      <c r="FT80" s="128"/>
      <c r="FU80" s="128"/>
      <c r="FV80" s="128"/>
      <c r="FW80" s="128"/>
      <c r="FX80" s="128"/>
      <c r="FY80" s="128"/>
      <c r="FZ80" s="128"/>
      <c r="GA80" s="128"/>
      <c r="GB80" s="128"/>
      <c r="GC80" s="128"/>
      <c r="GD80" s="128"/>
      <c r="GE80" s="128"/>
      <c r="GF80" s="128"/>
      <c r="GG80" s="128"/>
      <c r="GH80" s="128"/>
      <c r="GI80" s="128"/>
      <c r="GJ80" s="128"/>
      <c r="GK80" s="128"/>
      <c r="GL80" s="128"/>
      <c r="GM80" s="128"/>
      <c r="GN80" s="128"/>
      <c r="GO80" s="128"/>
      <c r="GP80" s="128"/>
      <c r="GQ80" s="128"/>
      <c r="GR80" s="128"/>
      <c r="GS80" s="128"/>
      <c r="GT80" s="128"/>
      <c r="GU80" s="128"/>
      <c r="GV80" s="128"/>
      <c r="GW80" s="128"/>
      <c r="GX80" s="128"/>
      <c r="GY80" s="128"/>
      <c r="GZ80" s="128"/>
      <c r="HA80" s="128"/>
      <c r="HB80" s="128"/>
      <c r="HC80" s="128"/>
      <c r="HD80" s="128"/>
      <c r="HE80" s="128"/>
      <c r="HF80" s="128"/>
      <c r="HG80" s="128"/>
      <c r="HH80" s="128"/>
      <c r="HI80" s="128"/>
      <c r="HJ80" s="128"/>
      <c r="HK80" s="128"/>
      <c r="HL80" s="128"/>
      <c r="HM80" s="128"/>
      <c r="HN80" s="128"/>
      <c r="HO80" s="128"/>
      <c r="HP80" s="128"/>
      <c r="HQ80" s="128"/>
      <c r="HR80" s="128"/>
      <c r="HS80" s="128"/>
      <c r="HT80" s="128"/>
    </row>
    <row r="81" spans="1:228" s="130" customFormat="1" x14ac:dyDescent="0.2">
      <c r="A81" s="338"/>
      <c r="B81" s="119" t="s">
        <v>186</v>
      </c>
      <c r="C81" s="282" t="s">
        <v>244</v>
      </c>
      <c r="D81" s="275" t="s">
        <v>187</v>
      </c>
      <c r="E81" s="275" t="s">
        <v>28</v>
      </c>
      <c r="F81" s="275" t="s">
        <v>29</v>
      </c>
      <c r="G81" s="411"/>
      <c r="H81" s="388">
        <v>0</v>
      </c>
      <c r="I81" s="388">
        <v>506000</v>
      </c>
      <c r="J81" s="398" t="s">
        <v>329</v>
      </c>
      <c r="K81" s="398" t="s">
        <v>329</v>
      </c>
      <c r="L81" s="398" t="s">
        <v>330</v>
      </c>
      <c r="M81" s="398" t="s">
        <v>330</v>
      </c>
      <c r="N81" s="400" t="s">
        <v>330</v>
      </c>
      <c r="O81" s="279"/>
      <c r="P81" s="278" t="s">
        <v>188</v>
      </c>
      <c r="Q81" s="124"/>
      <c r="R81" s="90">
        <f t="shared" si="75"/>
        <v>0</v>
      </c>
      <c r="S81" s="112" t="s">
        <v>189</v>
      </c>
      <c r="T81" s="92">
        <f t="shared" si="76"/>
        <v>547000</v>
      </c>
      <c r="U81" s="92">
        <f t="shared" si="77"/>
        <v>547000</v>
      </c>
      <c r="V81" s="93">
        <f t="shared" si="78"/>
        <v>398.63</v>
      </c>
      <c r="W81" s="107">
        <v>39573</v>
      </c>
      <c r="X81" s="118">
        <v>16</v>
      </c>
      <c r="Y81" s="109">
        <v>39479</v>
      </c>
      <c r="Z81" s="134">
        <v>22</v>
      </c>
      <c r="AA81" s="90">
        <f t="shared" si="67"/>
        <v>0</v>
      </c>
      <c r="AB81" s="91">
        <v>0</v>
      </c>
      <c r="AC81" s="92">
        <f t="shared" si="79"/>
        <v>547000</v>
      </c>
      <c r="AD81" s="93">
        <f t="shared" si="80"/>
        <v>547000</v>
      </c>
      <c r="AE81" s="111"/>
      <c r="AF81" s="112"/>
      <c r="AG81" s="113">
        <v>547000</v>
      </c>
      <c r="AH81" s="114">
        <f t="shared" si="81"/>
        <v>547000</v>
      </c>
      <c r="AI81" s="13">
        <v>0</v>
      </c>
      <c r="AJ81" s="115">
        <v>0</v>
      </c>
      <c r="AK81" s="13">
        <v>547000</v>
      </c>
      <c r="AL81" s="116">
        <f t="shared" si="82"/>
        <v>547000</v>
      </c>
      <c r="AM81" s="128">
        <f t="shared" si="83"/>
        <v>0</v>
      </c>
      <c r="AN81" s="172" t="s">
        <v>189</v>
      </c>
      <c r="AO81" s="128">
        <f t="shared" si="83"/>
        <v>0</v>
      </c>
      <c r="AP81" s="163">
        <f t="shared" si="84"/>
        <v>0</v>
      </c>
      <c r="AQ81" s="14">
        <f t="shared" si="85"/>
        <v>0</v>
      </c>
      <c r="AR81" s="95">
        <v>0</v>
      </c>
      <c r="AS81" s="14">
        <f t="shared" si="85"/>
        <v>0</v>
      </c>
      <c r="AT81" s="225">
        <f t="shared" si="85"/>
        <v>0</v>
      </c>
      <c r="AU81" s="238"/>
      <c r="AV81" s="172">
        <f t="shared" si="86"/>
        <v>0</v>
      </c>
      <c r="AW81" s="112">
        <v>532315.43624161079</v>
      </c>
      <c r="AX81" s="112">
        <f t="shared" si="87"/>
        <v>535986.57718120818</v>
      </c>
      <c r="AY81" s="172">
        <f t="shared" si="88"/>
        <v>535986.57718120818</v>
      </c>
      <c r="AZ81" s="138"/>
      <c r="BA81" s="172"/>
      <c r="BB81" s="172">
        <f t="shared" si="90"/>
        <v>517700</v>
      </c>
      <c r="BC81" s="268">
        <f t="shared" si="91"/>
        <v>517700</v>
      </c>
      <c r="BD81" s="310"/>
      <c r="BE81" s="302">
        <f t="shared" si="92"/>
        <v>0</v>
      </c>
      <c r="BF81" s="302">
        <f t="shared" si="93"/>
        <v>503100</v>
      </c>
      <c r="BG81" s="172">
        <f t="shared" si="94"/>
        <v>503100</v>
      </c>
      <c r="BH81" s="310"/>
      <c r="BI81" s="310"/>
      <c r="BJ81" s="302">
        <f t="shared" si="95"/>
        <v>0</v>
      </c>
      <c r="BK81" s="302">
        <f t="shared" si="99"/>
        <v>0</v>
      </c>
      <c r="BL81" s="302">
        <f t="shared" si="96"/>
        <v>488900</v>
      </c>
      <c r="BM81" s="302">
        <f t="shared" si="100"/>
        <v>506000</v>
      </c>
      <c r="BN81" s="172">
        <f t="shared" si="101"/>
        <v>506000</v>
      </c>
      <c r="BO81" s="128"/>
      <c r="BP81" s="348" t="s">
        <v>311</v>
      </c>
      <c r="BQ81" s="348" t="s">
        <v>308</v>
      </c>
      <c r="BR81" s="14">
        <f t="shared" si="97"/>
        <v>310.54825146941295</v>
      </c>
      <c r="BS81" s="14" t="str">
        <f t="shared" si="98"/>
        <v>Brandverz. Curieplein 19,21 Lochem</v>
      </c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8"/>
      <c r="CX81" s="128"/>
      <c r="CY81" s="128"/>
      <c r="CZ81" s="128"/>
      <c r="DA81" s="128"/>
      <c r="DB81" s="128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8"/>
      <c r="EV81" s="128"/>
      <c r="EW81" s="128"/>
      <c r="EX81" s="128"/>
      <c r="EY81" s="128"/>
      <c r="EZ81" s="128"/>
      <c r="FA81" s="128"/>
      <c r="FB81" s="128"/>
      <c r="FC81" s="128"/>
      <c r="FD81" s="128"/>
      <c r="FE81" s="128"/>
      <c r="FF81" s="128"/>
      <c r="FG81" s="128"/>
      <c r="FH81" s="128"/>
      <c r="FI81" s="128"/>
      <c r="FJ81" s="128"/>
      <c r="FK81" s="128"/>
      <c r="FL81" s="128"/>
      <c r="FM81" s="128"/>
      <c r="FN81" s="128"/>
      <c r="FO81" s="128"/>
      <c r="FP81" s="128"/>
      <c r="FQ81" s="128"/>
      <c r="FR81" s="128"/>
      <c r="FS81" s="128"/>
      <c r="FT81" s="128"/>
      <c r="FU81" s="128"/>
      <c r="FV81" s="128"/>
      <c r="FW81" s="128"/>
      <c r="FX81" s="128"/>
      <c r="FY81" s="128"/>
      <c r="FZ81" s="128"/>
      <c r="GA81" s="128"/>
      <c r="GB81" s="128"/>
      <c r="GC81" s="128"/>
      <c r="GD81" s="128"/>
      <c r="GE81" s="128"/>
      <c r="GF81" s="128"/>
      <c r="GG81" s="128"/>
      <c r="GH81" s="128"/>
      <c r="GI81" s="128"/>
      <c r="GJ81" s="128"/>
      <c r="GK81" s="128"/>
      <c r="GL81" s="128"/>
      <c r="GM81" s="128"/>
      <c r="GN81" s="128"/>
      <c r="GO81" s="128"/>
      <c r="GP81" s="128"/>
      <c r="GQ81" s="128"/>
      <c r="GR81" s="128"/>
      <c r="GS81" s="128"/>
      <c r="GT81" s="128"/>
      <c r="GU81" s="128"/>
      <c r="GV81" s="128"/>
      <c r="GW81" s="128"/>
      <c r="GX81" s="128"/>
      <c r="GY81" s="128"/>
      <c r="GZ81" s="128"/>
      <c r="HA81" s="128"/>
      <c r="HB81" s="128"/>
      <c r="HC81" s="128"/>
      <c r="HD81" s="128"/>
      <c r="HE81" s="128"/>
      <c r="HF81" s="128"/>
      <c r="HG81" s="128"/>
      <c r="HH81" s="128"/>
      <c r="HI81" s="128"/>
      <c r="HJ81" s="128"/>
      <c r="HK81" s="128"/>
      <c r="HL81" s="128"/>
      <c r="HM81" s="128"/>
      <c r="HN81" s="128"/>
      <c r="HO81" s="128"/>
      <c r="HP81" s="128"/>
      <c r="HQ81" s="128"/>
      <c r="HR81" s="128"/>
      <c r="HS81" s="128"/>
      <c r="HT81" s="128"/>
    </row>
    <row r="82" spans="1:228" s="130" customFormat="1" x14ac:dyDescent="0.2">
      <c r="A82" s="338"/>
      <c r="B82" s="119" t="s">
        <v>167</v>
      </c>
      <c r="C82" s="282" t="s">
        <v>190</v>
      </c>
      <c r="D82" s="275" t="s">
        <v>169</v>
      </c>
      <c r="E82" s="275" t="s">
        <v>42</v>
      </c>
      <c r="F82" s="275" t="s">
        <v>29</v>
      </c>
      <c r="G82" s="411"/>
      <c r="H82" s="388">
        <v>0</v>
      </c>
      <c r="I82" s="388">
        <v>581800</v>
      </c>
      <c r="J82" s="398"/>
      <c r="K82" s="398"/>
      <c r="L82" s="398"/>
      <c r="M82" s="398"/>
      <c r="N82" s="400"/>
      <c r="O82" s="279"/>
      <c r="P82" s="278" t="s">
        <v>191</v>
      </c>
      <c r="Q82" s="124"/>
      <c r="R82" s="90">
        <f t="shared" si="75"/>
        <v>0</v>
      </c>
      <c r="S82" s="112" t="s">
        <v>192</v>
      </c>
      <c r="T82" s="92">
        <f t="shared" si="76"/>
        <v>629000</v>
      </c>
      <c r="U82" s="92">
        <f t="shared" si="77"/>
        <v>629000</v>
      </c>
      <c r="V82" s="93">
        <f t="shared" si="78"/>
        <v>458.38</v>
      </c>
      <c r="W82" s="107">
        <v>39573</v>
      </c>
      <c r="X82" s="118">
        <v>16</v>
      </c>
      <c r="Y82" s="109">
        <v>39455</v>
      </c>
      <c r="Z82" s="134">
        <v>25</v>
      </c>
      <c r="AA82" s="90">
        <f t="shared" si="67"/>
        <v>0</v>
      </c>
      <c r="AB82" s="112">
        <v>0</v>
      </c>
      <c r="AC82" s="92">
        <f t="shared" si="79"/>
        <v>629000</v>
      </c>
      <c r="AD82" s="93">
        <f t="shared" si="80"/>
        <v>629000</v>
      </c>
      <c r="AE82" s="111"/>
      <c r="AF82" s="112"/>
      <c r="AG82" s="113">
        <v>629000</v>
      </c>
      <c r="AH82" s="114">
        <f t="shared" si="81"/>
        <v>629000</v>
      </c>
      <c r="AI82" s="13">
        <v>0</v>
      </c>
      <c r="AJ82" s="115">
        <v>0</v>
      </c>
      <c r="AK82" s="13">
        <v>629000</v>
      </c>
      <c r="AL82" s="116">
        <f t="shared" si="82"/>
        <v>629000</v>
      </c>
      <c r="AM82" s="128">
        <f t="shared" si="83"/>
        <v>0</v>
      </c>
      <c r="AN82" s="112" t="s">
        <v>192</v>
      </c>
      <c r="AO82" s="128">
        <f t="shared" si="83"/>
        <v>0</v>
      </c>
      <c r="AP82" s="163">
        <f t="shared" si="84"/>
        <v>0</v>
      </c>
      <c r="AQ82" s="14">
        <f t="shared" si="85"/>
        <v>0</v>
      </c>
      <c r="AR82" s="95">
        <v>0</v>
      </c>
      <c r="AS82" s="14">
        <f t="shared" si="85"/>
        <v>0</v>
      </c>
      <c r="AT82" s="225">
        <f t="shared" si="85"/>
        <v>0</v>
      </c>
      <c r="AU82" s="238"/>
      <c r="AV82" s="172">
        <f t="shared" si="86"/>
        <v>0</v>
      </c>
      <c r="AW82" s="112">
        <v>612114.09395973152</v>
      </c>
      <c r="AX82" s="112">
        <f t="shared" si="87"/>
        <v>616335.57046979864</v>
      </c>
      <c r="AY82" s="172">
        <f t="shared" si="88"/>
        <v>616335.57046979864</v>
      </c>
      <c r="AZ82" s="138"/>
      <c r="BA82" s="172"/>
      <c r="BB82" s="172">
        <f t="shared" si="90"/>
        <v>595300</v>
      </c>
      <c r="BC82" s="268">
        <f t="shared" si="91"/>
        <v>595300</v>
      </c>
      <c r="BD82" s="310"/>
      <c r="BE82" s="302">
        <f t="shared" si="92"/>
        <v>0</v>
      </c>
      <c r="BF82" s="302">
        <f t="shared" si="93"/>
        <v>578500</v>
      </c>
      <c r="BG82" s="172">
        <f t="shared" si="94"/>
        <v>578500</v>
      </c>
      <c r="BH82" s="310"/>
      <c r="BI82" s="310"/>
      <c r="BJ82" s="302">
        <f t="shared" si="95"/>
        <v>0</v>
      </c>
      <c r="BK82" s="302">
        <f t="shared" si="99"/>
        <v>0</v>
      </c>
      <c r="BL82" s="302">
        <f t="shared" si="96"/>
        <v>562100</v>
      </c>
      <c r="BM82" s="302">
        <f t="shared" si="100"/>
        <v>581800</v>
      </c>
      <c r="BN82" s="172">
        <f t="shared" si="101"/>
        <v>581800</v>
      </c>
      <c r="BO82" s="128"/>
      <c r="BP82" s="348" t="s">
        <v>312</v>
      </c>
      <c r="BQ82" s="348" t="s">
        <v>308</v>
      </c>
      <c r="BR82" s="14">
        <f t="shared" si="97"/>
        <v>357.06911601759771</v>
      </c>
      <c r="BS82" s="14" t="str">
        <f t="shared" si="98"/>
        <v>Brandverz. Verwoldseweg 16 Laren</v>
      </c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8"/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8"/>
      <c r="EV82" s="128"/>
      <c r="EW82" s="128"/>
      <c r="EX82" s="128"/>
      <c r="EY82" s="128"/>
      <c r="EZ82" s="128"/>
      <c r="FA82" s="128"/>
      <c r="FB82" s="128"/>
      <c r="FC82" s="128"/>
      <c r="FD82" s="128"/>
      <c r="FE82" s="128"/>
      <c r="FF82" s="128"/>
      <c r="FG82" s="128"/>
      <c r="FH82" s="128"/>
      <c r="FI82" s="128"/>
      <c r="FJ82" s="128"/>
      <c r="FK82" s="128"/>
      <c r="FL82" s="128"/>
      <c r="FM82" s="128"/>
      <c r="FN82" s="128"/>
      <c r="FO82" s="128"/>
      <c r="FP82" s="128"/>
      <c r="FQ82" s="128"/>
      <c r="FR82" s="128"/>
      <c r="FS82" s="128"/>
      <c r="FT82" s="128"/>
      <c r="FU82" s="128"/>
      <c r="FV82" s="128"/>
      <c r="FW82" s="128"/>
      <c r="FX82" s="128"/>
      <c r="FY82" s="128"/>
      <c r="FZ82" s="128"/>
      <c r="GA82" s="128"/>
      <c r="GB82" s="128"/>
      <c r="GC82" s="128"/>
      <c r="GD82" s="128"/>
      <c r="GE82" s="128"/>
      <c r="GF82" s="128"/>
      <c r="GG82" s="128"/>
      <c r="GH82" s="128"/>
      <c r="GI82" s="128"/>
      <c r="GJ82" s="128"/>
      <c r="GK82" s="128"/>
      <c r="GL82" s="128"/>
      <c r="GM82" s="128"/>
      <c r="GN82" s="128"/>
      <c r="GO82" s="128"/>
      <c r="GP82" s="128"/>
      <c r="GQ82" s="128"/>
      <c r="GR82" s="128"/>
      <c r="GS82" s="128"/>
      <c r="GT82" s="128"/>
      <c r="GU82" s="128"/>
      <c r="GV82" s="128"/>
      <c r="GW82" s="128"/>
      <c r="GX82" s="128"/>
      <c r="GY82" s="128"/>
      <c r="GZ82" s="128"/>
      <c r="HA82" s="128"/>
      <c r="HB82" s="128"/>
      <c r="HC82" s="128"/>
      <c r="HD82" s="128"/>
      <c r="HE82" s="128"/>
      <c r="HF82" s="128"/>
      <c r="HG82" s="128"/>
      <c r="HH82" s="128"/>
      <c r="HI82" s="128"/>
      <c r="HJ82" s="128"/>
      <c r="HK82" s="128"/>
      <c r="HL82" s="128"/>
      <c r="HM82" s="128"/>
      <c r="HN82" s="128"/>
      <c r="HO82" s="128"/>
      <c r="HP82" s="128"/>
      <c r="HQ82" s="128"/>
      <c r="HR82" s="128"/>
      <c r="HS82" s="128"/>
      <c r="HT82" s="128"/>
    </row>
    <row r="83" spans="1:228" s="130" customFormat="1" ht="22.5" x14ac:dyDescent="0.2">
      <c r="A83" s="338"/>
      <c r="B83" s="119" t="s">
        <v>193</v>
      </c>
      <c r="C83" s="282" t="s">
        <v>194</v>
      </c>
      <c r="D83" s="275" t="s">
        <v>195</v>
      </c>
      <c r="E83" s="275" t="s">
        <v>28</v>
      </c>
      <c r="F83" s="275" t="s">
        <v>29</v>
      </c>
      <c r="G83" s="411"/>
      <c r="H83" s="388">
        <v>2943600</v>
      </c>
      <c r="I83" s="388">
        <v>616900</v>
      </c>
      <c r="J83" s="398" t="s">
        <v>329</v>
      </c>
      <c r="K83" s="398" t="s">
        <v>329</v>
      </c>
      <c r="L83" s="398" t="s">
        <v>330</v>
      </c>
      <c r="M83" s="398" t="s">
        <v>330</v>
      </c>
      <c r="N83" s="400" t="s">
        <v>330</v>
      </c>
      <c r="O83" s="279"/>
      <c r="P83" s="278" t="s">
        <v>196</v>
      </c>
      <c r="Q83" s="124"/>
      <c r="R83" s="90">
        <f t="shared" si="75"/>
        <v>0</v>
      </c>
      <c r="S83" s="91">
        <f t="shared" si="75"/>
        <v>2582000</v>
      </c>
      <c r="T83" s="92">
        <f t="shared" si="76"/>
        <v>667000</v>
      </c>
      <c r="U83" s="92">
        <f t="shared" si="77"/>
        <v>3249000</v>
      </c>
      <c r="V83" s="93">
        <f t="shared" si="78"/>
        <v>2367.71</v>
      </c>
      <c r="W83" s="107">
        <v>39573</v>
      </c>
      <c r="X83" s="118">
        <v>16</v>
      </c>
      <c r="Y83" s="109">
        <v>39492</v>
      </c>
      <c r="Z83" s="134">
        <v>18</v>
      </c>
      <c r="AA83" s="90">
        <f t="shared" si="67"/>
        <v>0</v>
      </c>
      <c r="AB83" s="91">
        <f t="shared" si="67"/>
        <v>2582000</v>
      </c>
      <c r="AC83" s="92">
        <f t="shared" si="79"/>
        <v>667000</v>
      </c>
      <c r="AD83" s="93">
        <f t="shared" si="80"/>
        <v>3249000</v>
      </c>
      <c r="AE83" s="111"/>
      <c r="AF83" s="112">
        <v>2582000</v>
      </c>
      <c r="AG83" s="113">
        <v>667000</v>
      </c>
      <c r="AH83" s="114">
        <f t="shared" si="81"/>
        <v>3249000</v>
      </c>
      <c r="AI83" s="13">
        <v>0</v>
      </c>
      <c r="AJ83" s="115">
        <v>2582000</v>
      </c>
      <c r="AK83" s="13">
        <v>667000</v>
      </c>
      <c r="AL83" s="116">
        <f t="shared" si="82"/>
        <v>3249000</v>
      </c>
      <c r="AM83" s="128">
        <f t="shared" si="83"/>
        <v>0</v>
      </c>
      <c r="AN83" s="129">
        <f t="shared" si="83"/>
        <v>0</v>
      </c>
      <c r="AO83" s="128">
        <f t="shared" si="83"/>
        <v>0</v>
      </c>
      <c r="AP83" s="163">
        <f t="shared" si="84"/>
        <v>0</v>
      </c>
      <c r="AQ83" s="14">
        <f t="shared" si="85"/>
        <v>0</v>
      </c>
      <c r="AR83" s="95">
        <f t="shared" si="85"/>
        <v>0</v>
      </c>
      <c r="AS83" s="14">
        <f t="shared" si="85"/>
        <v>0</v>
      </c>
      <c r="AT83" s="225">
        <f t="shared" si="85"/>
        <v>0</v>
      </c>
      <c r="AU83" s="238"/>
      <c r="AV83" s="172">
        <f t="shared" si="86"/>
        <v>2659460</v>
      </c>
      <c r="AW83" s="112">
        <v>649093.95973154367</v>
      </c>
      <c r="AX83" s="112">
        <f t="shared" si="87"/>
        <v>653570.46979865781</v>
      </c>
      <c r="AY83" s="172">
        <f t="shared" si="88"/>
        <v>3313030.469798658</v>
      </c>
      <c r="AZ83" s="138"/>
      <c r="BA83" s="172">
        <f t="shared" ref="BA83:BA91" si="102">CEILING(AV83*($BA$3/$BA$2),100)</f>
        <v>2711100</v>
      </c>
      <c r="BB83" s="172">
        <f t="shared" si="90"/>
        <v>631200</v>
      </c>
      <c r="BC83" s="268">
        <f t="shared" si="91"/>
        <v>3342300</v>
      </c>
      <c r="BD83" s="310"/>
      <c r="BE83" s="302">
        <f t="shared" si="92"/>
        <v>2787200</v>
      </c>
      <c r="BF83" s="302">
        <f t="shared" si="93"/>
        <v>613300</v>
      </c>
      <c r="BG83" s="172">
        <f t="shared" si="94"/>
        <v>3400500</v>
      </c>
      <c r="BH83" s="310"/>
      <c r="BI83" s="310"/>
      <c r="BJ83" s="302">
        <f t="shared" si="95"/>
        <v>2865400</v>
      </c>
      <c r="BK83" s="302">
        <f t="shared" si="99"/>
        <v>2943600</v>
      </c>
      <c r="BL83" s="302">
        <f t="shared" si="96"/>
        <v>596000</v>
      </c>
      <c r="BM83" s="302">
        <f t="shared" si="100"/>
        <v>616900</v>
      </c>
      <c r="BN83" s="172">
        <f t="shared" si="101"/>
        <v>3560500</v>
      </c>
      <c r="BO83" s="128"/>
      <c r="BP83" s="348" t="s">
        <v>309</v>
      </c>
      <c r="BQ83" s="348" t="s">
        <v>308</v>
      </c>
      <c r="BR83" s="14">
        <f t="shared" si="97"/>
        <v>2185.1917971479143</v>
      </c>
      <c r="BS83" s="14" t="str">
        <f t="shared" si="98"/>
        <v>Brandverz. Pr. Frisolaan 12A Lochem</v>
      </c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128"/>
      <c r="CO83" s="128"/>
      <c r="CP83" s="128"/>
      <c r="CQ83" s="128"/>
      <c r="CR83" s="128"/>
      <c r="CS83" s="128"/>
      <c r="CT83" s="128"/>
      <c r="CU83" s="128"/>
      <c r="CV83" s="128"/>
      <c r="CW83" s="128"/>
      <c r="CX83" s="128"/>
      <c r="CY83" s="128"/>
      <c r="CZ83" s="128"/>
      <c r="DA83" s="128"/>
      <c r="DB83" s="128"/>
      <c r="DC83" s="128"/>
      <c r="DD83" s="128"/>
      <c r="DE83" s="128"/>
      <c r="DF83" s="128"/>
      <c r="DG83" s="128"/>
      <c r="DH83" s="128"/>
      <c r="DI83" s="128"/>
      <c r="DJ83" s="128"/>
      <c r="DK83" s="128"/>
      <c r="DL83" s="128"/>
      <c r="DM83" s="128"/>
      <c r="DN83" s="128"/>
      <c r="DO83" s="128"/>
      <c r="DP83" s="128"/>
      <c r="DQ83" s="128"/>
      <c r="DR83" s="128"/>
      <c r="DS83" s="128"/>
      <c r="DT83" s="128"/>
      <c r="DU83" s="128"/>
      <c r="DV83" s="128"/>
      <c r="DW83" s="128"/>
      <c r="DX83" s="128"/>
      <c r="DY83" s="128"/>
      <c r="DZ83" s="128"/>
      <c r="EA83" s="128"/>
      <c r="EB83" s="128"/>
      <c r="EC83" s="128"/>
      <c r="ED83" s="128"/>
      <c r="EE83" s="128"/>
      <c r="EF83" s="128"/>
      <c r="EG83" s="128"/>
      <c r="EH83" s="128"/>
      <c r="EI83" s="128"/>
      <c r="EJ83" s="128"/>
      <c r="EK83" s="128"/>
      <c r="EL83" s="128"/>
      <c r="EM83" s="128"/>
      <c r="EN83" s="128"/>
      <c r="EO83" s="128"/>
      <c r="EP83" s="128"/>
      <c r="EQ83" s="128"/>
      <c r="ER83" s="128"/>
      <c r="ES83" s="128"/>
      <c r="ET83" s="128"/>
      <c r="EU83" s="128"/>
      <c r="EV83" s="128"/>
      <c r="EW83" s="128"/>
      <c r="EX83" s="128"/>
      <c r="EY83" s="128"/>
      <c r="EZ83" s="128"/>
      <c r="FA83" s="128"/>
      <c r="FB83" s="128"/>
      <c r="FC83" s="128"/>
      <c r="FD83" s="128"/>
      <c r="FE83" s="128"/>
      <c r="FF83" s="128"/>
      <c r="FG83" s="128"/>
      <c r="FH83" s="128"/>
      <c r="FI83" s="128"/>
      <c r="FJ83" s="128"/>
      <c r="FK83" s="128"/>
      <c r="FL83" s="128"/>
      <c r="FM83" s="128"/>
      <c r="FN83" s="128"/>
      <c r="FO83" s="128"/>
      <c r="FP83" s="128"/>
      <c r="FQ83" s="128"/>
      <c r="FR83" s="128"/>
      <c r="FS83" s="128"/>
      <c r="FT83" s="128"/>
      <c r="FU83" s="128"/>
      <c r="FV83" s="128"/>
      <c r="FW83" s="128"/>
      <c r="FX83" s="128"/>
      <c r="FY83" s="128"/>
      <c r="FZ83" s="128"/>
      <c r="GA83" s="128"/>
      <c r="GB83" s="128"/>
      <c r="GC83" s="128"/>
      <c r="GD83" s="128"/>
      <c r="GE83" s="128"/>
      <c r="GF83" s="128"/>
      <c r="GG83" s="128"/>
      <c r="GH83" s="128"/>
      <c r="GI83" s="128"/>
      <c r="GJ83" s="128"/>
      <c r="GK83" s="128"/>
      <c r="GL83" s="128"/>
      <c r="GM83" s="128"/>
      <c r="GN83" s="128"/>
      <c r="GO83" s="128"/>
      <c r="GP83" s="128"/>
      <c r="GQ83" s="128"/>
      <c r="GR83" s="128"/>
      <c r="GS83" s="128"/>
      <c r="GT83" s="128"/>
      <c r="GU83" s="128"/>
      <c r="GV83" s="128"/>
      <c r="GW83" s="128"/>
      <c r="GX83" s="128"/>
      <c r="GY83" s="128"/>
      <c r="GZ83" s="128"/>
      <c r="HA83" s="128"/>
      <c r="HB83" s="128"/>
      <c r="HC83" s="128"/>
      <c r="HD83" s="128"/>
      <c r="HE83" s="128"/>
      <c r="HF83" s="128"/>
      <c r="HG83" s="128"/>
      <c r="HH83" s="128"/>
      <c r="HI83" s="128"/>
      <c r="HJ83" s="128"/>
      <c r="HK83" s="128"/>
      <c r="HL83" s="128"/>
      <c r="HM83" s="128"/>
      <c r="HN83" s="128"/>
      <c r="HO83" s="128"/>
      <c r="HP83" s="128"/>
      <c r="HQ83" s="128"/>
      <c r="HR83" s="128"/>
      <c r="HS83" s="128"/>
      <c r="HT83" s="128"/>
    </row>
    <row r="84" spans="1:228" s="130" customFormat="1" ht="22.5" x14ac:dyDescent="0.2">
      <c r="A84" s="338"/>
      <c r="B84" s="119" t="s">
        <v>197</v>
      </c>
      <c r="C84" s="282" t="s">
        <v>52</v>
      </c>
      <c r="D84" s="275" t="s">
        <v>198</v>
      </c>
      <c r="E84" s="275" t="s">
        <v>104</v>
      </c>
      <c r="F84" s="275" t="s">
        <v>29</v>
      </c>
      <c r="G84" s="411"/>
      <c r="H84" s="388">
        <v>2389600</v>
      </c>
      <c r="I84" s="388">
        <v>448600</v>
      </c>
      <c r="J84" s="398" t="s">
        <v>329</v>
      </c>
      <c r="K84" s="398" t="s">
        <v>329</v>
      </c>
      <c r="L84" s="398" t="s">
        <v>330</v>
      </c>
      <c r="M84" s="398" t="s">
        <v>330</v>
      </c>
      <c r="N84" s="400" t="s">
        <v>330</v>
      </c>
      <c r="O84" s="279"/>
      <c r="P84" s="278" t="s">
        <v>199</v>
      </c>
      <c r="Q84" s="124"/>
      <c r="R84" s="90">
        <f t="shared" si="75"/>
        <v>0</v>
      </c>
      <c r="S84" s="91">
        <f t="shared" si="75"/>
        <v>2096000</v>
      </c>
      <c r="T84" s="92">
        <f t="shared" si="76"/>
        <v>485000</v>
      </c>
      <c r="U84" s="92">
        <f t="shared" si="77"/>
        <v>2581000</v>
      </c>
      <c r="V84" s="93">
        <f t="shared" si="78"/>
        <v>1880.9</v>
      </c>
      <c r="W84" s="107">
        <v>39573</v>
      </c>
      <c r="X84" s="118">
        <v>16</v>
      </c>
      <c r="Y84" s="109">
        <v>39513</v>
      </c>
      <c r="Z84" s="134">
        <v>17</v>
      </c>
      <c r="AA84" s="90">
        <f t="shared" si="67"/>
        <v>0</v>
      </c>
      <c r="AB84" s="91">
        <f t="shared" si="67"/>
        <v>2096000</v>
      </c>
      <c r="AC84" s="92">
        <f t="shared" si="79"/>
        <v>485000</v>
      </c>
      <c r="AD84" s="93">
        <f t="shared" si="80"/>
        <v>2581000</v>
      </c>
      <c r="AE84" s="111"/>
      <c r="AF84" s="112">
        <v>2096000</v>
      </c>
      <c r="AG84" s="113">
        <v>485000</v>
      </c>
      <c r="AH84" s="114">
        <f t="shared" si="81"/>
        <v>2581000</v>
      </c>
      <c r="AI84" s="13">
        <v>0</v>
      </c>
      <c r="AJ84" s="115">
        <v>2096000</v>
      </c>
      <c r="AK84" s="13">
        <v>485000</v>
      </c>
      <c r="AL84" s="116">
        <f t="shared" si="82"/>
        <v>2581000</v>
      </c>
      <c r="AM84" s="128">
        <f t="shared" si="83"/>
        <v>0</v>
      </c>
      <c r="AN84" s="129">
        <f t="shared" si="83"/>
        <v>0</v>
      </c>
      <c r="AO84" s="128">
        <f t="shared" si="83"/>
        <v>0</v>
      </c>
      <c r="AP84" s="163">
        <f t="shared" si="84"/>
        <v>0</v>
      </c>
      <c r="AQ84" s="14">
        <f t="shared" si="85"/>
        <v>0</v>
      </c>
      <c r="AR84" s="95">
        <f t="shared" si="85"/>
        <v>0</v>
      </c>
      <c r="AS84" s="14">
        <f t="shared" si="85"/>
        <v>0</v>
      </c>
      <c r="AT84" s="225">
        <f t="shared" si="85"/>
        <v>0</v>
      </c>
      <c r="AU84" s="238"/>
      <c r="AV84" s="172">
        <f t="shared" si="86"/>
        <v>2158880</v>
      </c>
      <c r="AW84" s="112">
        <v>471979.8657718121</v>
      </c>
      <c r="AX84" s="112">
        <f t="shared" si="87"/>
        <v>475234.89932885912</v>
      </c>
      <c r="AY84" s="172">
        <f t="shared" si="88"/>
        <v>2634114.8993288591</v>
      </c>
      <c r="AZ84" s="138"/>
      <c r="BA84" s="172">
        <f t="shared" si="102"/>
        <v>2200800</v>
      </c>
      <c r="BB84" s="172">
        <f t="shared" si="90"/>
        <v>459000</v>
      </c>
      <c r="BC84" s="268">
        <f t="shared" si="91"/>
        <v>2659800</v>
      </c>
      <c r="BD84" s="310"/>
      <c r="BE84" s="302">
        <f t="shared" si="92"/>
        <v>2262600</v>
      </c>
      <c r="BF84" s="302">
        <f t="shared" si="93"/>
        <v>446000</v>
      </c>
      <c r="BG84" s="172">
        <f t="shared" si="94"/>
        <v>2708600</v>
      </c>
      <c r="BH84" s="310"/>
      <c r="BI84" s="310"/>
      <c r="BJ84" s="302">
        <f t="shared" si="95"/>
        <v>2326100</v>
      </c>
      <c r="BK84" s="302">
        <f t="shared" si="99"/>
        <v>2389600</v>
      </c>
      <c r="BL84" s="302">
        <f t="shared" si="96"/>
        <v>433400</v>
      </c>
      <c r="BM84" s="302">
        <f t="shared" si="100"/>
        <v>448600</v>
      </c>
      <c r="BN84" s="172">
        <f t="shared" si="101"/>
        <v>2838200</v>
      </c>
      <c r="BO84" s="128"/>
      <c r="BP84" s="348" t="s">
        <v>311</v>
      </c>
      <c r="BQ84" s="348" t="s">
        <v>308</v>
      </c>
      <c r="BR84" s="14">
        <f t="shared" si="97"/>
        <v>1741.8933741511617</v>
      </c>
      <c r="BS84" s="14" t="str">
        <f t="shared" si="98"/>
        <v>Brandverz. Bargeweg 3 Eefde</v>
      </c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8"/>
      <c r="CX84" s="128"/>
      <c r="CY84" s="128"/>
      <c r="CZ84" s="128"/>
      <c r="DA84" s="128"/>
      <c r="DB84" s="128"/>
      <c r="DC84" s="128"/>
      <c r="DD84" s="128"/>
      <c r="DE84" s="128"/>
      <c r="DF84" s="128"/>
      <c r="DG84" s="128"/>
      <c r="DH84" s="128"/>
      <c r="DI84" s="128"/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8"/>
      <c r="DW84" s="128"/>
      <c r="DX84" s="128"/>
      <c r="DY84" s="128"/>
      <c r="DZ84" s="128"/>
      <c r="EA84" s="128"/>
      <c r="EB84" s="128"/>
      <c r="EC84" s="128"/>
      <c r="ED84" s="128"/>
      <c r="EE84" s="128"/>
      <c r="EF84" s="128"/>
      <c r="EG84" s="128"/>
      <c r="EH84" s="128"/>
      <c r="EI84" s="128"/>
      <c r="EJ84" s="128"/>
      <c r="EK84" s="128"/>
      <c r="EL84" s="128"/>
      <c r="EM84" s="128"/>
      <c r="EN84" s="128"/>
      <c r="EO84" s="128"/>
      <c r="EP84" s="128"/>
      <c r="EQ84" s="128"/>
      <c r="ER84" s="128"/>
      <c r="ES84" s="128"/>
      <c r="ET84" s="128"/>
      <c r="EU84" s="128"/>
      <c r="EV84" s="128"/>
      <c r="EW84" s="128"/>
      <c r="EX84" s="128"/>
      <c r="EY84" s="128"/>
      <c r="EZ84" s="128"/>
      <c r="FA84" s="128"/>
      <c r="FB84" s="128"/>
      <c r="FC84" s="128"/>
      <c r="FD84" s="128"/>
      <c r="FE84" s="128"/>
      <c r="FF84" s="128"/>
      <c r="FG84" s="128"/>
      <c r="FH84" s="128"/>
      <c r="FI84" s="128"/>
      <c r="FJ84" s="128"/>
      <c r="FK84" s="128"/>
      <c r="FL84" s="128"/>
      <c r="FM84" s="128"/>
      <c r="FN84" s="128"/>
      <c r="FO84" s="128"/>
      <c r="FP84" s="128"/>
      <c r="FQ84" s="128"/>
      <c r="FR84" s="128"/>
      <c r="FS84" s="128"/>
      <c r="FT84" s="128"/>
      <c r="FU84" s="128"/>
      <c r="FV84" s="128"/>
      <c r="FW84" s="128"/>
      <c r="FX84" s="128"/>
      <c r="FY84" s="128"/>
      <c r="FZ84" s="128"/>
      <c r="GA84" s="128"/>
      <c r="GB84" s="128"/>
      <c r="GC84" s="128"/>
      <c r="GD84" s="128"/>
      <c r="GE84" s="128"/>
      <c r="GF84" s="128"/>
      <c r="GG84" s="128"/>
      <c r="GH84" s="128"/>
      <c r="GI84" s="128"/>
      <c r="GJ84" s="128"/>
      <c r="GK84" s="128"/>
      <c r="GL84" s="128"/>
      <c r="GM84" s="128"/>
      <c r="GN84" s="128"/>
      <c r="GO84" s="128"/>
      <c r="GP84" s="128"/>
      <c r="GQ84" s="128"/>
      <c r="GR84" s="128"/>
      <c r="GS84" s="128"/>
      <c r="GT84" s="128"/>
      <c r="GU84" s="128"/>
      <c r="GV84" s="128"/>
      <c r="GW84" s="128"/>
      <c r="GX84" s="128"/>
      <c r="GY84" s="128"/>
      <c r="GZ84" s="128"/>
      <c r="HA84" s="128"/>
      <c r="HB84" s="128"/>
      <c r="HC84" s="128"/>
      <c r="HD84" s="128"/>
      <c r="HE84" s="128"/>
      <c r="HF84" s="128"/>
      <c r="HG84" s="128"/>
      <c r="HH84" s="128"/>
      <c r="HI84" s="128"/>
      <c r="HJ84" s="128"/>
      <c r="HK84" s="128"/>
      <c r="HL84" s="128"/>
      <c r="HM84" s="128"/>
      <c r="HN84" s="128"/>
      <c r="HO84" s="128"/>
      <c r="HP84" s="128"/>
      <c r="HQ84" s="128"/>
      <c r="HR84" s="128"/>
      <c r="HS84" s="128"/>
      <c r="HT84" s="128"/>
    </row>
    <row r="85" spans="1:228" s="130" customFormat="1" x14ac:dyDescent="0.2">
      <c r="A85" s="338"/>
      <c r="B85" s="119" t="s">
        <v>200</v>
      </c>
      <c r="C85" s="282" t="s">
        <v>103</v>
      </c>
      <c r="D85" s="275" t="s">
        <v>201</v>
      </c>
      <c r="E85" s="275" t="s">
        <v>202</v>
      </c>
      <c r="F85" s="275" t="s">
        <v>29</v>
      </c>
      <c r="G85" s="411"/>
      <c r="H85" s="388">
        <v>2443100</v>
      </c>
      <c r="I85" s="388">
        <v>468100</v>
      </c>
      <c r="J85" s="398" t="s">
        <v>329</v>
      </c>
      <c r="K85" s="398" t="s">
        <v>329</v>
      </c>
      <c r="L85" s="398" t="s">
        <v>330</v>
      </c>
      <c r="M85" s="398" t="s">
        <v>330</v>
      </c>
      <c r="N85" s="400" t="s">
        <v>330</v>
      </c>
      <c r="O85" s="279"/>
      <c r="P85" s="278" t="s">
        <v>203</v>
      </c>
      <c r="Q85" s="124"/>
      <c r="R85" s="90">
        <f t="shared" si="75"/>
        <v>0</v>
      </c>
      <c r="S85" s="91">
        <f t="shared" si="75"/>
        <v>2143000</v>
      </c>
      <c r="T85" s="92">
        <f t="shared" si="76"/>
        <v>506000</v>
      </c>
      <c r="U85" s="92">
        <f t="shared" si="77"/>
        <v>2649000</v>
      </c>
      <c r="V85" s="93">
        <f t="shared" si="78"/>
        <v>1930.46</v>
      </c>
      <c r="W85" s="107">
        <v>39207</v>
      </c>
      <c r="X85" s="118">
        <v>15</v>
      </c>
      <c r="Y85" s="109">
        <v>39485</v>
      </c>
      <c r="Z85" s="134">
        <v>21</v>
      </c>
      <c r="AA85" s="90">
        <f t="shared" si="67"/>
        <v>0</v>
      </c>
      <c r="AB85" s="91">
        <f t="shared" si="67"/>
        <v>2143000</v>
      </c>
      <c r="AC85" s="92">
        <f t="shared" si="79"/>
        <v>506000</v>
      </c>
      <c r="AD85" s="93">
        <f t="shared" si="80"/>
        <v>2649000</v>
      </c>
      <c r="AE85" s="111"/>
      <c r="AF85" s="112">
        <v>2143000</v>
      </c>
      <c r="AG85" s="113">
        <v>506000</v>
      </c>
      <c r="AH85" s="114">
        <f t="shared" si="81"/>
        <v>2649000</v>
      </c>
      <c r="AI85" s="13">
        <v>0</v>
      </c>
      <c r="AJ85" s="115">
        <v>2143000</v>
      </c>
      <c r="AK85" s="13">
        <v>506000</v>
      </c>
      <c r="AL85" s="116">
        <f t="shared" si="82"/>
        <v>2649000</v>
      </c>
      <c r="AM85" s="128">
        <f t="shared" si="83"/>
        <v>0</v>
      </c>
      <c r="AN85" s="129">
        <f t="shared" si="83"/>
        <v>0</v>
      </c>
      <c r="AO85" s="128">
        <f t="shared" si="83"/>
        <v>0</v>
      </c>
      <c r="AP85" s="163">
        <f t="shared" si="84"/>
        <v>0</v>
      </c>
      <c r="AQ85" s="14">
        <f t="shared" si="85"/>
        <v>0</v>
      </c>
      <c r="AR85" s="95">
        <f t="shared" si="85"/>
        <v>0</v>
      </c>
      <c r="AS85" s="14">
        <f t="shared" si="85"/>
        <v>0</v>
      </c>
      <c r="AT85" s="225">
        <f t="shared" si="85"/>
        <v>0</v>
      </c>
      <c r="AU85" s="238"/>
      <c r="AV85" s="172">
        <f t="shared" si="86"/>
        <v>2207290</v>
      </c>
      <c r="AW85" s="112">
        <v>492416.10738255031</v>
      </c>
      <c r="AX85" s="112">
        <f t="shared" si="87"/>
        <v>495812.08053691272</v>
      </c>
      <c r="AY85" s="172">
        <f t="shared" si="88"/>
        <v>2703102.0805369127</v>
      </c>
      <c r="AZ85" s="138"/>
      <c r="BA85" s="172">
        <f t="shared" si="102"/>
        <v>2250200</v>
      </c>
      <c r="BB85" s="172">
        <f t="shared" si="90"/>
        <v>478900</v>
      </c>
      <c r="BC85" s="268">
        <f t="shared" si="91"/>
        <v>2729100</v>
      </c>
      <c r="BD85" s="310"/>
      <c r="BE85" s="302">
        <f t="shared" si="92"/>
        <v>2313300</v>
      </c>
      <c r="BF85" s="302">
        <f t="shared" si="93"/>
        <v>465400</v>
      </c>
      <c r="BG85" s="172">
        <f t="shared" si="94"/>
        <v>2778700</v>
      </c>
      <c r="BH85" s="310"/>
      <c r="BI85" s="310"/>
      <c r="BJ85" s="302">
        <f t="shared" si="95"/>
        <v>2378200</v>
      </c>
      <c r="BK85" s="302">
        <f t="shared" si="99"/>
        <v>2443100</v>
      </c>
      <c r="BL85" s="302">
        <f t="shared" si="96"/>
        <v>452200</v>
      </c>
      <c r="BM85" s="302">
        <f t="shared" si="100"/>
        <v>468100</v>
      </c>
      <c r="BN85" s="172">
        <f t="shared" si="101"/>
        <v>2911200</v>
      </c>
      <c r="BO85" s="128"/>
      <c r="BP85" s="348" t="s">
        <v>309</v>
      </c>
      <c r="BQ85" s="348" t="s">
        <v>308</v>
      </c>
      <c r="BR85" s="14">
        <f t="shared" si="97"/>
        <v>1786.6957898769861</v>
      </c>
      <c r="BS85" s="14" t="str">
        <f t="shared" si="98"/>
        <v>Brandverz. Du Tourweg 1 Epse</v>
      </c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8"/>
      <c r="FL85" s="128"/>
      <c r="FM85" s="128"/>
      <c r="FN85" s="128"/>
      <c r="FO85" s="128"/>
      <c r="FP85" s="128"/>
      <c r="FQ85" s="128"/>
      <c r="FR85" s="128"/>
      <c r="FS85" s="128"/>
      <c r="FT85" s="128"/>
      <c r="FU85" s="128"/>
      <c r="FV85" s="128"/>
      <c r="FW85" s="128"/>
      <c r="FX85" s="128"/>
      <c r="FY85" s="128"/>
      <c r="FZ85" s="128"/>
      <c r="GA85" s="128"/>
      <c r="GB85" s="128"/>
      <c r="GC85" s="128"/>
      <c r="GD85" s="128"/>
      <c r="GE85" s="128"/>
      <c r="GF85" s="128"/>
      <c r="GG85" s="128"/>
      <c r="GH85" s="128"/>
      <c r="GI85" s="128"/>
      <c r="GJ85" s="128"/>
      <c r="GK85" s="128"/>
      <c r="GL85" s="128"/>
      <c r="GM85" s="128"/>
      <c r="GN85" s="128"/>
      <c r="GO85" s="128"/>
      <c r="GP85" s="128"/>
      <c r="GQ85" s="128"/>
      <c r="GR85" s="128"/>
      <c r="GS85" s="128"/>
      <c r="GT85" s="128"/>
      <c r="GU85" s="128"/>
      <c r="GV85" s="128"/>
      <c r="GW85" s="128"/>
      <c r="GX85" s="128"/>
      <c r="GY85" s="128"/>
      <c r="GZ85" s="128"/>
      <c r="HA85" s="128"/>
      <c r="HB85" s="128"/>
      <c r="HC85" s="128"/>
      <c r="HD85" s="128"/>
      <c r="HE85" s="128"/>
      <c r="HF85" s="128"/>
      <c r="HG85" s="128"/>
      <c r="HH85" s="128"/>
      <c r="HI85" s="128"/>
      <c r="HJ85" s="128"/>
      <c r="HK85" s="128"/>
      <c r="HL85" s="128"/>
      <c r="HM85" s="128"/>
      <c r="HN85" s="128"/>
      <c r="HO85" s="128"/>
      <c r="HP85" s="128"/>
      <c r="HQ85" s="128"/>
      <c r="HR85" s="128"/>
      <c r="HS85" s="128"/>
      <c r="HT85" s="128"/>
    </row>
    <row r="86" spans="1:228" s="130" customFormat="1" x14ac:dyDescent="0.2">
      <c r="A86" s="338"/>
      <c r="B86" s="119" t="s">
        <v>126</v>
      </c>
      <c r="C86" s="282" t="s">
        <v>150</v>
      </c>
      <c r="D86" s="275" t="s">
        <v>127</v>
      </c>
      <c r="E86" s="275" t="s">
        <v>128</v>
      </c>
      <c r="F86" s="275" t="s">
        <v>29</v>
      </c>
      <c r="G86" s="411"/>
      <c r="H86" s="388">
        <v>2533200</v>
      </c>
      <c r="I86" s="388">
        <v>466200</v>
      </c>
      <c r="J86" s="398" t="s">
        <v>329</v>
      </c>
      <c r="K86" s="398" t="s">
        <v>329</v>
      </c>
      <c r="L86" s="398" t="s">
        <v>330</v>
      </c>
      <c r="M86" s="398" t="s">
        <v>330</v>
      </c>
      <c r="N86" s="400" t="s">
        <v>330</v>
      </c>
      <c r="O86" s="279"/>
      <c r="P86" s="278" t="s">
        <v>204</v>
      </c>
      <c r="Q86" s="124"/>
      <c r="R86" s="90">
        <f t="shared" si="75"/>
        <v>0</v>
      </c>
      <c r="S86" s="91">
        <f t="shared" si="75"/>
        <v>2222000</v>
      </c>
      <c r="T86" s="92">
        <f t="shared" si="76"/>
        <v>504000</v>
      </c>
      <c r="U86" s="92">
        <f t="shared" si="77"/>
        <v>2726000</v>
      </c>
      <c r="V86" s="93">
        <f t="shared" si="78"/>
        <v>1986.57</v>
      </c>
      <c r="W86" s="107">
        <v>39207</v>
      </c>
      <c r="X86" s="118">
        <v>15</v>
      </c>
      <c r="Y86" s="109">
        <v>39582</v>
      </c>
      <c r="Z86" s="134">
        <v>14</v>
      </c>
      <c r="AA86" s="90">
        <f t="shared" si="67"/>
        <v>0</v>
      </c>
      <c r="AB86" s="91">
        <f t="shared" si="67"/>
        <v>2222000</v>
      </c>
      <c r="AC86" s="92">
        <f t="shared" si="79"/>
        <v>504000</v>
      </c>
      <c r="AD86" s="93">
        <f t="shared" si="80"/>
        <v>2726000</v>
      </c>
      <c r="AE86" s="111"/>
      <c r="AF86" s="112">
        <v>2222000</v>
      </c>
      <c r="AG86" s="113">
        <v>504000</v>
      </c>
      <c r="AH86" s="114">
        <f t="shared" si="81"/>
        <v>2726000</v>
      </c>
      <c r="AI86" s="13">
        <v>0</v>
      </c>
      <c r="AJ86" s="115">
        <v>2222000</v>
      </c>
      <c r="AK86" s="13">
        <v>504000</v>
      </c>
      <c r="AL86" s="116">
        <f t="shared" si="82"/>
        <v>2726000</v>
      </c>
      <c r="AM86" s="128">
        <f t="shared" si="83"/>
        <v>0</v>
      </c>
      <c r="AN86" s="129">
        <f t="shared" si="83"/>
        <v>0</v>
      </c>
      <c r="AO86" s="128">
        <f t="shared" si="83"/>
        <v>0</v>
      </c>
      <c r="AP86" s="163">
        <f t="shared" si="84"/>
        <v>0</v>
      </c>
      <c r="AQ86" s="14">
        <f t="shared" si="85"/>
        <v>0</v>
      </c>
      <c r="AR86" s="95">
        <f t="shared" si="85"/>
        <v>0</v>
      </c>
      <c r="AS86" s="14">
        <f t="shared" si="85"/>
        <v>0</v>
      </c>
      <c r="AT86" s="225">
        <f t="shared" si="85"/>
        <v>0</v>
      </c>
      <c r="AU86" s="238"/>
      <c r="AV86" s="172">
        <f t="shared" si="86"/>
        <v>2288660</v>
      </c>
      <c r="AW86" s="112">
        <v>490469.79865771811</v>
      </c>
      <c r="AX86" s="112">
        <f t="shared" si="87"/>
        <v>493852.34899328853</v>
      </c>
      <c r="AY86" s="172">
        <f t="shared" si="88"/>
        <v>2782512.3489932884</v>
      </c>
      <c r="AZ86" s="138"/>
      <c r="BA86" s="172">
        <f t="shared" si="102"/>
        <v>2333100</v>
      </c>
      <c r="BB86" s="172">
        <f t="shared" si="90"/>
        <v>477000</v>
      </c>
      <c r="BC86" s="268">
        <f t="shared" si="91"/>
        <v>2810100</v>
      </c>
      <c r="BD86" s="310"/>
      <c r="BE86" s="302">
        <f t="shared" si="92"/>
        <v>2398600</v>
      </c>
      <c r="BF86" s="302">
        <f t="shared" si="93"/>
        <v>463500</v>
      </c>
      <c r="BG86" s="172">
        <f t="shared" si="94"/>
        <v>2862100</v>
      </c>
      <c r="BH86" s="310"/>
      <c r="BI86" s="310"/>
      <c r="BJ86" s="302">
        <f t="shared" si="95"/>
        <v>2465900</v>
      </c>
      <c r="BK86" s="302">
        <f t="shared" si="99"/>
        <v>2533200</v>
      </c>
      <c r="BL86" s="302">
        <f t="shared" si="96"/>
        <v>450400</v>
      </c>
      <c r="BM86" s="302">
        <f t="shared" si="100"/>
        <v>466200</v>
      </c>
      <c r="BN86" s="172">
        <f t="shared" si="101"/>
        <v>2999400</v>
      </c>
      <c r="BO86" s="128"/>
      <c r="BP86" s="348" t="s">
        <v>309</v>
      </c>
      <c r="BQ86" s="348" t="s">
        <v>308</v>
      </c>
      <c r="BR86" s="14">
        <f t="shared" si="97"/>
        <v>1840.8269277813381</v>
      </c>
      <c r="BS86" s="14" t="str">
        <f t="shared" si="98"/>
        <v>Brandverz. Hulstweg 8 Harfsen</v>
      </c>
      <c r="BT86" s="128"/>
      <c r="BU86" s="128"/>
      <c r="BV86" s="128"/>
      <c r="BW86" s="128"/>
      <c r="BX86" s="128"/>
      <c r="BY86" s="128"/>
      <c r="BZ86" s="128"/>
      <c r="CA86" s="128"/>
      <c r="CB86" s="128"/>
      <c r="CC86" s="128"/>
      <c r="CD86" s="128"/>
      <c r="CE86" s="128"/>
      <c r="CF86" s="128"/>
      <c r="CG86" s="128"/>
      <c r="CH86" s="128"/>
      <c r="CI86" s="128"/>
      <c r="CJ86" s="128"/>
      <c r="CK86" s="128"/>
      <c r="CL86" s="128"/>
      <c r="CM86" s="128"/>
      <c r="CN86" s="128"/>
      <c r="CO86" s="128"/>
      <c r="CP86" s="128"/>
      <c r="CQ86" s="128"/>
      <c r="CR86" s="128"/>
      <c r="CS86" s="128"/>
      <c r="CT86" s="128"/>
      <c r="CU86" s="128"/>
      <c r="CV86" s="128"/>
      <c r="CW86" s="128"/>
      <c r="CX86" s="128"/>
      <c r="CY86" s="128"/>
      <c r="CZ86" s="128"/>
      <c r="DA86" s="128"/>
      <c r="DB86" s="128"/>
      <c r="DC86" s="128"/>
      <c r="DD86" s="128"/>
      <c r="DE86" s="128"/>
      <c r="DF86" s="128"/>
      <c r="DG86" s="128"/>
      <c r="DH86" s="128"/>
      <c r="DI86" s="128"/>
      <c r="DJ86" s="128"/>
      <c r="DK86" s="128"/>
      <c r="DL86" s="128"/>
      <c r="DM86" s="128"/>
      <c r="DN86" s="128"/>
      <c r="DO86" s="128"/>
      <c r="DP86" s="128"/>
      <c r="DQ86" s="128"/>
      <c r="DR86" s="128"/>
      <c r="DS86" s="128"/>
      <c r="DT86" s="128"/>
      <c r="DU86" s="128"/>
      <c r="DV86" s="128"/>
      <c r="DW86" s="128"/>
      <c r="DX86" s="128"/>
      <c r="DY86" s="128"/>
      <c r="DZ86" s="128"/>
      <c r="EA86" s="128"/>
      <c r="EB86" s="128"/>
      <c r="EC86" s="128"/>
      <c r="ED86" s="128"/>
      <c r="EE86" s="128"/>
      <c r="EF86" s="128"/>
      <c r="EG86" s="128"/>
      <c r="EH86" s="128"/>
      <c r="EI86" s="128"/>
      <c r="EJ86" s="128"/>
      <c r="EK86" s="128"/>
      <c r="EL86" s="128"/>
      <c r="EM86" s="128"/>
      <c r="EN86" s="128"/>
      <c r="EO86" s="128"/>
      <c r="EP86" s="128"/>
      <c r="EQ86" s="128"/>
      <c r="ER86" s="128"/>
      <c r="ES86" s="128"/>
      <c r="ET86" s="128"/>
      <c r="EU86" s="128"/>
      <c r="EV86" s="128"/>
      <c r="EW86" s="128"/>
      <c r="EX86" s="128"/>
      <c r="EY86" s="128"/>
      <c r="EZ86" s="128"/>
      <c r="FA86" s="128"/>
      <c r="FB86" s="128"/>
      <c r="FC86" s="128"/>
      <c r="FD86" s="128"/>
      <c r="FE86" s="128"/>
      <c r="FF86" s="128"/>
      <c r="FG86" s="128"/>
      <c r="FH86" s="128"/>
      <c r="FI86" s="128"/>
      <c r="FJ86" s="128"/>
      <c r="FK86" s="128"/>
      <c r="FL86" s="128"/>
      <c r="FM86" s="128"/>
      <c r="FN86" s="128"/>
      <c r="FO86" s="128"/>
      <c r="FP86" s="128"/>
      <c r="FQ86" s="128"/>
      <c r="FR86" s="128"/>
      <c r="FS86" s="128"/>
      <c r="FT86" s="128"/>
      <c r="FU86" s="128"/>
      <c r="FV86" s="128"/>
      <c r="FW86" s="128"/>
      <c r="FX86" s="128"/>
      <c r="FY86" s="128"/>
      <c r="FZ86" s="128"/>
      <c r="GA86" s="128"/>
      <c r="GB86" s="128"/>
      <c r="GC86" s="128"/>
      <c r="GD86" s="128"/>
      <c r="GE86" s="128"/>
      <c r="GF86" s="128"/>
      <c r="GG86" s="128"/>
      <c r="GH86" s="128"/>
      <c r="GI86" s="128"/>
      <c r="GJ86" s="128"/>
      <c r="GK86" s="128"/>
      <c r="GL86" s="128"/>
      <c r="GM86" s="128"/>
      <c r="GN86" s="128"/>
      <c r="GO86" s="128"/>
      <c r="GP86" s="128"/>
      <c r="GQ86" s="128"/>
      <c r="GR86" s="128"/>
      <c r="GS86" s="128"/>
      <c r="GT86" s="128"/>
      <c r="GU86" s="128"/>
      <c r="GV86" s="128"/>
      <c r="GW86" s="128"/>
      <c r="GX86" s="128"/>
      <c r="GY86" s="128"/>
      <c r="GZ86" s="128"/>
      <c r="HA86" s="128"/>
      <c r="HB86" s="128"/>
      <c r="HC86" s="128"/>
      <c r="HD86" s="128"/>
      <c r="HE86" s="128"/>
      <c r="HF86" s="128"/>
      <c r="HG86" s="128"/>
      <c r="HH86" s="128"/>
      <c r="HI86" s="128"/>
      <c r="HJ86" s="128"/>
      <c r="HK86" s="128"/>
      <c r="HL86" s="128"/>
      <c r="HM86" s="128"/>
      <c r="HN86" s="128"/>
      <c r="HO86" s="128"/>
      <c r="HP86" s="128"/>
      <c r="HQ86" s="128"/>
      <c r="HR86" s="128"/>
      <c r="HS86" s="128"/>
      <c r="HT86" s="128"/>
    </row>
    <row r="87" spans="1:228" s="130" customFormat="1" x14ac:dyDescent="0.2">
      <c r="A87" s="338"/>
      <c r="B87" s="119" t="s">
        <v>205</v>
      </c>
      <c r="C87" s="282" t="s">
        <v>206</v>
      </c>
      <c r="D87" s="275" t="s">
        <v>207</v>
      </c>
      <c r="E87" s="275" t="s">
        <v>208</v>
      </c>
      <c r="F87" s="275" t="s">
        <v>29</v>
      </c>
      <c r="G87" s="411"/>
      <c r="H87" s="388">
        <v>1415900</v>
      </c>
      <c r="I87" s="388">
        <v>343200</v>
      </c>
      <c r="J87" s="398" t="s">
        <v>329</v>
      </c>
      <c r="K87" s="398" t="s">
        <v>329</v>
      </c>
      <c r="L87" s="398" t="s">
        <v>330</v>
      </c>
      <c r="M87" s="398" t="s">
        <v>330</v>
      </c>
      <c r="N87" s="400" t="s">
        <v>330</v>
      </c>
      <c r="O87" s="279"/>
      <c r="P87" s="278" t="s">
        <v>332</v>
      </c>
      <c r="Q87" s="124"/>
      <c r="R87" s="90">
        <f t="shared" si="75"/>
        <v>0</v>
      </c>
      <c r="S87" s="91">
        <f t="shared" si="75"/>
        <v>1242000</v>
      </c>
      <c r="T87" s="92">
        <f t="shared" si="76"/>
        <v>371000</v>
      </c>
      <c r="U87" s="92">
        <f t="shared" si="77"/>
        <v>1613000</v>
      </c>
      <c r="V87" s="93">
        <f t="shared" si="78"/>
        <v>1175.47</v>
      </c>
      <c r="W87" s="107">
        <v>39207</v>
      </c>
      <c r="X87" s="118">
        <v>15</v>
      </c>
      <c r="Y87" s="109">
        <v>39744</v>
      </c>
      <c r="Z87" s="134">
        <v>1</v>
      </c>
      <c r="AA87" s="90">
        <f t="shared" si="67"/>
        <v>0</v>
      </c>
      <c r="AB87" s="91">
        <f t="shared" si="67"/>
        <v>1242000</v>
      </c>
      <c r="AC87" s="92">
        <f t="shared" si="79"/>
        <v>371000</v>
      </c>
      <c r="AD87" s="93">
        <f t="shared" si="80"/>
        <v>1613000</v>
      </c>
      <c r="AE87" s="111"/>
      <c r="AF87" s="112">
        <v>1242000</v>
      </c>
      <c r="AG87" s="113">
        <v>371000</v>
      </c>
      <c r="AH87" s="114">
        <f t="shared" si="81"/>
        <v>1613000</v>
      </c>
      <c r="AI87" s="13">
        <v>0</v>
      </c>
      <c r="AJ87" s="115">
        <v>1242000</v>
      </c>
      <c r="AK87" s="13">
        <v>371000</v>
      </c>
      <c r="AL87" s="116">
        <f t="shared" si="82"/>
        <v>1613000</v>
      </c>
      <c r="AM87" s="128">
        <f t="shared" si="83"/>
        <v>0</v>
      </c>
      <c r="AN87" s="129">
        <f t="shared" si="83"/>
        <v>0</v>
      </c>
      <c r="AO87" s="128">
        <f t="shared" si="83"/>
        <v>0</v>
      </c>
      <c r="AP87" s="163">
        <f t="shared" si="84"/>
        <v>0</v>
      </c>
      <c r="AQ87" s="14">
        <f t="shared" si="85"/>
        <v>0</v>
      </c>
      <c r="AR87" s="95">
        <f t="shared" si="85"/>
        <v>0</v>
      </c>
      <c r="AS87" s="14">
        <f t="shared" si="85"/>
        <v>0</v>
      </c>
      <c r="AT87" s="225">
        <f t="shared" si="85"/>
        <v>0</v>
      </c>
      <c r="AU87" s="238"/>
      <c r="AV87" s="172">
        <f t="shared" si="86"/>
        <v>1279260</v>
      </c>
      <c r="AW87" s="112">
        <v>361040.26845637587</v>
      </c>
      <c r="AX87" s="112">
        <f t="shared" si="87"/>
        <v>363530.20134228189</v>
      </c>
      <c r="AY87" s="172">
        <f t="shared" si="88"/>
        <v>1642790.2013422819</v>
      </c>
      <c r="AZ87" s="138"/>
      <c r="BA87" s="172">
        <f t="shared" si="102"/>
        <v>1304100</v>
      </c>
      <c r="BB87" s="172">
        <f t="shared" si="90"/>
        <v>351100</v>
      </c>
      <c r="BC87" s="268">
        <f t="shared" si="91"/>
        <v>1655200</v>
      </c>
      <c r="BD87" s="310"/>
      <c r="BE87" s="302">
        <f t="shared" si="92"/>
        <v>1340700</v>
      </c>
      <c r="BF87" s="302">
        <f t="shared" si="93"/>
        <v>341200</v>
      </c>
      <c r="BG87" s="172">
        <f t="shared" si="94"/>
        <v>1681900</v>
      </c>
      <c r="BH87" s="310"/>
      <c r="BI87" s="310"/>
      <c r="BJ87" s="302">
        <f t="shared" si="95"/>
        <v>1378300</v>
      </c>
      <c r="BK87" s="302">
        <f t="shared" si="99"/>
        <v>1415900</v>
      </c>
      <c r="BL87" s="302">
        <f t="shared" si="96"/>
        <v>331600</v>
      </c>
      <c r="BM87" s="302">
        <f t="shared" si="100"/>
        <v>343200</v>
      </c>
      <c r="BN87" s="172">
        <f t="shared" si="101"/>
        <v>1759100</v>
      </c>
      <c r="BO87" s="128"/>
      <c r="BP87" s="348" t="s">
        <v>311</v>
      </c>
      <c r="BQ87" s="348" t="s">
        <v>308</v>
      </c>
      <c r="BR87" s="14">
        <f t="shared" si="97"/>
        <v>1079.6154726479135</v>
      </c>
      <c r="BS87" s="14" t="str">
        <f t="shared" si="98"/>
        <v>Brandverz. Joppelaan 73A Joppe</v>
      </c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8"/>
      <c r="CI87" s="128"/>
      <c r="CJ87" s="128"/>
      <c r="CK87" s="128"/>
      <c r="CL87" s="128"/>
      <c r="CM87" s="128"/>
      <c r="CN87" s="128"/>
      <c r="CO87" s="128"/>
      <c r="CP87" s="128"/>
      <c r="CQ87" s="128"/>
      <c r="CR87" s="128"/>
      <c r="CS87" s="128"/>
      <c r="CT87" s="128"/>
      <c r="CU87" s="128"/>
      <c r="CV87" s="128"/>
      <c r="CW87" s="128"/>
      <c r="CX87" s="128"/>
      <c r="CY87" s="128"/>
      <c r="CZ87" s="128"/>
      <c r="DA87" s="128"/>
      <c r="DB87" s="128"/>
      <c r="DC87" s="128"/>
      <c r="DD87" s="128"/>
      <c r="DE87" s="128"/>
      <c r="DF87" s="128"/>
      <c r="DG87" s="128"/>
      <c r="DH87" s="128"/>
      <c r="DI87" s="128"/>
      <c r="DJ87" s="128"/>
      <c r="DK87" s="128"/>
      <c r="DL87" s="128"/>
      <c r="DM87" s="128"/>
      <c r="DN87" s="128"/>
      <c r="DO87" s="128"/>
      <c r="DP87" s="128"/>
      <c r="DQ87" s="128"/>
      <c r="DR87" s="128"/>
      <c r="DS87" s="128"/>
      <c r="DT87" s="128"/>
      <c r="DU87" s="128"/>
      <c r="DV87" s="128"/>
      <c r="DW87" s="128"/>
      <c r="DX87" s="128"/>
      <c r="DY87" s="128"/>
      <c r="DZ87" s="128"/>
      <c r="EA87" s="128"/>
      <c r="EB87" s="128"/>
      <c r="EC87" s="128"/>
      <c r="ED87" s="128"/>
      <c r="EE87" s="128"/>
      <c r="EF87" s="128"/>
      <c r="EG87" s="128"/>
      <c r="EH87" s="128"/>
      <c r="EI87" s="128"/>
      <c r="EJ87" s="128"/>
      <c r="EK87" s="128"/>
      <c r="EL87" s="128"/>
      <c r="EM87" s="128"/>
      <c r="EN87" s="128"/>
      <c r="EO87" s="128"/>
      <c r="EP87" s="128"/>
      <c r="EQ87" s="128"/>
      <c r="ER87" s="128"/>
      <c r="ES87" s="128"/>
      <c r="ET87" s="128"/>
      <c r="EU87" s="128"/>
      <c r="EV87" s="128"/>
      <c r="EW87" s="128"/>
      <c r="EX87" s="128"/>
      <c r="EY87" s="128"/>
      <c r="EZ87" s="128"/>
      <c r="FA87" s="128"/>
      <c r="FB87" s="128"/>
      <c r="FC87" s="128"/>
      <c r="FD87" s="128"/>
      <c r="FE87" s="128"/>
      <c r="FF87" s="128"/>
      <c r="FG87" s="128"/>
      <c r="FH87" s="128"/>
      <c r="FI87" s="128"/>
      <c r="FJ87" s="128"/>
      <c r="FK87" s="128"/>
      <c r="FL87" s="128"/>
      <c r="FM87" s="128"/>
      <c r="FN87" s="128"/>
      <c r="FO87" s="128"/>
      <c r="FP87" s="128"/>
      <c r="FQ87" s="128"/>
      <c r="FR87" s="128"/>
      <c r="FS87" s="128"/>
      <c r="FT87" s="128"/>
      <c r="FU87" s="128"/>
      <c r="FV87" s="128"/>
      <c r="FW87" s="128"/>
      <c r="FX87" s="128"/>
      <c r="FY87" s="128"/>
      <c r="FZ87" s="128"/>
      <c r="GA87" s="128"/>
      <c r="GB87" s="128"/>
      <c r="GC87" s="128"/>
      <c r="GD87" s="128"/>
      <c r="GE87" s="128"/>
      <c r="GF87" s="128"/>
      <c r="GG87" s="128"/>
      <c r="GH87" s="128"/>
      <c r="GI87" s="128"/>
      <c r="GJ87" s="128"/>
      <c r="GK87" s="128"/>
      <c r="GL87" s="128"/>
      <c r="GM87" s="128"/>
      <c r="GN87" s="128"/>
      <c r="GO87" s="128"/>
      <c r="GP87" s="128"/>
      <c r="GQ87" s="128"/>
      <c r="GR87" s="128"/>
      <c r="GS87" s="128"/>
      <c r="GT87" s="128"/>
      <c r="GU87" s="128"/>
      <c r="GV87" s="128"/>
      <c r="GW87" s="128"/>
      <c r="GX87" s="128"/>
      <c r="GY87" s="128"/>
      <c r="GZ87" s="128"/>
      <c r="HA87" s="128"/>
      <c r="HB87" s="128"/>
      <c r="HC87" s="128"/>
      <c r="HD87" s="128"/>
      <c r="HE87" s="128"/>
      <c r="HF87" s="128"/>
      <c r="HG87" s="128"/>
      <c r="HH87" s="128"/>
      <c r="HI87" s="128"/>
      <c r="HJ87" s="128"/>
      <c r="HK87" s="128"/>
      <c r="HL87" s="128"/>
      <c r="HM87" s="128"/>
      <c r="HN87" s="128"/>
      <c r="HO87" s="128"/>
      <c r="HP87" s="128"/>
      <c r="HQ87" s="128"/>
      <c r="HR87" s="128"/>
      <c r="HS87" s="128"/>
      <c r="HT87" s="128"/>
    </row>
    <row r="88" spans="1:228" x14ac:dyDescent="0.25">
      <c r="B88" s="275" t="s">
        <v>96</v>
      </c>
      <c r="C88" s="282" t="s">
        <v>209</v>
      </c>
      <c r="D88" s="275" t="s">
        <v>210</v>
      </c>
      <c r="E88" s="275" t="s">
        <v>92</v>
      </c>
      <c r="F88" s="275" t="s">
        <v>29</v>
      </c>
      <c r="G88" s="411"/>
      <c r="H88" s="388">
        <v>3207000</v>
      </c>
      <c r="I88" s="388">
        <v>366300</v>
      </c>
      <c r="J88" s="398" t="s">
        <v>329</v>
      </c>
      <c r="K88" s="398" t="s">
        <v>329</v>
      </c>
      <c r="L88" s="398" t="s">
        <v>330</v>
      </c>
      <c r="M88" s="398" t="s">
        <v>330</v>
      </c>
      <c r="N88" s="400" t="s">
        <v>330</v>
      </c>
      <c r="O88" s="279"/>
      <c r="P88" s="278" t="s">
        <v>333</v>
      </c>
      <c r="Q88" s="124"/>
      <c r="R88" s="90">
        <f t="shared" si="75"/>
        <v>0</v>
      </c>
      <c r="S88" s="91">
        <f t="shared" si="75"/>
        <v>2813000</v>
      </c>
      <c r="T88" s="92">
        <f t="shared" si="76"/>
        <v>396000</v>
      </c>
      <c r="U88" s="92">
        <f t="shared" si="77"/>
        <v>3209000</v>
      </c>
      <c r="V88" s="93">
        <f t="shared" si="78"/>
        <v>2338.56</v>
      </c>
      <c r="W88" s="107">
        <v>39207</v>
      </c>
      <c r="X88" s="118">
        <v>15</v>
      </c>
      <c r="Y88" s="109">
        <v>39471</v>
      </c>
      <c r="Z88" s="134">
        <v>20</v>
      </c>
      <c r="AA88" s="90">
        <f t="shared" si="67"/>
        <v>0</v>
      </c>
      <c r="AB88" s="91">
        <f t="shared" si="67"/>
        <v>2813000</v>
      </c>
      <c r="AC88" s="92">
        <f t="shared" si="79"/>
        <v>396000</v>
      </c>
      <c r="AD88" s="93">
        <f t="shared" si="80"/>
        <v>3209000</v>
      </c>
      <c r="AE88" s="111"/>
      <c r="AF88" s="112">
        <v>2813000</v>
      </c>
      <c r="AG88" s="113">
        <v>396000</v>
      </c>
      <c r="AH88" s="114">
        <f t="shared" si="81"/>
        <v>3209000</v>
      </c>
      <c r="AI88" s="13">
        <v>0</v>
      </c>
      <c r="AJ88" s="115">
        <v>2813000</v>
      </c>
      <c r="AK88" s="13">
        <v>396000</v>
      </c>
      <c r="AL88" s="116">
        <f t="shared" si="82"/>
        <v>3209000</v>
      </c>
      <c r="AM88" s="14">
        <f t="shared" si="83"/>
        <v>0</v>
      </c>
      <c r="AN88" s="95">
        <f t="shared" si="83"/>
        <v>0</v>
      </c>
      <c r="AO88" s="14">
        <f t="shared" si="83"/>
        <v>0</v>
      </c>
      <c r="AP88" s="97">
        <f t="shared" si="84"/>
        <v>0</v>
      </c>
      <c r="AQ88" s="14">
        <f t="shared" si="85"/>
        <v>0</v>
      </c>
      <c r="AR88" s="95">
        <f t="shared" si="85"/>
        <v>0</v>
      </c>
      <c r="AS88" s="14">
        <f t="shared" si="85"/>
        <v>0</v>
      </c>
      <c r="AT88" s="225">
        <f t="shared" si="85"/>
        <v>0</v>
      </c>
      <c r="AU88" s="172"/>
      <c r="AV88" s="172">
        <f t="shared" si="86"/>
        <v>2897390</v>
      </c>
      <c r="AW88" s="112">
        <v>385369.12751677854</v>
      </c>
      <c r="AX88" s="112">
        <f t="shared" si="87"/>
        <v>388026.84563758387</v>
      </c>
      <c r="AY88" s="172">
        <f t="shared" si="88"/>
        <v>3285416.8456375841</v>
      </c>
      <c r="AZ88" s="138"/>
      <c r="BA88" s="172">
        <f t="shared" si="102"/>
        <v>2953700</v>
      </c>
      <c r="BB88" s="172">
        <f t="shared" si="90"/>
        <v>374800</v>
      </c>
      <c r="BC88" s="268">
        <f t="shared" si="91"/>
        <v>3328500</v>
      </c>
      <c r="BD88" s="223"/>
      <c r="BE88" s="302">
        <f t="shared" si="92"/>
        <v>3036600</v>
      </c>
      <c r="BF88" s="302">
        <f t="shared" si="93"/>
        <v>364200</v>
      </c>
      <c r="BG88" s="172">
        <f t="shared" si="94"/>
        <v>3400800</v>
      </c>
      <c r="BH88" s="223"/>
      <c r="BI88" s="223"/>
      <c r="BJ88" s="302">
        <f t="shared" si="95"/>
        <v>3121800</v>
      </c>
      <c r="BK88" s="302">
        <f t="shared" si="99"/>
        <v>3207000</v>
      </c>
      <c r="BL88" s="302">
        <f t="shared" si="96"/>
        <v>353900</v>
      </c>
      <c r="BM88" s="302">
        <f t="shared" si="100"/>
        <v>366300</v>
      </c>
      <c r="BN88" s="172">
        <f t="shared" si="101"/>
        <v>3573300</v>
      </c>
      <c r="BP88" s="348" t="s">
        <v>309</v>
      </c>
      <c r="BQ88" s="348" t="s">
        <v>308</v>
      </c>
      <c r="BR88" s="14">
        <f t="shared" si="97"/>
        <v>2193.0475631929903</v>
      </c>
      <c r="BS88" s="14" t="str">
        <f t="shared" si="98"/>
        <v>Brandverz. Dorpsstraat 32 Almen</v>
      </c>
    </row>
    <row r="89" spans="1:228" x14ac:dyDescent="0.2">
      <c r="B89" s="275" t="s">
        <v>212</v>
      </c>
      <c r="C89" s="282" t="s">
        <v>213</v>
      </c>
      <c r="D89" s="275" t="s">
        <v>211</v>
      </c>
      <c r="E89" s="275" t="s">
        <v>104</v>
      </c>
      <c r="F89" s="275" t="s">
        <v>29</v>
      </c>
      <c r="G89" s="411"/>
      <c r="H89" s="388">
        <v>2388500</v>
      </c>
      <c r="I89" s="388">
        <v>351400</v>
      </c>
      <c r="J89" s="398" t="s">
        <v>329</v>
      </c>
      <c r="K89" s="398" t="s">
        <v>329</v>
      </c>
      <c r="L89" s="398" t="s">
        <v>330</v>
      </c>
      <c r="M89" s="398" t="s">
        <v>330</v>
      </c>
      <c r="N89" s="400" t="s">
        <v>330</v>
      </c>
      <c r="O89" s="279"/>
      <c r="P89" s="278" t="s">
        <v>334</v>
      </c>
      <c r="Q89" s="124"/>
      <c r="R89" s="90">
        <f t="shared" si="75"/>
        <v>0</v>
      </c>
      <c r="S89" s="91">
        <f t="shared" si="75"/>
        <v>2095000</v>
      </c>
      <c r="T89" s="92">
        <f t="shared" si="76"/>
        <v>380000</v>
      </c>
      <c r="U89" s="92">
        <f t="shared" si="77"/>
        <v>2475000</v>
      </c>
      <c r="V89" s="93">
        <f t="shared" si="78"/>
        <v>1803.66</v>
      </c>
      <c r="W89" s="117">
        <v>40312</v>
      </c>
      <c r="X89" s="118">
        <v>34</v>
      </c>
      <c r="Y89" s="109">
        <v>39840</v>
      </c>
      <c r="Z89" s="134">
        <v>28</v>
      </c>
      <c r="AA89" s="90">
        <f t="shared" si="67"/>
        <v>0</v>
      </c>
      <c r="AB89" s="91">
        <f t="shared" si="67"/>
        <v>2095000</v>
      </c>
      <c r="AC89" s="92">
        <f t="shared" si="79"/>
        <v>380000</v>
      </c>
      <c r="AD89" s="93">
        <f t="shared" si="80"/>
        <v>2475000</v>
      </c>
      <c r="AE89" s="111"/>
      <c r="AF89" s="112">
        <v>2095000</v>
      </c>
      <c r="AG89" s="113">
        <v>380000</v>
      </c>
      <c r="AH89" s="114">
        <f t="shared" si="81"/>
        <v>2475000</v>
      </c>
      <c r="AI89" s="13">
        <v>0</v>
      </c>
      <c r="AJ89" s="115">
        <v>2095000</v>
      </c>
      <c r="AK89" s="13">
        <v>380000</v>
      </c>
      <c r="AL89" s="116">
        <f t="shared" si="82"/>
        <v>2475000</v>
      </c>
      <c r="AM89" s="14">
        <f t="shared" si="83"/>
        <v>0</v>
      </c>
      <c r="AN89" s="95">
        <f t="shared" si="83"/>
        <v>0</v>
      </c>
      <c r="AO89" s="14">
        <f t="shared" si="83"/>
        <v>0</v>
      </c>
      <c r="AP89" s="97">
        <f t="shared" si="84"/>
        <v>0</v>
      </c>
      <c r="AQ89" s="14">
        <f t="shared" si="85"/>
        <v>0</v>
      </c>
      <c r="AR89" s="95">
        <f t="shared" si="85"/>
        <v>0</v>
      </c>
      <c r="AS89" s="14">
        <f t="shared" si="85"/>
        <v>0</v>
      </c>
      <c r="AT89" s="225">
        <f t="shared" si="85"/>
        <v>0</v>
      </c>
      <c r="AU89" s="172"/>
      <c r="AV89" s="172">
        <f t="shared" si="86"/>
        <v>2157850</v>
      </c>
      <c r="AW89" s="112">
        <v>369798.65771812078</v>
      </c>
      <c r="AX89" s="112">
        <f t="shared" si="87"/>
        <v>372348.99328859057</v>
      </c>
      <c r="AY89" s="172">
        <f t="shared" si="88"/>
        <v>2530198.9932885906</v>
      </c>
      <c r="AZ89" s="138"/>
      <c r="BA89" s="172">
        <f t="shared" si="102"/>
        <v>2199800</v>
      </c>
      <c r="BB89" s="172">
        <f t="shared" si="90"/>
        <v>359600</v>
      </c>
      <c r="BC89" s="268">
        <f t="shared" si="91"/>
        <v>2559400</v>
      </c>
      <c r="BD89" s="223"/>
      <c r="BE89" s="302">
        <f t="shared" si="92"/>
        <v>2261500</v>
      </c>
      <c r="BF89" s="302">
        <f t="shared" si="93"/>
        <v>349400</v>
      </c>
      <c r="BG89" s="172">
        <f t="shared" si="94"/>
        <v>2610900</v>
      </c>
      <c r="BH89" s="223"/>
      <c r="BI89" s="223"/>
      <c r="BJ89" s="302">
        <f t="shared" si="95"/>
        <v>2325000</v>
      </c>
      <c r="BK89" s="302">
        <f t="shared" si="99"/>
        <v>2388500</v>
      </c>
      <c r="BL89" s="302">
        <f t="shared" si="96"/>
        <v>339500</v>
      </c>
      <c r="BM89" s="302">
        <f t="shared" si="100"/>
        <v>351400</v>
      </c>
      <c r="BN89" s="172">
        <f t="shared" si="101"/>
        <v>2739900</v>
      </c>
      <c r="BP89" s="348" t="s">
        <v>309</v>
      </c>
      <c r="BQ89" s="348" t="s">
        <v>308</v>
      </c>
      <c r="BR89" s="14">
        <f t="shared" si="97"/>
        <v>1681.5635458518666</v>
      </c>
      <c r="BS89" s="14" t="str">
        <f t="shared" si="98"/>
        <v>Brandverz. Schoolstraat (nieuw dec 2008) 60 Eefde</v>
      </c>
    </row>
    <row r="90" spans="1:228" x14ac:dyDescent="0.25">
      <c r="B90" s="121" t="s">
        <v>214</v>
      </c>
      <c r="C90" s="133" t="s">
        <v>215</v>
      </c>
      <c r="D90" s="121" t="s">
        <v>216</v>
      </c>
      <c r="E90" s="121" t="s">
        <v>108</v>
      </c>
      <c r="F90" s="121" t="s">
        <v>29</v>
      </c>
      <c r="G90" s="416"/>
      <c r="H90" s="393">
        <v>5236200</v>
      </c>
      <c r="I90" s="393">
        <v>837900</v>
      </c>
      <c r="J90" s="396" t="s">
        <v>329</v>
      </c>
      <c r="K90" s="396" t="s">
        <v>329</v>
      </c>
      <c r="L90" s="396" t="s">
        <v>330</v>
      </c>
      <c r="M90" s="396"/>
      <c r="N90" s="403" t="s">
        <v>330</v>
      </c>
      <c r="O90" s="125"/>
      <c r="P90" s="123" t="s">
        <v>217</v>
      </c>
      <c r="Q90" s="124"/>
      <c r="R90" s="90">
        <f t="shared" si="75"/>
        <v>0</v>
      </c>
      <c r="S90" s="91">
        <f t="shared" si="75"/>
        <v>4593000</v>
      </c>
      <c r="T90" s="92">
        <f t="shared" si="76"/>
        <v>906000</v>
      </c>
      <c r="U90" s="92">
        <f t="shared" si="77"/>
        <v>5499000</v>
      </c>
      <c r="V90" s="93">
        <f t="shared" si="78"/>
        <v>4007.4</v>
      </c>
      <c r="W90" s="107">
        <v>39207</v>
      </c>
      <c r="X90" s="118">
        <v>15</v>
      </c>
      <c r="Y90" s="109">
        <v>39709</v>
      </c>
      <c r="Z90" s="134">
        <v>8</v>
      </c>
      <c r="AA90" s="90">
        <f t="shared" si="67"/>
        <v>0</v>
      </c>
      <c r="AB90" s="91">
        <f t="shared" si="67"/>
        <v>4593000</v>
      </c>
      <c r="AC90" s="92">
        <f t="shared" si="79"/>
        <v>906000</v>
      </c>
      <c r="AD90" s="93">
        <f t="shared" si="80"/>
        <v>5499000</v>
      </c>
      <c r="AE90" s="111"/>
      <c r="AF90" s="112">
        <v>4593000</v>
      </c>
      <c r="AG90" s="113">
        <v>906000</v>
      </c>
      <c r="AH90" s="114">
        <f t="shared" si="81"/>
        <v>5499000</v>
      </c>
      <c r="AI90" s="13">
        <v>0</v>
      </c>
      <c r="AJ90" s="115">
        <v>4593000</v>
      </c>
      <c r="AK90" s="13">
        <v>906000</v>
      </c>
      <c r="AL90" s="116">
        <f t="shared" si="82"/>
        <v>5499000</v>
      </c>
      <c r="AM90" s="14">
        <f t="shared" ref="AM90:AO93" si="103">AE90-AI90</f>
        <v>0</v>
      </c>
      <c r="AN90" s="95">
        <f t="shared" si="103"/>
        <v>0</v>
      </c>
      <c r="AO90" s="14">
        <f t="shared" si="103"/>
        <v>0</v>
      </c>
      <c r="AP90" s="97">
        <f t="shared" si="84"/>
        <v>0</v>
      </c>
      <c r="AQ90" s="14">
        <f t="shared" ref="AQ90:AT111" si="104">AA90-AE90</f>
        <v>0</v>
      </c>
      <c r="AR90" s="95">
        <f t="shared" si="104"/>
        <v>0</v>
      </c>
      <c r="AS90" s="14">
        <f t="shared" si="104"/>
        <v>0</v>
      </c>
      <c r="AT90" s="225">
        <f t="shared" si="104"/>
        <v>0</v>
      </c>
      <c r="AU90" s="172"/>
      <c r="AV90" s="172">
        <f t="shared" si="86"/>
        <v>4730790</v>
      </c>
      <c r="AW90" s="112">
        <v>881677.8523489933</v>
      </c>
      <c r="AX90" s="112">
        <f t="shared" si="87"/>
        <v>887758.38926174492</v>
      </c>
      <c r="AY90" s="172">
        <f t="shared" si="88"/>
        <v>5618548.3892617449</v>
      </c>
      <c r="AZ90" s="138"/>
      <c r="BA90" s="172">
        <f t="shared" si="102"/>
        <v>4822700</v>
      </c>
      <c r="BB90" s="172">
        <f t="shared" si="90"/>
        <v>857400</v>
      </c>
      <c r="BC90" s="268">
        <f t="shared" si="91"/>
        <v>5680100</v>
      </c>
      <c r="BD90" s="223"/>
      <c r="BE90" s="302">
        <f t="shared" si="92"/>
        <v>4958000</v>
      </c>
      <c r="BF90" s="302">
        <f t="shared" si="93"/>
        <v>833100</v>
      </c>
      <c r="BG90" s="172">
        <f t="shared" si="94"/>
        <v>5791100</v>
      </c>
      <c r="BH90" s="223"/>
      <c r="BI90" s="223"/>
      <c r="BJ90" s="302">
        <f t="shared" si="95"/>
        <v>5097100</v>
      </c>
      <c r="BK90" s="302">
        <f t="shared" si="99"/>
        <v>5236200</v>
      </c>
      <c r="BL90" s="302">
        <f t="shared" si="96"/>
        <v>809500</v>
      </c>
      <c r="BM90" s="302">
        <f t="shared" si="100"/>
        <v>837900</v>
      </c>
      <c r="BN90" s="172">
        <f t="shared" si="101"/>
        <v>6074100</v>
      </c>
      <c r="BP90" s="348" t="s">
        <v>309</v>
      </c>
      <c r="BQ90" s="348" t="s">
        <v>308</v>
      </c>
      <c r="BR90" s="14">
        <f t="shared" si="97"/>
        <v>3727.8678542497255</v>
      </c>
      <c r="BS90" s="14" t="str">
        <f t="shared" si="98"/>
        <v>Brandverz. Veldhofstraat 1,3 Gorssel</v>
      </c>
    </row>
    <row r="91" spans="1:228" x14ac:dyDescent="0.25">
      <c r="B91" s="121" t="s">
        <v>214</v>
      </c>
      <c r="C91" s="133" t="s">
        <v>215</v>
      </c>
      <c r="D91" s="121" t="s">
        <v>216</v>
      </c>
      <c r="E91" s="121" t="s">
        <v>108</v>
      </c>
      <c r="F91" s="121" t="s">
        <v>29</v>
      </c>
      <c r="G91" s="416"/>
      <c r="H91" s="393">
        <v>40400</v>
      </c>
      <c r="I91" s="393">
        <v>0</v>
      </c>
      <c r="J91" s="396"/>
      <c r="K91" s="396"/>
      <c r="L91" s="396"/>
      <c r="M91" s="396" t="s">
        <v>329</v>
      </c>
      <c r="N91" s="403"/>
      <c r="O91" s="125"/>
      <c r="P91" s="123" t="s">
        <v>234</v>
      </c>
      <c r="Q91" s="124"/>
      <c r="R91" s="90"/>
      <c r="S91" s="91"/>
      <c r="T91" s="92"/>
      <c r="U91" s="92"/>
      <c r="V91" s="93"/>
      <c r="W91" s="107"/>
      <c r="X91" s="118"/>
      <c r="Y91" s="109"/>
      <c r="Z91" s="134"/>
      <c r="AA91" s="90"/>
      <c r="AB91" s="91"/>
      <c r="AC91" s="92"/>
      <c r="AD91" s="93"/>
      <c r="AE91" s="111"/>
      <c r="AF91" s="112"/>
      <c r="AG91" s="113"/>
      <c r="AH91" s="114"/>
      <c r="AI91" s="13"/>
      <c r="AJ91" s="115"/>
      <c r="AK91" s="13"/>
      <c r="AL91" s="116"/>
      <c r="AN91" s="95"/>
      <c r="AP91" s="97"/>
      <c r="AR91" s="95"/>
      <c r="AT91" s="225"/>
      <c r="AU91" s="172"/>
      <c r="AV91" s="172">
        <v>36300</v>
      </c>
      <c r="AW91" s="112"/>
      <c r="AX91" s="112"/>
      <c r="AY91" s="172">
        <v>36300</v>
      </c>
      <c r="AZ91" s="138"/>
      <c r="BA91" s="172">
        <f t="shared" si="102"/>
        <v>37100</v>
      </c>
      <c r="BB91" s="172">
        <f t="shared" si="90"/>
        <v>0</v>
      </c>
      <c r="BC91" s="268">
        <f t="shared" si="91"/>
        <v>37100</v>
      </c>
      <c r="BD91" s="223"/>
      <c r="BE91" s="302">
        <f t="shared" si="92"/>
        <v>38200</v>
      </c>
      <c r="BF91" s="302">
        <f t="shared" si="93"/>
        <v>0</v>
      </c>
      <c r="BG91" s="172">
        <f t="shared" si="94"/>
        <v>38200</v>
      </c>
      <c r="BH91" s="223"/>
      <c r="BI91" s="223"/>
      <c r="BJ91" s="302">
        <f t="shared" si="95"/>
        <v>39300</v>
      </c>
      <c r="BK91" s="302">
        <f t="shared" si="99"/>
        <v>40400</v>
      </c>
      <c r="BL91" s="302">
        <f t="shared" si="96"/>
        <v>0</v>
      </c>
      <c r="BM91" s="302">
        <f t="shared" si="100"/>
        <v>0</v>
      </c>
      <c r="BN91" s="172">
        <f t="shared" si="101"/>
        <v>40400</v>
      </c>
      <c r="BP91" s="348" t="s">
        <v>309</v>
      </c>
      <c r="BQ91" s="348" t="s">
        <v>308</v>
      </c>
      <c r="BR91" s="14">
        <f t="shared" si="97"/>
        <v>24.794761579771308</v>
      </c>
      <c r="BS91" s="14" t="str">
        <f t="shared" si="98"/>
        <v>Brandverz. Veldhofstraat 1,3 Gorssel</v>
      </c>
    </row>
    <row r="92" spans="1:228" ht="25.5" x14ac:dyDescent="0.25">
      <c r="B92" s="121" t="s">
        <v>255</v>
      </c>
      <c r="C92" s="133" t="s">
        <v>256</v>
      </c>
      <c r="D92" s="121" t="s">
        <v>257</v>
      </c>
      <c r="E92" s="121" t="s">
        <v>28</v>
      </c>
      <c r="F92" s="121" t="s">
        <v>29</v>
      </c>
      <c r="G92" s="416"/>
      <c r="H92" s="393">
        <v>3723900</v>
      </c>
      <c r="I92" s="393">
        <v>1160200</v>
      </c>
      <c r="J92" s="396" t="s">
        <v>329</v>
      </c>
      <c r="K92" s="396" t="s">
        <v>329</v>
      </c>
      <c r="L92" s="396" t="s">
        <v>330</v>
      </c>
      <c r="M92" s="396" t="s">
        <v>329</v>
      </c>
      <c r="N92" s="403" t="s">
        <v>330</v>
      </c>
      <c r="O92" s="125"/>
      <c r="P92" s="123" t="s">
        <v>258</v>
      </c>
      <c r="Q92" s="124"/>
      <c r="R92" s="90"/>
      <c r="S92" s="91"/>
      <c r="T92" s="92"/>
      <c r="U92" s="92"/>
      <c r="V92" s="93"/>
      <c r="W92" s="107"/>
      <c r="X92" s="118"/>
      <c r="Y92" s="109"/>
      <c r="Z92" s="134"/>
      <c r="AA92" s="90"/>
      <c r="AB92" s="91"/>
      <c r="AC92" s="92"/>
      <c r="AD92" s="93"/>
      <c r="AE92" s="111"/>
      <c r="AF92" s="112"/>
      <c r="AG92" s="113"/>
      <c r="AH92" s="114"/>
      <c r="AI92" s="13"/>
      <c r="AJ92" s="115"/>
      <c r="AK92" s="13"/>
      <c r="AL92" s="116"/>
      <c r="AN92" s="95"/>
      <c r="AP92" s="97"/>
      <c r="AR92" s="95"/>
      <c r="AT92" s="225"/>
      <c r="AU92" s="172"/>
      <c r="AV92" s="172"/>
      <c r="AW92" s="112"/>
      <c r="AX92" s="112"/>
      <c r="AY92" s="172"/>
      <c r="AZ92" s="138"/>
      <c r="BA92" s="172"/>
      <c r="BB92" s="172"/>
      <c r="BC92" s="268"/>
      <c r="BD92" s="223"/>
      <c r="BE92" s="302">
        <v>3625000</v>
      </c>
      <c r="BF92" s="302">
        <v>1121000</v>
      </c>
      <c r="BG92" s="172">
        <f t="shared" si="94"/>
        <v>4746000</v>
      </c>
      <c r="BH92" s="223"/>
      <c r="BI92" s="223"/>
      <c r="BJ92" s="302" t="s">
        <v>23</v>
      </c>
      <c r="BK92" s="302">
        <v>3723900</v>
      </c>
      <c r="BL92" s="302"/>
      <c r="BM92" s="302">
        <v>1160200</v>
      </c>
      <c r="BN92" s="172">
        <f t="shared" si="101"/>
        <v>4884100</v>
      </c>
      <c r="BO92" s="346" t="s">
        <v>267</v>
      </c>
      <c r="BP92" s="348" t="s">
        <v>309</v>
      </c>
      <c r="BQ92" s="348" t="s">
        <v>308</v>
      </c>
      <c r="BR92" s="14">
        <f t="shared" si="97"/>
        <v>2997.5271047465608</v>
      </c>
      <c r="BS92" s="14" t="str">
        <f t="shared" si="98"/>
        <v>Brandverz. Burgermeester Leenstraat  11-13 Lochem</v>
      </c>
    </row>
    <row r="93" spans="1:228" x14ac:dyDescent="0.25">
      <c r="B93" s="77"/>
      <c r="C93" s="131"/>
      <c r="D93" s="77"/>
      <c r="E93" s="77"/>
      <c r="F93" s="77"/>
      <c r="G93" s="410"/>
      <c r="H93" s="387"/>
      <c r="I93" s="387"/>
      <c r="J93" s="78"/>
      <c r="K93" s="78"/>
      <c r="L93" s="78"/>
      <c r="M93" s="78"/>
      <c r="N93" s="132"/>
      <c r="O93" s="132"/>
      <c r="P93" s="80"/>
      <c r="Q93" s="81"/>
      <c r="R93" s="98">
        <f t="shared" si="75"/>
        <v>0</v>
      </c>
      <c r="S93" s="99">
        <f t="shared" si="75"/>
        <v>0</v>
      </c>
      <c r="T93" s="100">
        <f t="shared" si="76"/>
        <v>0</v>
      </c>
      <c r="U93" s="92">
        <f t="shared" si="77"/>
        <v>0</v>
      </c>
      <c r="V93" s="93">
        <f t="shared" si="78"/>
        <v>0</v>
      </c>
      <c r="W93" s="91"/>
      <c r="X93" s="102"/>
      <c r="Y93" s="101"/>
      <c r="Z93" s="93"/>
      <c r="AA93" s="90">
        <f t="shared" si="67"/>
        <v>0</v>
      </c>
      <c r="AB93" s="91">
        <f t="shared" si="67"/>
        <v>0</v>
      </c>
      <c r="AC93" s="92">
        <f t="shared" si="79"/>
        <v>0</v>
      </c>
      <c r="AD93" s="93">
        <f t="shared" si="80"/>
        <v>0</v>
      </c>
      <c r="AE93" s="111"/>
      <c r="AF93" s="112"/>
      <c r="AG93" s="113">
        <v>0</v>
      </c>
      <c r="AH93" s="114">
        <f t="shared" si="81"/>
        <v>0</v>
      </c>
      <c r="AI93" s="13">
        <v>0</v>
      </c>
      <c r="AJ93" s="115">
        <v>0</v>
      </c>
      <c r="AK93" s="13">
        <v>0</v>
      </c>
      <c r="AL93" s="116">
        <f t="shared" si="82"/>
        <v>0</v>
      </c>
      <c r="AM93" s="14">
        <f t="shared" si="103"/>
        <v>0</v>
      </c>
      <c r="AN93" s="95">
        <f t="shared" si="103"/>
        <v>0</v>
      </c>
      <c r="AO93" s="14">
        <f t="shared" si="103"/>
        <v>0</v>
      </c>
      <c r="AP93" s="97">
        <f t="shared" si="84"/>
        <v>0</v>
      </c>
      <c r="AQ93" s="14">
        <f t="shared" si="104"/>
        <v>0</v>
      </c>
      <c r="AR93" s="95">
        <f t="shared" si="104"/>
        <v>0</v>
      </c>
      <c r="AS93" s="14">
        <f t="shared" si="104"/>
        <v>0</v>
      </c>
      <c r="AT93" s="225">
        <f t="shared" si="104"/>
        <v>0</v>
      </c>
      <c r="AU93" s="233"/>
      <c r="AV93" s="233">
        <f>AJ93*103/100</f>
        <v>0</v>
      </c>
      <c r="AW93" s="234">
        <v>0</v>
      </c>
      <c r="AX93" s="234"/>
      <c r="AY93" s="233">
        <f t="shared" si="56"/>
        <v>0</v>
      </c>
      <c r="AZ93" s="138"/>
      <c r="BA93" s="172"/>
      <c r="BB93" s="172"/>
      <c r="BC93" s="268" t="s">
        <v>23</v>
      </c>
      <c r="BD93" s="223"/>
      <c r="BE93" s="319"/>
      <c r="BF93" s="319"/>
      <c r="BG93" s="233"/>
      <c r="BH93" s="223"/>
      <c r="BI93" s="223"/>
      <c r="BJ93" s="319"/>
      <c r="BK93" s="319"/>
      <c r="BL93" s="319"/>
      <c r="BM93" s="319"/>
      <c r="BN93" s="233"/>
    </row>
    <row r="94" spans="1:228" ht="13.5" thickBot="1" x14ac:dyDescent="0.3">
      <c r="B94" s="145" t="s">
        <v>218</v>
      </c>
      <c r="C94" s="146"/>
      <c r="D94" s="147"/>
      <c r="E94" s="147"/>
      <c r="F94" s="147"/>
      <c r="G94" s="417">
        <f>SUM(G75:G92)</f>
        <v>0</v>
      </c>
      <c r="H94" s="394">
        <v>46529800</v>
      </c>
      <c r="I94" s="394">
        <v>8897600</v>
      </c>
      <c r="J94" s="148"/>
      <c r="K94" s="148"/>
      <c r="L94" s="148"/>
      <c r="M94" s="148"/>
      <c r="N94" s="149"/>
      <c r="O94" s="149"/>
      <c r="P94" s="150"/>
      <c r="Q94" s="151"/>
      <c r="R94" s="152">
        <f>SUM(R75:R93)</f>
        <v>0</v>
      </c>
      <c r="S94" s="153">
        <f>SUM(S75:S93)</f>
        <v>35827000</v>
      </c>
      <c r="T94" s="152">
        <f>SUM(T75:T93)</f>
        <v>8048000</v>
      </c>
      <c r="U94" s="152">
        <f>SUM(U75:U93)</f>
        <v>43875000</v>
      </c>
      <c r="V94" s="152">
        <f>SUM(V75:V93)</f>
        <v>31973.910000000003</v>
      </c>
      <c r="W94" s="154"/>
      <c r="X94" s="155"/>
      <c r="Y94" s="153"/>
      <c r="Z94" s="153"/>
      <c r="AA94" s="156">
        <f t="shared" ref="AA94:AT94" si="105">SUM(AA75:AA93)</f>
        <v>0</v>
      </c>
      <c r="AB94" s="168">
        <f t="shared" si="105"/>
        <v>35827000</v>
      </c>
      <c r="AC94" s="156">
        <f t="shared" si="105"/>
        <v>8048000</v>
      </c>
      <c r="AD94" s="156">
        <f t="shared" si="105"/>
        <v>43875000</v>
      </c>
      <c r="AE94" s="169">
        <f t="shared" si="105"/>
        <v>0</v>
      </c>
      <c r="AF94" s="170">
        <f t="shared" si="105"/>
        <v>35827000</v>
      </c>
      <c r="AG94" s="169">
        <f t="shared" si="105"/>
        <v>8048000</v>
      </c>
      <c r="AH94" s="169">
        <f t="shared" si="105"/>
        <v>43875000</v>
      </c>
      <c r="AI94" s="156">
        <f t="shared" si="105"/>
        <v>0</v>
      </c>
      <c r="AJ94" s="168">
        <f t="shared" si="105"/>
        <v>35827000</v>
      </c>
      <c r="AK94" s="156">
        <f t="shared" si="105"/>
        <v>8048000</v>
      </c>
      <c r="AL94" s="156">
        <f t="shared" si="105"/>
        <v>43875000</v>
      </c>
      <c r="AM94" s="156">
        <f t="shared" si="105"/>
        <v>0</v>
      </c>
      <c r="AN94" s="168">
        <f t="shared" si="105"/>
        <v>0</v>
      </c>
      <c r="AO94" s="156">
        <f t="shared" si="105"/>
        <v>0</v>
      </c>
      <c r="AP94" s="156">
        <f t="shared" si="105"/>
        <v>0</v>
      </c>
      <c r="AQ94" s="156">
        <f t="shared" si="105"/>
        <v>0</v>
      </c>
      <c r="AR94" s="168">
        <f t="shared" si="105"/>
        <v>0</v>
      </c>
      <c r="AS94" s="156">
        <f t="shared" si="105"/>
        <v>0</v>
      </c>
      <c r="AT94" s="227">
        <f t="shared" si="105"/>
        <v>0</v>
      </c>
      <c r="AU94" s="256"/>
      <c r="AV94" s="235">
        <f>SUM(AV75:AV93)</f>
        <v>36938110</v>
      </c>
      <c r="AW94" s="240">
        <v>8986107.3825503364</v>
      </c>
      <c r="AX94" s="240">
        <f>SUM(AX75:AX93)</f>
        <v>7885959.7315436248</v>
      </c>
      <c r="AY94" s="235">
        <f>SUM(AY75:AY93)</f>
        <v>44824069.73154363</v>
      </c>
      <c r="AZ94" s="262"/>
      <c r="BA94" s="235">
        <f t="shared" ref="BA94:BH94" si="106">SUM(BA75:BA93)</f>
        <v>37655800</v>
      </c>
      <c r="BB94" s="240">
        <f t="shared" si="106"/>
        <v>7363900</v>
      </c>
      <c r="BC94" s="241">
        <f t="shared" si="106"/>
        <v>45019700</v>
      </c>
      <c r="BD94" s="314">
        <f t="shared" si="106"/>
        <v>0</v>
      </c>
      <c r="BE94" s="314">
        <f t="shared" si="106"/>
        <v>42337500</v>
      </c>
      <c r="BF94" s="314">
        <f t="shared" si="106"/>
        <v>8276700</v>
      </c>
      <c r="BG94" s="334">
        <f t="shared" si="106"/>
        <v>50614200</v>
      </c>
      <c r="BH94" s="314">
        <f t="shared" si="106"/>
        <v>0</v>
      </c>
      <c r="BI94" s="314"/>
      <c r="BJ94" s="314">
        <f>SUM(BJ75:BJ93)</f>
        <v>39798700</v>
      </c>
      <c r="BK94" s="314">
        <f>SUM(BK75:BK93)</f>
        <v>44608800</v>
      </c>
      <c r="BL94" s="314">
        <f>SUM(BL75:BL93)</f>
        <v>6953400</v>
      </c>
      <c r="BM94" s="314">
        <f>SUM(BM75:BM93)</f>
        <v>8357400</v>
      </c>
      <c r="BN94" s="334">
        <f>SUM(BN75:BN93)</f>
        <v>52966200</v>
      </c>
    </row>
    <row r="95" spans="1:228" ht="13.5" thickTop="1" x14ac:dyDescent="0.25">
      <c r="B95" s="77"/>
      <c r="C95" s="131"/>
      <c r="D95" s="77"/>
      <c r="E95" s="77"/>
      <c r="F95" s="77"/>
      <c r="G95" s="410"/>
      <c r="H95" s="387"/>
      <c r="I95" s="387"/>
      <c r="J95" s="78"/>
      <c r="K95" s="78"/>
      <c r="L95" s="78"/>
      <c r="M95" s="78"/>
      <c r="N95" s="132"/>
      <c r="O95" s="132"/>
      <c r="P95" s="80"/>
      <c r="Q95" s="81"/>
      <c r="R95" s="98"/>
      <c r="S95" s="99"/>
      <c r="T95" s="100"/>
      <c r="U95" s="92"/>
      <c r="V95" s="93"/>
      <c r="W95" s="91"/>
      <c r="X95" s="102"/>
      <c r="Y95" s="101"/>
      <c r="Z95" s="93"/>
      <c r="AA95" s="90"/>
      <c r="AB95" s="91"/>
      <c r="AC95" s="92"/>
      <c r="AD95" s="93"/>
      <c r="AE95" s="111"/>
      <c r="AF95" s="112"/>
      <c r="AG95" s="113"/>
      <c r="AH95" s="96"/>
      <c r="AI95" s="13"/>
      <c r="AJ95" s="115"/>
      <c r="AK95" s="13"/>
      <c r="AL95" s="116"/>
      <c r="AN95" s="95"/>
      <c r="AP95" s="97"/>
      <c r="AR95" s="95"/>
      <c r="AT95" s="225"/>
      <c r="AU95" s="254"/>
      <c r="AV95" s="172"/>
      <c r="AW95" s="112"/>
      <c r="AX95" s="112"/>
      <c r="AY95" s="172">
        <f t="shared" si="56"/>
        <v>0</v>
      </c>
      <c r="AZ95" s="138"/>
      <c r="BA95" s="172"/>
      <c r="BB95" s="172"/>
      <c r="BC95" s="267"/>
      <c r="BE95" s="318"/>
      <c r="BF95" s="318"/>
      <c r="BG95" s="246"/>
      <c r="BJ95" s="318"/>
      <c r="BK95" s="318"/>
      <c r="BL95" s="318"/>
      <c r="BM95" s="318"/>
      <c r="BN95" s="246"/>
    </row>
    <row r="96" spans="1:228" x14ac:dyDescent="0.25">
      <c r="B96" s="77"/>
      <c r="C96" s="131"/>
      <c r="D96" s="77"/>
      <c r="E96" s="77"/>
      <c r="F96" s="77"/>
      <c r="G96" s="410"/>
      <c r="H96" s="387"/>
      <c r="I96" s="387"/>
      <c r="J96" s="78"/>
      <c r="K96" s="78"/>
      <c r="L96" s="78"/>
      <c r="M96" s="78"/>
      <c r="N96" s="132"/>
      <c r="O96" s="132"/>
      <c r="P96" s="80"/>
      <c r="Q96" s="81"/>
      <c r="R96" s="98"/>
      <c r="S96" s="99"/>
      <c r="T96" s="100"/>
      <c r="U96" s="92"/>
      <c r="V96" s="93"/>
      <c r="W96" s="91"/>
      <c r="X96" s="102"/>
      <c r="Y96" s="101"/>
      <c r="Z96" s="93"/>
      <c r="AA96" s="90"/>
      <c r="AB96" s="91"/>
      <c r="AC96" s="92"/>
      <c r="AD96" s="93"/>
      <c r="AE96" s="111"/>
      <c r="AF96" s="112"/>
      <c r="AG96" s="113"/>
      <c r="AH96" s="96"/>
      <c r="AI96" s="13"/>
      <c r="AJ96" s="115"/>
      <c r="AK96" s="13"/>
      <c r="AL96" s="116"/>
      <c r="AN96" s="95"/>
      <c r="AP96" s="97"/>
      <c r="AR96" s="95"/>
      <c r="AT96" s="225"/>
      <c r="AU96" s="254"/>
      <c r="AV96" s="172"/>
      <c r="AW96" s="112"/>
      <c r="AX96" s="112"/>
      <c r="AY96" s="172">
        <f t="shared" si="56"/>
        <v>0</v>
      </c>
      <c r="AZ96" s="138"/>
      <c r="BA96" s="172"/>
      <c r="BB96" s="172"/>
      <c r="BC96" s="267"/>
      <c r="BE96" s="225"/>
      <c r="BF96" s="225"/>
      <c r="BG96" s="95"/>
      <c r="BJ96" s="225"/>
      <c r="BK96" s="225"/>
      <c r="BL96" s="225"/>
      <c r="BM96" s="225"/>
      <c r="BN96" s="95"/>
    </row>
    <row r="97" spans="1:228" s="130" customFormat="1" x14ac:dyDescent="0.2">
      <c r="A97" s="338"/>
      <c r="B97" s="171" t="s">
        <v>219</v>
      </c>
      <c r="C97" s="133"/>
      <c r="D97" s="121"/>
      <c r="E97" s="121"/>
      <c r="F97" s="121"/>
      <c r="G97" s="416"/>
      <c r="H97" s="393"/>
      <c r="I97" s="393"/>
      <c r="J97" s="122"/>
      <c r="K97" s="122"/>
      <c r="L97" s="122"/>
      <c r="M97" s="122"/>
      <c r="N97" s="125"/>
      <c r="O97" s="125"/>
      <c r="P97" s="123"/>
      <c r="Q97" s="124"/>
      <c r="R97" s="90"/>
      <c r="S97" s="91"/>
      <c r="T97" s="92"/>
      <c r="U97" s="92"/>
      <c r="V97" s="93"/>
      <c r="W97" s="91"/>
      <c r="X97" s="102"/>
      <c r="Y97" s="101"/>
      <c r="Z97" s="93"/>
      <c r="AA97" s="90">
        <f t="shared" ref="AA97:AB111" si="107">ROUNDUP(AE97*ign/igo,-3)</f>
        <v>0</v>
      </c>
      <c r="AB97" s="91">
        <f>ROUNDUP(AF97*ign/igo,-3)</f>
        <v>0</v>
      </c>
      <c r="AC97" s="92">
        <f>ROUNDUP(AG97*iin/iio,-3)</f>
        <v>0</v>
      </c>
      <c r="AD97" s="93"/>
      <c r="AE97" s="111"/>
      <c r="AF97" s="112"/>
      <c r="AG97" s="113">
        <v>0</v>
      </c>
      <c r="AH97" s="96">
        <f t="shared" si="81"/>
        <v>0</v>
      </c>
      <c r="AI97" s="13">
        <v>0</v>
      </c>
      <c r="AJ97" s="115">
        <v>0</v>
      </c>
      <c r="AK97" s="13">
        <v>0</v>
      </c>
      <c r="AL97" s="116">
        <f t="shared" si="82"/>
        <v>0</v>
      </c>
      <c r="AM97" s="128">
        <f t="shared" ref="AM97:AO107" si="108">AE97-AI97</f>
        <v>0</v>
      </c>
      <c r="AN97" s="129">
        <f t="shared" si="108"/>
        <v>0</v>
      </c>
      <c r="AO97" s="128">
        <f t="shared" si="108"/>
        <v>0</v>
      </c>
      <c r="AP97" s="163">
        <f>SUM(AM97:AO97)</f>
        <v>0</v>
      </c>
      <c r="AQ97" s="14">
        <f t="shared" si="104"/>
        <v>0</v>
      </c>
      <c r="AR97" s="95">
        <f t="shared" si="104"/>
        <v>0</v>
      </c>
      <c r="AS97" s="14">
        <f t="shared" si="104"/>
        <v>0</v>
      </c>
      <c r="AT97" s="225">
        <f t="shared" si="104"/>
        <v>0</v>
      </c>
      <c r="AU97" s="257"/>
      <c r="AV97" s="238"/>
      <c r="AW97" s="112">
        <v>0</v>
      </c>
      <c r="AX97" s="112"/>
      <c r="AY97" s="172">
        <f t="shared" si="56"/>
        <v>0</v>
      </c>
      <c r="AZ97" s="138"/>
      <c r="BA97" s="172"/>
      <c r="BB97" s="172"/>
      <c r="BC97" s="267"/>
      <c r="BD97" s="128"/>
      <c r="BE97" s="228"/>
      <c r="BF97" s="228"/>
      <c r="BG97" s="129"/>
      <c r="BH97" s="128"/>
      <c r="BI97" s="128"/>
      <c r="BJ97" s="228"/>
      <c r="BK97" s="228"/>
      <c r="BL97" s="228"/>
      <c r="BM97" s="228"/>
      <c r="BN97" s="129"/>
      <c r="BO97" s="128"/>
      <c r="BP97" s="348"/>
      <c r="BQ97" s="350"/>
      <c r="BR97" s="14"/>
      <c r="BS97" s="14"/>
      <c r="BT97" s="128"/>
      <c r="BU97" s="128"/>
      <c r="BV97" s="128"/>
      <c r="BW97" s="128"/>
      <c r="BX97" s="128"/>
      <c r="BY97" s="128"/>
      <c r="BZ97" s="128"/>
      <c r="CA97" s="128"/>
      <c r="CB97" s="128"/>
      <c r="CC97" s="128"/>
      <c r="CD97" s="128"/>
      <c r="CE97" s="128"/>
      <c r="CF97" s="128"/>
      <c r="CG97" s="128"/>
      <c r="CH97" s="128"/>
      <c r="CI97" s="128"/>
      <c r="CJ97" s="128"/>
      <c r="CK97" s="128"/>
      <c r="CL97" s="128"/>
      <c r="CM97" s="128"/>
      <c r="CN97" s="128"/>
      <c r="CO97" s="128"/>
      <c r="CP97" s="128"/>
      <c r="CQ97" s="128"/>
      <c r="CR97" s="128"/>
      <c r="CS97" s="128"/>
      <c r="CT97" s="128"/>
      <c r="CU97" s="128"/>
      <c r="CV97" s="128"/>
      <c r="CW97" s="128"/>
      <c r="CX97" s="128"/>
      <c r="CY97" s="128"/>
      <c r="CZ97" s="128"/>
      <c r="DA97" s="128"/>
      <c r="DB97" s="128"/>
      <c r="DC97" s="128"/>
      <c r="DD97" s="128"/>
      <c r="DE97" s="128"/>
      <c r="DF97" s="128"/>
      <c r="DG97" s="128"/>
      <c r="DH97" s="128"/>
      <c r="DI97" s="128"/>
      <c r="DJ97" s="128"/>
      <c r="DK97" s="128"/>
      <c r="DL97" s="128"/>
      <c r="DM97" s="128"/>
      <c r="DN97" s="128"/>
      <c r="DO97" s="128"/>
      <c r="DP97" s="128"/>
      <c r="DQ97" s="128"/>
      <c r="DR97" s="128"/>
      <c r="DS97" s="128"/>
      <c r="DT97" s="128"/>
      <c r="DU97" s="128"/>
      <c r="DV97" s="128"/>
      <c r="DW97" s="128"/>
      <c r="DX97" s="128"/>
      <c r="DY97" s="128"/>
      <c r="DZ97" s="128"/>
      <c r="EA97" s="128"/>
      <c r="EB97" s="128"/>
      <c r="EC97" s="128"/>
      <c r="ED97" s="128"/>
      <c r="EE97" s="128"/>
      <c r="EF97" s="128"/>
      <c r="EG97" s="128"/>
      <c r="EH97" s="128"/>
      <c r="EI97" s="128"/>
      <c r="EJ97" s="128"/>
      <c r="EK97" s="128"/>
      <c r="EL97" s="128"/>
      <c r="EM97" s="128"/>
      <c r="EN97" s="128"/>
      <c r="EO97" s="128"/>
      <c r="EP97" s="128"/>
      <c r="EQ97" s="128"/>
      <c r="ER97" s="128"/>
      <c r="ES97" s="128"/>
      <c r="ET97" s="128"/>
      <c r="EU97" s="128"/>
      <c r="EV97" s="128"/>
      <c r="EW97" s="128"/>
      <c r="EX97" s="128"/>
      <c r="EY97" s="128"/>
      <c r="EZ97" s="128"/>
      <c r="FA97" s="128"/>
      <c r="FB97" s="128"/>
      <c r="FC97" s="128"/>
      <c r="FD97" s="128"/>
      <c r="FE97" s="128"/>
      <c r="FF97" s="128"/>
      <c r="FG97" s="128"/>
      <c r="FH97" s="128"/>
      <c r="FI97" s="128"/>
      <c r="FJ97" s="128"/>
      <c r="FK97" s="128"/>
      <c r="FL97" s="128"/>
      <c r="FM97" s="128"/>
      <c r="FN97" s="128"/>
      <c r="FO97" s="128"/>
      <c r="FP97" s="128"/>
      <c r="FQ97" s="128"/>
      <c r="FR97" s="128"/>
      <c r="FS97" s="128"/>
      <c r="FT97" s="128"/>
      <c r="FU97" s="128"/>
      <c r="FV97" s="128"/>
      <c r="FW97" s="128"/>
      <c r="FX97" s="128"/>
      <c r="FY97" s="128"/>
      <c r="FZ97" s="128"/>
      <c r="GA97" s="128"/>
      <c r="GB97" s="128"/>
      <c r="GC97" s="128"/>
      <c r="GD97" s="128"/>
      <c r="GE97" s="128"/>
      <c r="GF97" s="128"/>
      <c r="GG97" s="128"/>
      <c r="GH97" s="128"/>
      <c r="GI97" s="128"/>
      <c r="GJ97" s="128"/>
      <c r="GK97" s="128"/>
      <c r="GL97" s="128"/>
      <c r="GM97" s="128"/>
      <c r="GN97" s="128"/>
      <c r="GO97" s="128"/>
      <c r="GP97" s="128"/>
      <c r="GQ97" s="128"/>
      <c r="GR97" s="128"/>
      <c r="GS97" s="128"/>
      <c r="GT97" s="128"/>
      <c r="GU97" s="128"/>
      <c r="GV97" s="128"/>
      <c r="GW97" s="128"/>
      <c r="GX97" s="128"/>
      <c r="GY97" s="128"/>
      <c r="GZ97" s="128"/>
      <c r="HA97" s="128"/>
      <c r="HB97" s="128"/>
      <c r="HC97" s="128"/>
      <c r="HD97" s="128"/>
      <c r="HE97" s="128"/>
      <c r="HF97" s="128"/>
      <c r="HG97" s="128"/>
      <c r="HH97" s="128"/>
      <c r="HI97" s="128"/>
      <c r="HJ97" s="128"/>
      <c r="HK97" s="128"/>
      <c r="HL97" s="128"/>
      <c r="HM97" s="128"/>
      <c r="HN97" s="128"/>
      <c r="HO97" s="128"/>
      <c r="HP97" s="128"/>
      <c r="HQ97" s="128"/>
      <c r="HR97" s="128"/>
      <c r="HS97" s="128"/>
      <c r="HT97" s="128"/>
    </row>
    <row r="98" spans="1:228" s="130" customFormat="1" x14ac:dyDescent="0.2">
      <c r="A98" s="338"/>
      <c r="B98" s="119" t="s">
        <v>220</v>
      </c>
      <c r="C98" s="133" t="s">
        <v>221</v>
      </c>
      <c r="D98" s="121" t="s">
        <v>222</v>
      </c>
      <c r="E98" s="121" t="s">
        <v>104</v>
      </c>
      <c r="F98" s="121" t="s">
        <v>29</v>
      </c>
      <c r="G98" s="416"/>
      <c r="H98" s="393">
        <v>4289800</v>
      </c>
      <c r="I98" s="393">
        <v>741800</v>
      </c>
      <c r="J98" s="396" t="s">
        <v>329</v>
      </c>
      <c r="K98" s="396" t="s">
        <v>329</v>
      </c>
      <c r="L98" s="396"/>
      <c r="M98" s="396"/>
      <c r="N98" s="403"/>
      <c r="O98" s="125"/>
      <c r="P98" s="123" t="s">
        <v>223</v>
      </c>
      <c r="Q98" s="124"/>
      <c r="R98" s="90">
        <f>ROUNDUP(AE98*ign/igo,afrind)</f>
        <v>0</v>
      </c>
      <c r="S98" s="91">
        <f>ROUNDUP(AF98*ign/igo,afrind)</f>
        <v>3763000</v>
      </c>
      <c r="T98" s="92">
        <f>ROUNDUP(AG98*iin/iio,afrind)</f>
        <v>808000</v>
      </c>
      <c r="U98" s="92">
        <f>SUM(R98:T98)</f>
        <v>4571000</v>
      </c>
      <c r="V98" s="93">
        <f t="shared" si="78"/>
        <v>3331.12</v>
      </c>
      <c r="W98" s="117">
        <v>40312</v>
      </c>
      <c r="X98" s="118">
        <v>34</v>
      </c>
      <c r="Y98" s="109">
        <v>39538</v>
      </c>
      <c r="Z98" s="134">
        <v>3</v>
      </c>
      <c r="AA98" s="90">
        <f t="shared" si="107"/>
        <v>0</v>
      </c>
      <c r="AB98" s="91">
        <f>ROUNDUP(AF98*ign/igo,-3)</f>
        <v>3763000</v>
      </c>
      <c r="AC98" s="92">
        <f>ROUNDUP(AG98*iin/iio,-3)</f>
        <v>808000</v>
      </c>
      <c r="AD98" s="93">
        <f>SUM(AA98:AC98)</f>
        <v>4571000</v>
      </c>
      <c r="AE98" s="111"/>
      <c r="AF98" s="112">
        <v>3763000</v>
      </c>
      <c r="AG98" s="113">
        <v>808000</v>
      </c>
      <c r="AH98" s="96">
        <f t="shared" si="81"/>
        <v>4571000</v>
      </c>
      <c r="AI98" s="13">
        <v>0</v>
      </c>
      <c r="AJ98" s="115">
        <v>3763000</v>
      </c>
      <c r="AK98" s="13">
        <v>808000</v>
      </c>
      <c r="AL98" s="116">
        <f t="shared" si="82"/>
        <v>4571000</v>
      </c>
      <c r="AM98" s="128">
        <f t="shared" si="108"/>
        <v>0</v>
      </c>
      <c r="AN98" s="129">
        <f t="shared" si="108"/>
        <v>0</v>
      </c>
      <c r="AO98" s="128">
        <f t="shared" si="108"/>
        <v>0</v>
      </c>
      <c r="AP98" s="163">
        <f>SUM(AM98:AO98)</f>
        <v>0</v>
      </c>
      <c r="AQ98" s="14">
        <f t="shared" si="104"/>
        <v>0</v>
      </c>
      <c r="AR98" s="95">
        <f t="shared" si="104"/>
        <v>0</v>
      </c>
      <c r="AS98" s="14">
        <f t="shared" si="104"/>
        <v>0</v>
      </c>
      <c r="AT98" s="225">
        <f t="shared" si="104"/>
        <v>0</v>
      </c>
      <c r="AU98" s="257"/>
      <c r="AV98" s="172">
        <f>AJ98*103/100</f>
        <v>3875890</v>
      </c>
      <c r="AW98" s="112">
        <v>786308.72483221476</v>
      </c>
      <c r="AX98" s="112">
        <f>AW98*146/145</f>
        <v>791731.54362416104</v>
      </c>
      <c r="AY98" s="172">
        <f>AU98+AV98+AX98</f>
        <v>4667621.5436241608</v>
      </c>
      <c r="AZ98" s="138"/>
      <c r="BA98" s="172">
        <f t="shared" ref="BA98" si="109">CEILING(AV98*($BA$3/$BA$2),100)</f>
        <v>3951200</v>
      </c>
      <c r="BB98" s="172">
        <f t="shared" ref="BB98:BB99" si="110">CEILING(AX98*($BB$3/$BB$2),100)</f>
        <v>764700</v>
      </c>
      <c r="BC98" s="268">
        <f>AZ98+BA98+BB98</f>
        <v>4715900</v>
      </c>
      <c r="BD98" s="223"/>
      <c r="BE98" s="302">
        <f t="shared" ref="BE98:BE99" si="111">CEILING(BA98*($BE$3/$BE$2),100)</f>
        <v>4062000</v>
      </c>
      <c r="BF98" s="302">
        <f t="shared" ref="BF98:BF99" si="112">CEILING(BB98*($BF$3/$BF$2),100)</f>
        <v>743100</v>
      </c>
      <c r="BG98" s="172">
        <f t="shared" ref="BG98:BG99" si="113">BD98+BE98+BF98</f>
        <v>4805100</v>
      </c>
      <c r="BH98" s="223"/>
      <c r="BI98" s="223"/>
      <c r="BJ98" s="302">
        <f t="shared" ref="BJ98:BJ99" si="114">CEILING(BE98*($BE$3/$BE$2),100)</f>
        <v>4175900</v>
      </c>
      <c r="BK98" s="302">
        <f>_xlfn.CEILING.MATH(((113/110)*BJ98),100)</f>
        <v>4289800</v>
      </c>
      <c r="BL98" s="302">
        <f t="shared" ref="BL98:BL99" si="115">CEILING(BF98*($BF$3/$BF$2),100)</f>
        <v>722100</v>
      </c>
      <c r="BM98" s="302">
        <f>_xlfn.CEILING.MATH(((113/110)*BL98),100)</f>
        <v>741800</v>
      </c>
      <c r="BN98" s="172">
        <f>BI98+BK98+BM98</f>
        <v>5031600</v>
      </c>
      <c r="BO98" s="128"/>
      <c r="BP98" s="348" t="s">
        <v>313</v>
      </c>
      <c r="BQ98" s="348" t="s">
        <v>308</v>
      </c>
      <c r="BR98" s="14">
        <f>+BN98/$BN$118*$BR$6</f>
        <v>3088.0525337816171</v>
      </c>
      <c r="BS98" s="14" t="str">
        <f t="shared" ref="BS98:BS107" si="116">CONCATENATE("Brandverz. ",B98," ",C98," ",E98)</f>
        <v>Brandverz. Mettrayweg 25 Eefde</v>
      </c>
      <c r="BT98" s="128"/>
      <c r="BU98" s="128"/>
      <c r="BV98" s="128"/>
      <c r="BW98" s="128"/>
      <c r="BX98" s="128"/>
      <c r="BY98" s="128"/>
      <c r="BZ98" s="128"/>
      <c r="CA98" s="128"/>
      <c r="CB98" s="128"/>
      <c r="CC98" s="128"/>
      <c r="CD98" s="128"/>
      <c r="CE98" s="128"/>
      <c r="CF98" s="128"/>
      <c r="CG98" s="128"/>
      <c r="CH98" s="128"/>
      <c r="CI98" s="128"/>
      <c r="CJ98" s="128"/>
      <c r="CK98" s="128"/>
      <c r="CL98" s="128"/>
      <c r="CM98" s="128"/>
      <c r="CN98" s="128"/>
      <c r="CO98" s="128"/>
      <c r="CP98" s="128"/>
      <c r="CQ98" s="128"/>
      <c r="CR98" s="128"/>
      <c r="CS98" s="128"/>
      <c r="CT98" s="128"/>
      <c r="CU98" s="128"/>
      <c r="CV98" s="128"/>
      <c r="CW98" s="128"/>
      <c r="CX98" s="128"/>
      <c r="CY98" s="128"/>
      <c r="CZ98" s="128"/>
      <c r="DA98" s="128"/>
      <c r="DB98" s="128"/>
      <c r="DC98" s="128"/>
      <c r="DD98" s="128"/>
      <c r="DE98" s="128"/>
      <c r="DF98" s="128"/>
      <c r="DG98" s="128"/>
      <c r="DH98" s="128"/>
      <c r="DI98" s="128"/>
      <c r="DJ98" s="128"/>
      <c r="DK98" s="128"/>
      <c r="DL98" s="128"/>
      <c r="DM98" s="128"/>
      <c r="DN98" s="128"/>
      <c r="DO98" s="128"/>
      <c r="DP98" s="128"/>
      <c r="DQ98" s="128"/>
      <c r="DR98" s="128"/>
      <c r="DS98" s="128"/>
      <c r="DT98" s="128"/>
      <c r="DU98" s="128"/>
      <c r="DV98" s="128"/>
      <c r="DW98" s="128"/>
      <c r="DX98" s="128"/>
      <c r="DY98" s="128"/>
      <c r="DZ98" s="128"/>
      <c r="EA98" s="128"/>
      <c r="EB98" s="128"/>
      <c r="EC98" s="128"/>
      <c r="ED98" s="128"/>
      <c r="EE98" s="128"/>
      <c r="EF98" s="128"/>
      <c r="EG98" s="128"/>
      <c r="EH98" s="128"/>
      <c r="EI98" s="128"/>
      <c r="EJ98" s="128"/>
      <c r="EK98" s="128"/>
      <c r="EL98" s="128"/>
      <c r="EM98" s="128"/>
      <c r="EN98" s="128"/>
      <c r="EO98" s="128"/>
      <c r="EP98" s="128"/>
      <c r="EQ98" s="128"/>
      <c r="ER98" s="128"/>
      <c r="ES98" s="128"/>
      <c r="ET98" s="128"/>
      <c r="EU98" s="128"/>
      <c r="EV98" s="128"/>
      <c r="EW98" s="128"/>
      <c r="EX98" s="128"/>
      <c r="EY98" s="128"/>
      <c r="EZ98" s="128"/>
      <c r="FA98" s="128"/>
      <c r="FB98" s="128"/>
      <c r="FC98" s="128"/>
      <c r="FD98" s="128"/>
      <c r="FE98" s="128"/>
      <c r="FF98" s="128"/>
      <c r="FG98" s="128"/>
      <c r="FH98" s="128"/>
      <c r="FI98" s="128"/>
      <c r="FJ98" s="128"/>
      <c r="FK98" s="128"/>
      <c r="FL98" s="128"/>
      <c r="FM98" s="128"/>
      <c r="FN98" s="128"/>
      <c r="FO98" s="128"/>
      <c r="FP98" s="128"/>
      <c r="FQ98" s="128"/>
      <c r="FR98" s="128"/>
      <c r="FS98" s="128"/>
      <c r="FT98" s="128"/>
      <c r="FU98" s="128"/>
      <c r="FV98" s="128"/>
      <c r="FW98" s="128"/>
      <c r="FX98" s="128"/>
      <c r="FY98" s="128"/>
      <c r="FZ98" s="128"/>
      <c r="GA98" s="128"/>
      <c r="GB98" s="128"/>
      <c r="GC98" s="128"/>
      <c r="GD98" s="128"/>
      <c r="GE98" s="128"/>
      <c r="GF98" s="128"/>
      <c r="GG98" s="128"/>
      <c r="GH98" s="128"/>
      <c r="GI98" s="128"/>
      <c r="GJ98" s="128"/>
      <c r="GK98" s="128"/>
      <c r="GL98" s="128"/>
      <c r="GM98" s="128"/>
      <c r="GN98" s="128"/>
      <c r="GO98" s="128"/>
      <c r="GP98" s="128"/>
      <c r="GQ98" s="128"/>
      <c r="GR98" s="128"/>
      <c r="GS98" s="128"/>
      <c r="GT98" s="128"/>
      <c r="GU98" s="128"/>
      <c r="GV98" s="128"/>
      <c r="GW98" s="128"/>
      <c r="GX98" s="128"/>
      <c r="GY98" s="128"/>
      <c r="GZ98" s="128"/>
      <c r="HA98" s="128"/>
      <c r="HB98" s="128"/>
      <c r="HC98" s="128"/>
      <c r="HD98" s="128"/>
      <c r="HE98" s="128"/>
      <c r="HF98" s="128"/>
      <c r="HG98" s="128"/>
      <c r="HH98" s="128"/>
      <c r="HI98" s="128"/>
      <c r="HJ98" s="128"/>
      <c r="HK98" s="128"/>
      <c r="HL98" s="128"/>
      <c r="HM98" s="128"/>
      <c r="HN98" s="128"/>
      <c r="HO98" s="128"/>
      <c r="HP98" s="128"/>
      <c r="HQ98" s="128"/>
      <c r="HR98" s="128"/>
      <c r="HS98" s="128"/>
      <c r="HT98" s="128"/>
    </row>
    <row r="99" spans="1:228" x14ac:dyDescent="0.25">
      <c r="B99" s="121" t="s">
        <v>220</v>
      </c>
      <c r="C99" s="133" t="s">
        <v>221</v>
      </c>
      <c r="D99" s="121" t="s">
        <v>222</v>
      </c>
      <c r="E99" s="121" t="s">
        <v>104</v>
      </c>
      <c r="F99" s="121" t="s">
        <v>224</v>
      </c>
      <c r="G99" s="416">
        <v>132500</v>
      </c>
      <c r="H99" s="393"/>
      <c r="I99" s="393">
        <v>58900</v>
      </c>
      <c r="J99" s="396"/>
      <c r="K99" s="396"/>
      <c r="L99" s="396"/>
      <c r="M99" s="396"/>
      <c r="N99" s="403"/>
      <c r="O99" s="125"/>
      <c r="P99" s="123" t="s">
        <v>225</v>
      </c>
      <c r="Q99" s="124"/>
      <c r="R99" s="90">
        <f>ROUNDUP(AE99*ign/igo,afrind)</f>
        <v>116000</v>
      </c>
      <c r="S99" s="91">
        <f>ROUNDUP(AF99*ign/igo,afrind)</f>
        <v>0</v>
      </c>
      <c r="T99" s="92">
        <f>ROUNDUP(AG99*iin/iio,afrind)</f>
        <v>64000</v>
      </c>
      <c r="U99" s="92">
        <f>SUM(R99:T99)</f>
        <v>180000</v>
      </c>
      <c r="V99" s="93">
        <f t="shared" si="78"/>
        <v>131.18</v>
      </c>
      <c r="W99" s="91"/>
      <c r="X99" s="102"/>
      <c r="Y99" s="101"/>
      <c r="Z99" s="93"/>
      <c r="AA99" s="90">
        <f t="shared" si="107"/>
        <v>116000</v>
      </c>
      <c r="AB99" s="91">
        <f>ROUNDUP(AF99*ign/igo,-3)</f>
        <v>0</v>
      </c>
      <c r="AC99" s="92">
        <f>ROUNDUP(AG99*iin/iio,-3)</f>
        <v>64000</v>
      </c>
      <c r="AD99" s="93">
        <f>SUM(AA99:AC99)</f>
        <v>180000</v>
      </c>
      <c r="AE99" s="111">
        <v>116000</v>
      </c>
      <c r="AF99" s="112"/>
      <c r="AG99" s="113">
        <v>64000</v>
      </c>
      <c r="AH99" s="96">
        <f t="shared" si="81"/>
        <v>180000</v>
      </c>
      <c r="AI99" s="13">
        <v>116000</v>
      </c>
      <c r="AJ99" s="115">
        <v>0</v>
      </c>
      <c r="AK99" s="13">
        <v>64000</v>
      </c>
      <c r="AL99" s="116">
        <f t="shared" si="82"/>
        <v>180000</v>
      </c>
      <c r="AM99" s="14">
        <f t="shared" si="108"/>
        <v>0</v>
      </c>
      <c r="AN99" s="95">
        <f t="shared" si="108"/>
        <v>0</v>
      </c>
      <c r="AO99" s="14">
        <f t="shared" si="108"/>
        <v>0</v>
      </c>
      <c r="AP99" s="97">
        <f>SUM(AM99:AO99)</f>
        <v>0</v>
      </c>
      <c r="AQ99" s="14">
        <f t="shared" si="104"/>
        <v>0</v>
      </c>
      <c r="AR99" s="95">
        <f t="shared" si="104"/>
        <v>0</v>
      </c>
      <c r="AS99" s="14">
        <f t="shared" si="104"/>
        <v>0</v>
      </c>
      <c r="AT99" s="225">
        <f t="shared" si="104"/>
        <v>0</v>
      </c>
      <c r="AU99" s="254">
        <f>AI99*103/100</f>
        <v>119480</v>
      </c>
      <c r="AV99" s="172"/>
      <c r="AW99" s="112">
        <v>62281.87919463087</v>
      </c>
      <c r="AX99" s="112">
        <f>AW99*146/145</f>
        <v>62711.409395973154</v>
      </c>
      <c r="AY99" s="172">
        <f t="shared" ref="AY99:AY107" si="117">AU99+AV99+AX99</f>
        <v>182191.40939597314</v>
      </c>
      <c r="AZ99" s="172">
        <f t="shared" ref="AZ99" si="118">CEILING(AU99*($BA$3/$BA$2),100)</f>
        <v>121800</v>
      </c>
      <c r="BA99" s="172"/>
      <c r="BB99" s="172">
        <f t="shared" si="110"/>
        <v>60600</v>
      </c>
      <c r="BC99" s="316">
        <f>AZ99+BA99+BB99</f>
        <v>182400</v>
      </c>
      <c r="BD99" s="301">
        <f>CEILING(AZ99*($BE$3/$BE$2),100)</f>
        <v>125300</v>
      </c>
      <c r="BE99" s="302">
        <f t="shared" si="111"/>
        <v>0</v>
      </c>
      <c r="BF99" s="302">
        <f t="shared" si="112"/>
        <v>58900</v>
      </c>
      <c r="BG99" s="172">
        <f t="shared" si="113"/>
        <v>184200</v>
      </c>
      <c r="BH99" s="301">
        <f>CEILING(BD99*($BE$3/$BE$2),100)</f>
        <v>128900</v>
      </c>
      <c r="BI99" s="138">
        <f>_xlfn.CEILING.MATH(((113/110)*BH99),100)</f>
        <v>132500</v>
      </c>
      <c r="BJ99" s="302">
        <f t="shared" si="114"/>
        <v>0</v>
      </c>
      <c r="BK99" s="302"/>
      <c r="BL99" s="302">
        <f t="shared" si="115"/>
        <v>57300</v>
      </c>
      <c r="BM99" s="302">
        <f>_xlfn.CEILING.MATH(((113/110)*BL99),100)</f>
        <v>58900</v>
      </c>
      <c r="BN99" s="172">
        <f>BI99+BK99+BM99</f>
        <v>191400</v>
      </c>
      <c r="BP99" s="348" t="s">
        <v>313</v>
      </c>
      <c r="BQ99" s="348" t="s">
        <v>308</v>
      </c>
      <c r="BR99" s="14">
        <f>+BN99/$BN$118*$BR$6</f>
        <v>117.46825164277793</v>
      </c>
      <c r="BS99" s="14" t="str">
        <f t="shared" si="116"/>
        <v>Brandverz. Mettrayweg 25 Eefde</v>
      </c>
    </row>
    <row r="100" spans="1:228" s="130" customFormat="1" ht="12.75" hidden="1" customHeight="1" x14ac:dyDescent="0.2">
      <c r="A100" s="338"/>
      <c r="B100" s="119" t="s">
        <v>153</v>
      </c>
      <c r="C100" s="133"/>
      <c r="D100" s="121"/>
      <c r="E100" s="121"/>
      <c r="F100" s="121"/>
      <c r="G100" s="416"/>
      <c r="H100" s="393"/>
      <c r="I100" s="393"/>
      <c r="J100" s="122"/>
      <c r="K100" s="122"/>
      <c r="L100" s="122"/>
      <c r="M100" s="122"/>
      <c r="N100" s="125"/>
      <c r="O100" s="125"/>
      <c r="P100" s="123"/>
      <c r="Q100" s="124"/>
      <c r="R100" s="90">
        <f t="shared" ref="R100:S107" si="119">ROUNDUP(AE100*ign/igo,afrind)</f>
        <v>0</v>
      </c>
      <c r="S100" s="91">
        <f t="shared" si="119"/>
        <v>0</v>
      </c>
      <c r="T100" s="92">
        <f t="shared" ref="T100:T107" si="120">ROUNDUP(AG100*iin/iio,afrind)</f>
        <v>0</v>
      </c>
      <c r="U100" s="92">
        <f t="shared" ref="U100:U107" si="121">SUM(R100:T100)</f>
        <v>0</v>
      </c>
      <c r="V100" s="93">
        <f t="shared" si="78"/>
        <v>0</v>
      </c>
      <c r="W100" s="107" t="s">
        <v>23</v>
      </c>
      <c r="X100" s="118" t="s">
        <v>23</v>
      </c>
      <c r="Y100" s="109" t="s">
        <v>23</v>
      </c>
      <c r="Z100" s="134" t="s">
        <v>23</v>
      </c>
      <c r="AA100" s="90">
        <f t="shared" si="107"/>
        <v>0</v>
      </c>
      <c r="AB100" s="91">
        <f t="shared" si="107"/>
        <v>0</v>
      </c>
      <c r="AC100" s="92">
        <f t="shared" ref="AC100:AC110" si="122">ROUNDUP(AG100*iin/iio,-3)</f>
        <v>0</v>
      </c>
      <c r="AD100" s="93">
        <f t="shared" si="80"/>
        <v>0</v>
      </c>
      <c r="AE100" s="111">
        <v>0</v>
      </c>
      <c r="AF100" s="112">
        <v>0</v>
      </c>
      <c r="AG100" s="113">
        <v>0</v>
      </c>
      <c r="AH100" s="114">
        <f t="shared" si="81"/>
        <v>0</v>
      </c>
      <c r="AI100" s="13">
        <v>0</v>
      </c>
      <c r="AJ100" s="115">
        <v>0</v>
      </c>
      <c r="AK100" s="13">
        <v>0</v>
      </c>
      <c r="AL100" s="116">
        <f t="shared" si="82"/>
        <v>0</v>
      </c>
      <c r="AM100" s="128">
        <f t="shared" si="108"/>
        <v>0</v>
      </c>
      <c r="AN100" s="129">
        <f t="shared" si="108"/>
        <v>0</v>
      </c>
      <c r="AO100" s="128">
        <f t="shared" si="108"/>
        <v>0</v>
      </c>
      <c r="AP100" s="97">
        <f t="shared" ref="AP100:AP107" si="123">SUM(AM100:AO100)</f>
        <v>0</v>
      </c>
      <c r="AQ100" s="14">
        <f t="shared" si="104"/>
        <v>0</v>
      </c>
      <c r="AR100" s="95">
        <f t="shared" si="104"/>
        <v>0</v>
      </c>
      <c r="AS100" s="14">
        <f t="shared" si="104"/>
        <v>0</v>
      </c>
      <c r="AT100" s="225">
        <f t="shared" si="104"/>
        <v>0</v>
      </c>
      <c r="AU100" s="257"/>
      <c r="AV100" s="238"/>
      <c r="AW100" s="112">
        <v>0</v>
      </c>
      <c r="AX100" s="112"/>
      <c r="AY100" s="172">
        <f t="shared" si="117"/>
        <v>0</v>
      </c>
      <c r="AZ100" s="138"/>
      <c r="BA100" s="172"/>
      <c r="BB100" s="172"/>
      <c r="BC100" s="265"/>
      <c r="BD100" s="301"/>
      <c r="BE100" s="302"/>
      <c r="BF100" s="302"/>
      <c r="BG100" s="172"/>
      <c r="BH100" s="301"/>
      <c r="BI100" s="138"/>
      <c r="BJ100" s="302"/>
      <c r="BK100" s="302"/>
      <c r="BL100" s="302"/>
      <c r="BM100" s="302"/>
      <c r="BN100" s="172"/>
      <c r="BO100" s="128"/>
      <c r="BP100" s="348"/>
      <c r="BQ100" s="350"/>
      <c r="BR100" s="128"/>
      <c r="BS100" s="14" t="str">
        <f t="shared" si="116"/>
        <v xml:space="preserve">Brandverz. Reserve regel voor nieuwe locaties  </v>
      </c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  <c r="EC100" s="128"/>
      <c r="ED100" s="128"/>
      <c r="EE100" s="128"/>
      <c r="EF100" s="128"/>
      <c r="EG100" s="128"/>
      <c r="EH100" s="128"/>
      <c r="EI100" s="128"/>
      <c r="EJ100" s="128"/>
      <c r="EK100" s="128"/>
      <c r="EL100" s="128"/>
      <c r="EM100" s="128"/>
      <c r="EN100" s="128"/>
      <c r="EO100" s="128"/>
      <c r="EP100" s="128"/>
      <c r="EQ100" s="128"/>
      <c r="ER100" s="128"/>
      <c r="ES100" s="128"/>
      <c r="ET100" s="128"/>
      <c r="EU100" s="128"/>
      <c r="EV100" s="128"/>
      <c r="EW100" s="128"/>
      <c r="EX100" s="128"/>
      <c r="EY100" s="128"/>
      <c r="EZ100" s="128"/>
      <c r="FA100" s="128"/>
      <c r="FB100" s="128"/>
      <c r="FC100" s="128"/>
      <c r="FD100" s="128"/>
      <c r="FE100" s="128"/>
      <c r="FF100" s="128"/>
      <c r="FG100" s="128"/>
      <c r="FH100" s="128"/>
      <c r="FI100" s="128"/>
      <c r="FJ100" s="128"/>
      <c r="FK100" s="128"/>
      <c r="FL100" s="128"/>
      <c r="FM100" s="128"/>
      <c r="FN100" s="128"/>
      <c r="FO100" s="128"/>
      <c r="FP100" s="128"/>
      <c r="FQ100" s="128"/>
      <c r="FR100" s="128"/>
      <c r="FS100" s="128"/>
      <c r="FT100" s="128"/>
      <c r="FU100" s="128"/>
      <c r="FV100" s="128"/>
      <c r="FW100" s="128"/>
      <c r="FX100" s="128"/>
      <c r="FY100" s="128"/>
      <c r="FZ100" s="128"/>
      <c r="GA100" s="128"/>
      <c r="GB100" s="128"/>
      <c r="GC100" s="128"/>
      <c r="GD100" s="128"/>
      <c r="GE100" s="128"/>
      <c r="GF100" s="128"/>
      <c r="GG100" s="128"/>
      <c r="GH100" s="128"/>
      <c r="GI100" s="128"/>
      <c r="GJ100" s="128"/>
      <c r="GK100" s="128"/>
      <c r="GL100" s="128"/>
      <c r="GM100" s="128"/>
      <c r="GN100" s="128"/>
      <c r="GO100" s="128"/>
      <c r="GP100" s="128"/>
      <c r="GQ100" s="128"/>
      <c r="GR100" s="128"/>
      <c r="GS100" s="128"/>
      <c r="GT100" s="128"/>
      <c r="GU100" s="128"/>
      <c r="GV100" s="128"/>
      <c r="GW100" s="128"/>
      <c r="GX100" s="128"/>
      <c r="GY100" s="128"/>
      <c r="GZ100" s="128"/>
      <c r="HA100" s="128"/>
      <c r="HB100" s="128"/>
      <c r="HC100" s="128"/>
      <c r="HD100" s="128"/>
      <c r="HE100" s="128"/>
      <c r="HF100" s="128"/>
      <c r="HG100" s="128"/>
      <c r="HH100" s="128"/>
      <c r="HI100" s="128"/>
      <c r="HJ100" s="128"/>
      <c r="HK100" s="128"/>
      <c r="HL100" s="128"/>
      <c r="HM100" s="128"/>
      <c r="HN100" s="128"/>
      <c r="HO100" s="128"/>
      <c r="HP100" s="128"/>
      <c r="HQ100" s="128"/>
      <c r="HR100" s="128"/>
      <c r="HS100" s="128"/>
      <c r="HT100" s="128"/>
    </row>
    <row r="101" spans="1:228" s="130" customFormat="1" ht="12.75" hidden="1" customHeight="1" x14ac:dyDescent="0.2">
      <c r="A101" s="338"/>
      <c r="B101" s="119" t="s">
        <v>153</v>
      </c>
      <c r="C101" s="133"/>
      <c r="D101" s="121"/>
      <c r="E101" s="121"/>
      <c r="F101" s="121"/>
      <c r="G101" s="416"/>
      <c r="H101" s="393"/>
      <c r="I101" s="393"/>
      <c r="J101" s="122"/>
      <c r="K101" s="122"/>
      <c r="L101" s="122"/>
      <c r="M101" s="122"/>
      <c r="N101" s="125"/>
      <c r="O101" s="125"/>
      <c r="P101" s="123"/>
      <c r="Q101" s="124"/>
      <c r="R101" s="90">
        <f t="shared" si="119"/>
        <v>0</v>
      </c>
      <c r="S101" s="91">
        <f t="shared" si="119"/>
        <v>0</v>
      </c>
      <c r="T101" s="92">
        <f t="shared" si="120"/>
        <v>0</v>
      </c>
      <c r="U101" s="92">
        <f t="shared" si="121"/>
        <v>0</v>
      </c>
      <c r="V101" s="93">
        <f t="shared" si="78"/>
        <v>0</v>
      </c>
      <c r="W101" s="107" t="s">
        <v>23</v>
      </c>
      <c r="X101" s="118" t="s">
        <v>23</v>
      </c>
      <c r="Y101" s="109" t="s">
        <v>23</v>
      </c>
      <c r="Z101" s="134" t="s">
        <v>23</v>
      </c>
      <c r="AA101" s="90">
        <f t="shared" si="107"/>
        <v>0</v>
      </c>
      <c r="AB101" s="91">
        <f t="shared" si="107"/>
        <v>0</v>
      </c>
      <c r="AC101" s="92">
        <f t="shared" si="122"/>
        <v>0</v>
      </c>
      <c r="AD101" s="93">
        <f t="shared" si="80"/>
        <v>0</v>
      </c>
      <c r="AE101" s="111">
        <v>0</v>
      </c>
      <c r="AF101" s="112">
        <v>0</v>
      </c>
      <c r="AG101" s="113">
        <v>0</v>
      </c>
      <c r="AH101" s="114">
        <f t="shared" si="81"/>
        <v>0</v>
      </c>
      <c r="AI101" s="13">
        <v>0</v>
      </c>
      <c r="AJ101" s="115">
        <v>0</v>
      </c>
      <c r="AK101" s="13">
        <v>0</v>
      </c>
      <c r="AL101" s="116">
        <f t="shared" si="82"/>
        <v>0</v>
      </c>
      <c r="AM101" s="128">
        <f t="shared" si="108"/>
        <v>0</v>
      </c>
      <c r="AN101" s="129">
        <f t="shared" si="108"/>
        <v>0</v>
      </c>
      <c r="AO101" s="128">
        <f t="shared" si="108"/>
        <v>0</v>
      </c>
      <c r="AP101" s="97">
        <f t="shared" si="123"/>
        <v>0</v>
      </c>
      <c r="AQ101" s="14">
        <f t="shared" si="104"/>
        <v>0</v>
      </c>
      <c r="AR101" s="95">
        <f t="shared" si="104"/>
        <v>0</v>
      </c>
      <c r="AS101" s="14">
        <f t="shared" si="104"/>
        <v>0</v>
      </c>
      <c r="AT101" s="225">
        <f t="shared" si="104"/>
        <v>0</v>
      </c>
      <c r="AU101" s="257"/>
      <c r="AV101" s="238"/>
      <c r="AW101" s="112">
        <v>0</v>
      </c>
      <c r="AX101" s="112"/>
      <c r="AY101" s="172">
        <f t="shared" si="117"/>
        <v>0</v>
      </c>
      <c r="AZ101" s="138"/>
      <c r="BA101" s="172"/>
      <c r="BB101" s="172"/>
      <c r="BC101" s="265"/>
      <c r="BD101" s="301"/>
      <c r="BE101" s="302"/>
      <c r="BF101" s="302"/>
      <c r="BG101" s="172"/>
      <c r="BH101" s="301"/>
      <c r="BI101" s="138"/>
      <c r="BJ101" s="302"/>
      <c r="BK101" s="302"/>
      <c r="BL101" s="302"/>
      <c r="BM101" s="302"/>
      <c r="BN101" s="172"/>
      <c r="BO101" s="128"/>
      <c r="BP101" s="348"/>
      <c r="BQ101" s="350"/>
      <c r="BR101" s="128"/>
      <c r="BS101" s="14" t="str">
        <f t="shared" si="116"/>
        <v xml:space="preserve">Brandverz. Reserve regel voor nieuwe locaties  </v>
      </c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  <c r="CG101" s="128"/>
      <c r="CH101" s="128"/>
      <c r="CI101" s="128"/>
      <c r="CJ101" s="128"/>
      <c r="CK101" s="128"/>
      <c r="CL101" s="128"/>
      <c r="CM101" s="128"/>
      <c r="CN101" s="128"/>
      <c r="CO101" s="128"/>
      <c r="CP101" s="128"/>
      <c r="CQ101" s="128"/>
      <c r="CR101" s="128"/>
      <c r="CS101" s="128"/>
      <c r="CT101" s="128"/>
      <c r="CU101" s="128"/>
      <c r="CV101" s="128"/>
      <c r="CW101" s="128"/>
      <c r="CX101" s="128"/>
      <c r="CY101" s="128"/>
      <c r="CZ101" s="128"/>
      <c r="DA101" s="128"/>
      <c r="DB101" s="128"/>
      <c r="DC101" s="128"/>
      <c r="DD101" s="128"/>
      <c r="DE101" s="128"/>
      <c r="DF101" s="128"/>
      <c r="DG101" s="128"/>
      <c r="DH101" s="128"/>
      <c r="DI101" s="128"/>
      <c r="DJ101" s="128"/>
      <c r="DK101" s="128"/>
      <c r="DL101" s="128"/>
      <c r="DM101" s="128"/>
      <c r="DN101" s="128"/>
      <c r="DO101" s="128"/>
      <c r="DP101" s="128"/>
      <c r="DQ101" s="128"/>
      <c r="DR101" s="128"/>
      <c r="DS101" s="128"/>
      <c r="DT101" s="128"/>
      <c r="DU101" s="128"/>
      <c r="DV101" s="128"/>
      <c r="DW101" s="128"/>
      <c r="DX101" s="128"/>
      <c r="DY101" s="128"/>
      <c r="DZ101" s="128"/>
      <c r="EA101" s="128"/>
      <c r="EB101" s="128"/>
      <c r="EC101" s="128"/>
      <c r="ED101" s="128"/>
      <c r="EE101" s="128"/>
      <c r="EF101" s="128"/>
      <c r="EG101" s="128"/>
      <c r="EH101" s="128"/>
      <c r="EI101" s="128"/>
      <c r="EJ101" s="128"/>
      <c r="EK101" s="128"/>
      <c r="EL101" s="128"/>
      <c r="EM101" s="128"/>
      <c r="EN101" s="128"/>
      <c r="EO101" s="128"/>
      <c r="EP101" s="128"/>
      <c r="EQ101" s="128"/>
      <c r="ER101" s="128"/>
      <c r="ES101" s="128"/>
      <c r="ET101" s="128"/>
      <c r="EU101" s="128"/>
      <c r="EV101" s="128"/>
      <c r="EW101" s="128"/>
      <c r="EX101" s="128"/>
      <c r="EY101" s="128"/>
      <c r="EZ101" s="128"/>
      <c r="FA101" s="128"/>
      <c r="FB101" s="128"/>
      <c r="FC101" s="128"/>
      <c r="FD101" s="128"/>
      <c r="FE101" s="128"/>
      <c r="FF101" s="128"/>
      <c r="FG101" s="128"/>
      <c r="FH101" s="128"/>
      <c r="FI101" s="128"/>
      <c r="FJ101" s="128"/>
      <c r="FK101" s="128"/>
      <c r="FL101" s="128"/>
      <c r="FM101" s="128"/>
      <c r="FN101" s="128"/>
      <c r="FO101" s="128"/>
      <c r="FP101" s="128"/>
      <c r="FQ101" s="128"/>
      <c r="FR101" s="128"/>
      <c r="FS101" s="128"/>
      <c r="FT101" s="128"/>
      <c r="FU101" s="128"/>
      <c r="FV101" s="128"/>
      <c r="FW101" s="128"/>
      <c r="FX101" s="128"/>
      <c r="FY101" s="128"/>
      <c r="FZ101" s="128"/>
      <c r="GA101" s="128"/>
      <c r="GB101" s="128"/>
      <c r="GC101" s="128"/>
      <c r="GD101" s="128"/>
      <c r="GE101" s="128"/>
      <c r="GF101" s="128"/>
      <c r="GG101" s="128"/>
      <c r="GH101" s="128"/>
      <c r="GI101" s="128"/>
      <c r="GJ101" s="128"/>
      <c r="GK101" s="128"/>
      <c r="GL101" s="128"/>
      <c r="GM101" s="128"/>
      <c r="GN101" s="128"/>
      <c r="GO101" s="128"/>
      <c r="GP101" s="128"/>
      <c r="GQ101" s="128"/>
      <c r="GR101" s="128"/>
      <c r="GS101" s="128"/>
      <c r="GT101" s="128"/>
      <c r="GU101" s="128"/>
      <c r="GV101" s="128"/>
      <c r="GW101" s="128"/>
      <c r="GX101" s="128"/>
      <c r="GY101" s="128"/>
      <c r="GZ101" s="128"/>
      <c r="HA101" s="128"/>
      <c r="HB101" s="128"/>
      <c r="HC101" s="128"/>
      <c r="HD101" s="128"/>
      <c r="HE101" s="128"/>
      <c r="HF101" s="128"/>
      <c r="HG101" s="128"/>
      <c r="HH101" s="128"/>
      <c r="HI101" s="128"/>
      <c r="HJ101" s="128"/>
      <c r="HK101" s="128"/>
      <c r="HL101" s="128"/>
      <c r="HM101" s="128"/>
      <c r="HN101" s="128"/>
      <c r="HO101" s="128"/>
      <c r="HP101" s="128"/>
      <c r="HQ101" s="128"/>
      <c r="HR101" s="128"/>
      <c r="HS101" s="128"/>
      <c r="HT101" s="128"/>
    </row>
    <row r="102" spans="1:228" s="130" customFormat="1" ht="12.75" hidden="1" customHeight="1" x14ac:dyDescent="0.2">
      <c r="A102" s="338"/>
      <c r="B102" s="119" t="s">
        <v>153</v>
      </c>
      <c r="C102" s="133"/>
      <c r="D102" s="121"/>
      <c r="E102" s="121"/>
      <c r="F102" s="121"/>
      <c r="G102" s="416"/>
      <c r="H102" s="393"/>
      <c r="I102" s="393"/>
      <c r="J102" s="122"/>
      <c r="K102" s="122"/>
      <c r="L102" s="122"/>
      <c r="M102" s="122"/>
      <c r="N102" s="125"/>
      <c r="O102" s="125"/>
      <c r="P102" s="123"/>
      <c r="Q102" s="124"/>
      <c r="R102" s="90">
        <f t="shared" si="119"/>
        <v>0</v>
      </c>
      <c r="S102" s="91">
        <f t="shared" si="119"/>
        <v>0</v>
      </c>
      <c r="T102" s="92">
        <f t="shared" si="120"/>
        <v>0</v>
      </c>
      <c r="U102" s="92">
        <f t="shared" si="121"/>
        <v>0</v>
      </c>
      <c r="V102" s="93">
        <f t="shared" si="78"/>
        <v>0</v>
      </c>
      <c r="W102" s="107" t="s">
        <v>23</v>
      </c>
      <c r="X102" s="118" t="s">
        <v>23</v>
      </c>
      <c r="Y102" s="109" t="s">
        <v>23</v>
      </c>
      <c r="Z102" s="134" t="s">
        <v>23</v>
      </c>
      <c r="AA102" s="90">
        <f t="shared" si="107"/>
        <v>0</v>
      </c>
      <c r="AB102" s="91">
        <f t="shared" si="107"/>
        <v>0</v>
      </c>
      <c r="AC102" s="92">
        <f t="shared" si="122"/>
        <v>0</v>
      </c>
      <c r="AD102" s="93">
        <f t="shared" si="80"/>
        <v>0</v>
      </c>
      <c r="AE102" s="111">
        <v>0</v>
      </c>
      <c r="AF102" s="112">
        <v>0</v>
      </c>
      <c r="AG102" s="113">
        <v>0</v>
      </c>
      <c r="AH102" s="114">
        <f t="shared" si="81"/>
        <v>0</v>
      </c>
      <c r="AI102" s="13">
        <v>0</v>
      </c>
      <c r="AJ102" s="115">
        <v>0</v>
      </c>
      <c r="AK102" s="13">
        <v>0</v>
      </c>
      <c r="AL102" s="116">
        <f t="shared" si="82"/>
        <v>0</v>
      </c>
      <c r="AM102" s="128">
        <f t="shared" si="108"/>
        <v>0</v>
      </c>
      <c r="AN102" s="129">
        <f t="shared" si="108"/>
        <v>0</v>
      </c>
      <c r="AO102" s="128">
        <f t="shared" si="108"/>
        <v>0</v>
      </c>
      <c r="AP102" s="97">
        <f t="shared" si="123"/>
        <v>0</v>
      </c>
      <c r="AQ102" s="14">
        <f t="shared" si="104"/>
        <v>0</v>
      </c>
      <c r="AR102" s="95">
        <f t="shared" si="104"/>
        <v>0</v>
      </c>
      <c r="AS102" s="14">
        <f t="shared" si="104"/>
        <v>0</v>
      </c>
      <c r="AT102" s="225">
        <f t="shared" si="104"/>
        <v>0</v>
      </c>
      <c r="AU102" s="257"/>
      <c r="AV102" s="238"/>
      <c r="AW102" s="112">
        <v>0</v>
      </c>
      <c r="AX102" s="112"/>
      <c r="AY102" s="172">
        <f t="shared" si="117"/>
        <v>0</v>
      </c>
      <c r="AZ102" s="138"/>
      <c r="BA102" s="172"/>
      <c r="BB102" s="172"/>
      <c r="BC102" s="265"/>
      <c r="BD102" s="301"/>
      <c r="BE102" s="302"/>
      <c r="BF102" s="302"/>
      <c r="BG102" s="172"/>
      <c r="BH102" s="301"/>
      <c r="BI102" s="138"/>
      <c r="BJ102" s="302"/>
      <c r="BK102" s="302"/>
      <c r="BL102" s="302"/>
      <c r="BM102" s="302"/>
      <c r="BN102" s="172"/>
      <c r="BO102" s="128"/>
      <c r="BP102" s="348"/>
      <c r="BQ102" s="350"/>
      <c r="BR102" s="128"/>
      <c r="BS102" s="14" t="str">
        <f t="shared" si="116"/>
        <v xml:space="preserve">Brandverz. Reserve regel voor nieuwe locaties  </v>
      </c>
      <c r="BT102" s="128"/>
      <c r="BU102" s="128"/>
      <c r="BV102" s="128"/>
      <c r="BW102" s="128"/>
      <c r="BX102" s="128"/>
      <c r="BY102" s="128"/>
      <c r="BZ102" s="128"/>
      <c r="CA102" s="128"/>
      <c r="CB102" s="128"/>
      <c r="CC102" s="128"/>
      <c r="CD102" s="128"/>
      <c r="CE102" s="128"/>
      <c r="CF102" s="128"/>
      <c r="CG102" s="128"/>
      <c r="CH102" s="128"/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8"/>
      <c r="CX102" s="128"/>
      <c r="CY102" s="128"/>
      <c r="CZ102" s="128"/>
      <c r="DA102" s="128"/>
      <c r="DB102" s="128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  <c r="EC102" s="128"/>
      <c r="ED102" s="128"/>
      <c r="EE102" s="128"/>
      <c r="EF102" s="128"/>
      <c r="EG102" s="128"/>
      <c r="EH102" s="128"/>
      <c r="EI102" s="128"/>
      <c r="EJ102" s="128"/>
      <c r="EK102" s="128"/>
      <c r="EL102" s="128"/>
      <c r="EM102" s="128"/>
      <c r="EN102" s="128"/>
      <c r="EO102" s="128"/>
      <c r="EP102" s="128"/>
      <c r="EQ102" s="128"/>
      <c r="ER102" s="128"/>
      <c r="ES102" s="128"/>
      <c r="ET102" s="128"/>
      <c r="EU102" s="128"/>
      <c r="EV102" s="128"/>
      <c r="EW102" s="128"/>
      <c r="EX102" s="128"/>
      <c r="EY102" s="128"/>
      <c r="EZ102" s="128"/>
      <c r="FA102" s="128"/>
      <c r="FB102" s="128"/>
      <c r="FC102" s="128"/>
      <c r="FD102" s="128"/>
      <c r="FE102" s="128"/>
      <c r="FF102" s="128"/>
      <c r="FG102" s="128"/>
      <c r="FH102" s="128"/>
      <c r="FI102" s="128"/>
      <c r="FJ102" s="128"/>
      <c r="FK102" s="128"/>
      <c r="FL102" s="128"/>
      <c r="FM102" s="128"/>
      <c r="FN102" s="128"/>
      <c r="FO102" s="128"/>
      <c r="FP102" s="128"/>
      <c r="FQ102" s="128"/>
      <c r="FR102" s="128"/>
      <c r="FS102" s="128"/>
      <c r="FT102" s="128"/>
      <c r="FU102" s="128"/>
      <c r="FV102" s="128"/>
      <c r="FW102" s="128"/>
      <c r="FX102" s="128"/>
      <c r="FY102" s="128"/>
      <c r="FZ102" s="128"/>
      <c r="GA102" s="128"/>
      <c r="GB102" s="128"/>
      <c r="GC102" s="128"/>
      <c r="GD102" s="128"/>
      <c r="GE102" s="128"/>
      <c r="GF102" s="128"/>
      <c r="GG102" s="128"/>
      <c r="GH102" s="128"/>
      <c r="GI102" s="128"/>
      <c r="GJ102" s="128"/>
      <c r="GK102" s="128"/>
      <c r="GL102" s="128"/>
      <c r="GM102" s="128"/>
      <c r="GN102" s="128"/>
      <c r="GO102" s="128"/>
      <c r="GP102" s="128"/>
      <c r="GQ102" s="128"/>
      <c r="GR102" s="128"/>
      <c r="GS102" s="128"/>
      <c r="GT102" s="128"/>
      <c r="GU102" s="128"/>
      <c r="GV102" s="128"/>
      <c r="GW102" s="128"/>
      <c r="GX102" s="128"/>
      <c r="GY102" s="128"/>
      <c r="GZ102" s="128"/>
      <c r="HA102" s="128"/>
      <c r="HB102" s="128"/>
      <c r="HC102" s="128"/>
      <c r="HD102" s="128"/>
      <c r="HE102" s="128"/>
      <c r="HF102" s="128"/>
      <c r="HG102" s="128"/>
      <c r="HH102" s="128"/>
      <c r="HI102" s="128"/>
      <c r="HJ102" s="128"/>
      <c r="HK102" s="128"/>
      <c r="HL102" s="128"/>
      <c r="HM102" s="128"/>
      <c r="HN102" s="128"/>
      <c r="HO102" s="128"/>
      <c r="HP102" s="128"/>
      <c r="HQ102" s="128"/>
      <c r="HR102" s="128"/>
      <c r="HS102" s="128"/>
      <c r="HT102" s="128"/>
    </row>
    <row r="103" spans="1:228" s="130" customFormat="1" ht="12.75" hidden="1" customHeight="1" x14ac:dyDescent="0.2">
      <c r="A103" s="338"/>
      <c r="B103" s="119" t="s">
        <v>153</v>
      </c>
      <c r="C103" s="133"/>
      <c r="D103" s="121"/>
      <c r="E103" s="121"/>
      <c r="F103" s="121"/>
      <c r="G103" s="416"/>
      <c r="H103" s="393"/>
      <c r="I103" s="393"/>
      <c r="J103" s="122"/>
      <c r="K103" s="122"/>
      <c r="L103" s="122"/>
      <c r="M103" s="122"/>
      <c r="N103" s="125"/>
      <c r="O103" s="125"/>
      <c r="P103" s="123"/>
      <c r="Q103" s="124"/>
      <c r="R103" s="90">
        <f t="shared" si="119"/>
        <v>0</v>
      </c>
      <c r="S103" s="91">
        <f t="shared" si="119"/>
        <v>0</v>
      </c>
      <c r="T103" s="92">
        <f t="shared" si="120"/>
        <v>0</v>
      </c>
      <c r="U103" s="92">
        <f t="shared" si="121"/>
        <v>0</v>
      </c>
      <c r="V103" s="93">
        <f t="shared" si="78"/>
        <v>0</v>
      </c>
      <c r="W103" s="107" t="s">
        <v>23</v>
      </c>
      <c r="X103" s="118" t="s">
        <v>23</v>
      </c>
      <c r="Y103" s="109" t="s">
        <v>23</v>
      </c>
      <c r="Z103" s="134" t="s">
        <v>23</v>
      </c>
      <c r="AA103" s="90">
        <f t="shared" si="107"/>
        <v>0</v>
      </c>
      <c r="AB103" s="91">
        <f t="shared" si="107"/>
        <v>0</v>
      </c>
      <c r="AC103" s="92">
        <f t="shared" si="122"/>
        <v>0</v>
      </c>
      <c r="AD103" s="93">
        <f t="shared" si="80"/>
        <v>0</v>
      </c>
      <c r="AE103" s="111">
        <v>0</v>
      </c>
      <c r="AF103" s="112">
        <v>0</v>
      </c>
      <c r="AG103" s="113">
        <v>0</v>
      </c>
      <c r="AH103" s="114">
        <f t="shared" si="81"/>
        <v>0</v>
      </c>
      <c r="AI103" s="13">
        <v>0</v>
      </c>
      <c r="AJ103" s="115">
        <v>0</v>
      </c>
      <c r="AK103" s="13">
        <v>0</v>
      </c>
      <c r="AL103" s="116">
        <f t="shared" si="82"/>
        <v>0</v>
      </c>
      <c r="AM103" s="128">
        <f t="shared" si="108"/>
        <v>0</v>
      </c>
      <c r="AN103" s="129">
        <f t="shared" si="108"/>
        <v>0</v>
      </c>
      <c r="AO103" s="128">
        <f t="shared" si="108"/>
        <v>0</v>
      </c>
      <c r="AP103" s="97">
        <f t="shared" si="123"/>
        <v>0</v>
      </c>
      <c r="AQ103" s="14">
        <f t="shared" si="104"/>
        <v>0</v>
      </c>
      <c r="AR103" s="95">
        <f t="shared" si="104"/>
        <v>0</v>
      </c>
      <c r="AS103" s="14">
        <f t="shared" si="104"/>
        <v>0</v>
      </c>
      <c r="AT103" s="225">
        <f t="shared" si="104"/>
        <v>0</v>
      </c>
      <c r="AU103" s="257"/>
      <c r="AV103" s="238"/>
      <c r="AW103" s="112">
        <v>0</v>
      </c>
      <c r="AX103" s="112"/>
      <c r="AY103" s="172">
        <f t="shared" si="117"/>
        <v>0</v>
      </c>
      <c r="AZ103" s="138"/>
      <c r="BA103" s="172"/>
      <c r="BB103" s="172"/>
      <c r="BC103" s="265"/>
      <c r="BD103" s="301"/>
      <c r="BE103" s="302"/>
      <c r="BF103" s="302"/>
      <c r="BG103" s="172"/>
      <c r="BH103" s="301"/>
      <c r="BI103" s="138"/>
      <c r="BJ103" s="302"/>
      <c r="BK103" s="302"/>
      <c r="BL103" s="302"/>
      <c r="BM103" s="302"/>
      <c r="BN103" s="172"/>
      <c r="BO103" s="128"/>
      <c r="BP103" s="348"/>
      <c r="BQ103" s="350"/>
      <c r="BR103" s="128"/>
      <c r="BS103" s="14" t="str">
        <f t="shared" si="116"/>
        <v xml:space="preserve">Brandverz. Reserve regel voor nieuwe locaties  </v>
      </c>
      <c r="BT103" s="128"/>
      <c r="BU103" s="128"/>
      <c r="BV103" s="128"/>
      <c r="BW103" s="128"/>
      <c r="BX103" s="128"/>
      <c r="BY103" s="128"/>
      <c r="BZ103" s="128"/>
      <c r="CA103" s="128"/>
      <c r="CB103" s="128"/>
      <c r="CC103" s="128"/>
      <c r="CD103" s="128"/>
      <c r="CE103" s="128"/>
      <c r="CF103" s="128"/>
      <c r="CG103" s="128"/>
      <c r="CH103" s="128"/>
      <c r="CI103" s="128"/>
      <c r="CJ103" s="128"/>
      <c r="CK103" s="128"/>
      <c r="CL103" s="128"/>
      <c r="CM103" s="128"/>
      <c r="CN103" s="128"/>
      <c r="CO103" s="128"/>
      <c r="CP103" s="128"/>
      <c r="CQ103" s="128"/>
      <c r="CR103" s="128"/>
      <c r="CS103" s="128"/>
      <c r="CT103" s="128"/>
      <c r="CU103" s="128"/>
      <c r="CV103" s="128"/>
      <c r="CW103" s="128"/>
      <c r="CX103" s="128"/>
      <c r="CY103" s="128"/>
      <c r="CZ103" s="128"/>
      <c r="DA103" s="128"/>
      <c r="DB103" s="128"/>
      <c r="DC103" s="128"/>
      <c r="DD103" s="128"/>
      <c r="DE103" s="128"/>
      <c r="DF103" s="128"/>
      <c r="DG103" s="128"/>
      <c r="DH103" s="128"/>
      <c r="DI103" s="128"/>
      <c r="DJ103" s="128"/>
      <c r="DK103" s="128"/>
      <c r="DL103" s="128"/>
      <c r="DM103" s="128"/>
      <c r="DN103" s="128"/>
      <c r="DO103" s="128"/>
      <c r="DP103" s="128"/>
      <c r="DQ103" s="128"/>
      <c r="DR103" s="128"/>
      <c r="DS103" s="128"/>
      <c r="DT103" s="128"/>
      <c r="DU103" s="128"/>
      <c r="DV103" s="128"/>
      <c r="DW103" s="128"/>
      <c r="DX103" s="128"/>
      <c r="DY103" s="128"/>
      <c r="DZ103" s="128"/>
      <c r="EA103" s="128"/>
      <c r="EB103" s="128"/>
      <c r="EC103" s="128"/>
      <c r="ED103" s="128"/>
      <c r="EE103" s="128"/>
      <c r="EF103" s="128"/>
      <c r="EG103" s="128"/>
      <c r="EH103" s="128"/>
      <c r="EI103" s="128"/>
      <c r="EJ103" s="128"/>
      <c r="EK103" s="128"/>
      <c r="EL103" s="128"/>
      <c r="EM103" s="128"/>
      <c r="EN103" s="128"/>
      <c r="EO103" s="128"/>
      <c r="EP103" s="128"/>
      <c r="EQ103" s="128"/>
      <c r="ER103" s="128"/>
      <c r="ES103" s="128"/>
      <c r="ET103" s="128"/>
      <c r="EU103" s="128"/>
      <c r="EV103" s="128"/>
      <c r="EW103" s="128"/>
      <c r="EX103" s="128"/>
      <c r="EY103" s="128"/>
      <c r="EZ103" s="128"/>
      <c r="FA103" s="128"/>
      <c r="FB103" s="128"/>
      <c r="FC103" s="128"/>
      <c r="FD103" s="128"/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  <c r="HL103" s="128"/>
      <c r="HM103" s="128"/>
      <c r="HN103" s="128"/>
      <c r="HO103" s="128"/>
      <c r="HP103" s="128"/>
      <c r="HQ103" s="128"/>
      <c r="HR103" s="128"/>
      <c r="HS103" s="128"/>
      <c r="HT103" s="128"/>
    </row>
    <row r="104" spans="1:228" s="130" customFormat="1" ht="12.75" hidden="1" customHeight="1" x14ac:dyDescent="0.2">
      <c r="A104" s="338"/>
      <c r="B104" s="119" t="s">
        <v>153</v>
      </c>
      <c r="C104" s="133"/>
      <c r="D104" s="121"/>
      <c r="E104" s="121"/>
      <c r="F104" s="121"/>
      <c r="G104" s="416"/>
      <c r="H104" s="393"/>
      <c r="I104" s="393"/>
      <c r="J104" s="122"/>
      <c r="K104" s="122"/>
      <c r="L104" s="122"/>
      <c r="M104" s="122"/>
      <c r="N104" s="125"/>
      <c r="O104" s="125"/>
      <c r="P104" s="123"/>
      <c r="Q104" s="124"/>
      <c r="R104" s="90">
        <f t="shared" si="119"/>
        <v>0</v>
      </c>
      <c r="S104" s="91">
        <f t="shared" si="119"/>
        <v>0</v>
      </c>
      <c r="T104" s="92">
        <f t="shared" si="120"/>
        <v>0</v>
      </c>
      <c r="U104" s="92">
        <f t="shared" si="121"/>
        <v>0</v>
      </c>
      <c r="V104" s="93">
        <f t="shared" si="78"/>
        <v>0</v>
      </c>
      <c r="W104" s="107" t="s">
        <v>23</v>
      </c>
      <c r="X104" s="118" t="s">
        <v>23</v>
      </c>
      <c r="Y104" s="109" t="s">
        <v>23</v>
      </c>
      <c r="Z104" s="134" t="s">
        <v>23</v>
      </c>
      <c r="AA104" s="90">
        <f t="shared" si="107"/>
        <v>0</v>
      </c>
      <c r="AB104" s="91">
        <f t="shared" si="107"/>
        <v>0</v>
      </c>
      <c r="AC104" s="92">
        <f t="shared" si="122"/>
        <v>0</v>
      </c>
      <c r="AD104" s="93">
        <f t="shared" si="80"/>
        <v>0</v>
      </c>
      <c r="AE104" s="111">
        <v>0</v>
      </c>
      <c r="AF104" s="112">
        <v>0</v>
      </c>
      <c r="AG104" s="113">
        <v>0</v>
      </c>
      <c r="AH104" s="114">
        <f t="shared" si="81"/>
        <v>0</v>
      </c>
      <c r="AI104" s="13">
        <v>0</v>
      </c>
      <c r="AJ104" s="115">
        <v>0</v>
      </c>
      <c r="AK104" s="13">
        <v>0</v>
      </c>
      <c r="AL104" s="116">
        <f t="shared" si="82"/>
        <v>0</v>
      </c>
      <c r="AM104" s="128">
        <f t="shared" si="108"/>
        <v>0</v>
      </c>
      <c r="AN104" s="129">
        <f t="shared" si="108"/>
        <v>0</v>
      </c>
      <c r="AO104" s="128">
        <f t="shared" si="108"/>
        <v>0</v>
      </c>
      <c r="AP104" s="97">
        <f t="shared" si="123"/>
        <v>0</v>
      </c>
      <c r="AQ104" s="14">
        <f t="shared" si="104"/>
        <v>0</v>
      </c>
      <c r="AR104" s="95">
        <f t="shared" si="104"/>
        <v>0</v>
      </c>
      <c r="AS104" s="14">
        <f t="shared" si="104"/>
        <v>0</v>
      </c>
      <c r="AT104" s="225">
        <f t="shared" si="104"/>
        <v>0</v>
      </c>
      <c r="AU104" s="257"/>
      <c r="AV104" s="238"/>
      <c r="AW104" s="112">
        <v>0</v>
      </c>
      <c r="AX104" s="112"/>
      <c r="AY104" s="172">
        <f t="shared" si="117"/>
        <v>0</v>
      </c>
      <c r="AZ104" s="138"/>
      <c r="BA104" s="172"/>
      <c r="BB104" s="172"/>
      <c r="BC104" s="265"/>
      <c r="BD104" s="301"/>
      <c r="BE104" s="302"/>
      <c r="BF104" s="302"/>
      <c r="BG104" s="172"/>
      <c r="BH104" s="301"/>
      <c r="BI104" s="138"/>
      <c r="BJ104" s="302"/>
      <c r="BK104" s="302"/>
      <c r="BL104" s="302"/>
      <c r="BM104" s="302"/>
      <c r="BN104" s="172"/>
      <c r="BO104" s="128"/>
      <c r="BP104" s="348"/>
      <c r="BQ104" s="350"/>
      <c r="BR104" s="128"/>
      <c r="BS104" s="14" t="str">
        <f t="shared" si="116"/>
        <v xml:space="preserve">Brandverz. Reserve regel voor nieuwe locaties  </v>
      </c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  <c r="CG104" s="128"/>
      <c r="CH104" s="128"/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8"/>
      <c r="CX104" s="128"/>
      <c r="CY104" s="128"/>
      <c r="CZ104" s="128"/>
      <c r="DA104" s="128"/>
      <c r="DB104" s="128"/>
      <c r="DC104" s="128"/>
      <c r="DD104" s="128"/>
      <c r="DE104" s="128"/>
      <c r="DF104" s="128"/>
      <c r="DG104" s="128"/>
      <c r="DH104" s="128"/>
      <c r="DI104" s="128"/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8"/>
      <c r="DW104" s="128"/>
      <c r="DX104" s="128"/>
      <c r="DY104" s="128"/>
      <c r="DZ104" s="128"/>
      <c r="EA104" s="128"/>
      <c r="EB104" s="128"/>
      <c r="EC104" s="128"/>
      <c r="ED104" s="128"/>
      <c r="EE104" s="128"/>
      <c r="EF104" s="128"/>
      <c r="EG104" s="128"/>
      <c r="EH104" s="128"/>
      <c r="EI104" s="128"/>
      <c r="EJ104" s="128"/>
      <c r="EK104" s="128"/>
      <c r="EL104" s="128"/>
      <c r="EM104" s="128"/>
      <c r="EN104" s="128"/>
      <c r="EO104" s="128"/>
      <c r="EP104" s="128"/>
      <c r="EQ104" s="128"/>
      <c r="ER104" s="128"/>
      <c r="ES104" s="128"/>
      <c r="ET104" s="128"/>
      <c r="EU104" s="128"/>
      <c r="EV104" s="128"/>
      <c r="EW104" s="128"/>
      <c r="EX104" s="128"/>
      <c r="EY104" s="128"/>
      <c r="EZ104" s="128"/>
      <c r="FA104" s="128"/>
      <c r="FB104" s="128"/>
      <c r="FC104" s="128"/>
      <c r="FD104" s="128"/>
      <c r="FE104" s="128"/>
      <c r="FF104" s="128"/>
      <c r="FG104" s="128"/>
      <c r="FH104" s="128"/>
      <c r="FI104" s="128"/>
      <c r="FJ104" s="128"/>
      <c r="FK104" s="128"/>
      <c r="FL104" s="128"/>
      <c r="FM104" s="128"/>
      <c r="FN104" s="128"/>
      <c r="FO104" s="128"/>
      <c r="FP104" s="128"/>
      <c r="FQ104" s="128"/>
      <c r="FR104" s="128"/>
      <c r="FS104" s="128"/>
      <c r="FT104" s="128"/>
      <c r="FU104" s="128"/>
      <c r="FV104" s="128"/>
      <c r="FW104" s="128"/>
      <c r="FX104" s="128"/>
      <c r="FY104" s="128"/>
      <c r="FZ104" s="128"/>
      <c r="GA104" s="128"/>
      <c r="GB104" s="128"/>
      <c r="GC104" s="128"/>
      <c r="GD104" s="128"/>
      <c r="GE104" s="128"/>
      <c r="GF104" s="128"/>
      <c r="GG104" s="128"/>
      <c r="GH104" s="128"/>
      <c r="GI104" s="128"/>
      <c r="GJ104" s="128"/>
      <c r="GK104" s="128"/>
      <c r="GL104" s="128"/>
      <c r="GM104" s="128"/>
      <c r="GN104" s="128"/>
      <c r="GO104" s="128"/>
      <c r="GP104" s="128"/>
      <c r="GQ104" s="128"/>
      <c r="GR104" s="128"/>
      <c r="GS104" s="128"/>
      <c r="GT104" s="128"/>
      <c r="GU104" s="128"/>
      <c r="GV104" s="128"/>
      <c r="GW104" s="128"/>
      <c r="GX104" s="128"/>
      <c r="GY104" s="128"/>
      <c r="GZ104" s="128"/>
      <c r="HA104" s="128"/>
      <c r="HB104" s="128"/>
      <c r="HC104" s="128"/>
      <c r="HD104" s="128"/>
      <c r="HE104" s="128"/>
      <c r="HF104" s="128"/>
      <c r="HG104" s="128"/>
      <c r="HH104" s="128"/>
      <c r="HI104" s="128"/>
      <c r="HJ104" s="128"/>
      <c r="HK104" s="128"/>
      <c r="HL104" s="128"/>
      <c r="HM104" s="128"/>
      <c r="HN104" s="128"/>
      <c r="HO104" s="128"/>
      <c r="HP104" s="128"/>
      <c r="HQ104" s="128"/>
      <c r="HR104" s="128"/>
      <c r="HS104" s="128"/>
      <c r="HT104" s="128"/>
    </row>
    <row r="105" spans="1:228" s="130" customFormat="1" ht="12.75" hidden="1" customHeight="1" x14ac:dyDescent="0.2">
      <c r="A105" s="338"/>
      <c r="B105" s="119" t="s">
        <v>153</v>
      </c>
      <c r="C105" s="133"/>
      <c r="D105" s="121"/>
      <c r="E105" s="121"/>
      <c r="F105" s="121"/>
      <c r="G105" s="416"/>
      <c r="H105" s="393"/>
      <c r="I105" s="393"/>
      <c r="J105" s="122"/>
      <c r="K105" s="122"/>
      <c r="L105" s="122"/>
      <c r="M105" s="122"/>
      <c r="N105" s="125"/>
      <c r="O105" s="125"/>
      <c r="P105" s="123"/>
      <c r="Q105" s="124"/>
      <c r="R105" s="90">
        <f t="shared" si="119"/>
        <v>0</v>
      </c>
      <c r="S105" s="91">
        <f t="shared" si="119"/>
        <v>0</v>
      </c>
      <c r="T105" s="92">
        <f t="shared" si="120"/>
        <v>0</v>
      </c>
      <c r="U105" s="92">
        <f t="shared" si="121"/>
        <v>0</v>
      </c>
      <c r="V105" s="93">
        <f t="shared" si="78"/>
        <v>0</v>
      </c>
      <c r="W105" s="107" t="s">
        <v>23</v>
      </c>
      <c r="X105" s="118" t="s">
        <v>23</v>
      </c>
      <c r="Y105" s="109" t="s">
        <v>23</v>
      </c>
      <c r="Z105" s="134" t="s">
        <v>23</v>
      </c>
      <c r="AA105" s="90">
        <f t="shared" si="107"/>
        <v>0</v>
      </c>
      <c r="AB105" s="91">
        <f t="shared" si="107"/>
        <v>0</v>
      </c>
      <c r="AC105" s="92">
        <f t="shared" si="122"/>
        <v>0</v>
      </c>
      <c r="AD105" s="93">
        <f t="shared" si="80"/>
        <v>0</v>
      </c>
      <c r="AE105" s="111">
        <v>0</v>
      </c>
      <c r="AF105" s="112">
        <v>0</v>
      </c>
      <c r="AG105" s="113">
        <v>0</v>
      </c>
      <c r="AH105" s="114">
        <f t="shared" si="81"/>
        <v>0</v>
      </c>
      <c r="AI105" s="13">
        <v>0</v>
      </c>
      <c r="AJ105" s="115">
        <v>0</v>
      </c>
      <c r="AK105" s="13">
        <v>0</v>
      </c>
      <c r="AL105" s="116">
        <f t="shared" si="82"/>
        <v>0</v>
      </c>
      <c r="AM105" s="128">
        <f t="shared" si="108"/>
        <v>0</v>
      </c>
      <c r="AN105" s="129">
        <f t="shared" si="108"/>
        <v>0</v>
      </c>
      <c r="AO105" s="128">
        <f t="shared" si="108"/>
        <v>0</v>
      </c>
      <c r="AP105" s="97">
        <f t="shared" si="123"/>
        <v>0</v>
      </c>
      <c r="AQ105" s="14">
        <f t="shared" si="104"/>
        <v>0</v>
      </c>
      <c r="AR105" s="95">
        <f t="shared" si="104"/>
        <v>0</v>
      </c>
      <c r="AS105" s="14">
        <f t="shared" si="104"/>
        <v>0</v>
      </c>
      <c r="AT105" s="225">
        <f t="shared" si="104"/>
        <v>0</v>
      </c>
      <c r="AU105" s="257"/>
      <c r="AV105" s="238"/>
      <c r="AW105" s="112">
        <v>0</v>
      </c>
      <c r="AX105" s="112"/>
      <c r="AY105" s="172">
        <f t="shared" si="117"/>
        <v>0</v>
      </c>
      <c r="AZ105" s="138"/>
      <c r="BA105" s="172"/>
      <c r="BB105" s="172"/>
      <c r="BC105" s="265"/>
      <c r="BD105" s="301"/>
      <c r="BE105" s="302"/>
      <c r="BF105" s="302"/>
      <c r="BG105" s="172"/>
      <c r="BH105" s="301"/>
      <c r="BI105" s="138"/>
      <c r="BJ105" s="302"/>
      <c r="BK105" s="302"/>
      <c r="BL105" s="302"/>
      <c r="BM105" s="302"/>
      <c r="BN105" s="172"/>
      <c r="BO105" s="128"/>
      <c r="BP105" s="348"/>
      <c r="BQ105" s="350"/>
      <c r="BR105" s="128"/>
      <c r="BS105" s="14" t="str">
        <f t="shared" si="116"/>
        <v xml:space="preserve">Brandverz. Reserve regel voor nieuwe locaties  </v>
      </c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  <c r="CG105" s="128"/>
      <c r="CH105" s="128"/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8"/>
      <c r="CX105" s="128"/>
      <c r="CY105" s="128"/>
      <c r="CZ105" s="128"/>
      <c r="DA105" s="128"/>
      <c r="DB105" s="128"/>
      <c r="DC105" s="128"/>
      <c r="DD105" s="128"/>
      <c r="DE105" s="128"/>
      <c r="DF105" s="128"/>
      <c r="DG105" s="128"/>
      <c r="DH105" s="128"/>
      <c r="DI105" s="128"/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8"/>
      <c r="DW105" s="128"/>
      <c r="DX105" s="128"/>
      <c r="DY105" s="128"/>
      <c r="DZ105" s="128"/>
      <c r="EA105" s="128"/>
      <c r="EB105" s="128"/>
      <c r="EC105" s="128"/>
      <c r="ED105" s="128"/>
      <c r="EE105" s="128"/>
      <c r="EF105" s="128"/>
      <c r="EG105" s="128"/>
      <c r="EH105" s="128"/>
      <c r="EI105" s="128"/>
      <c r="EJ105" s="128"/>
      <c r="EK105" s="128"/>
      <c r="EL105" s="128"/>
      <c r="EM105" s="128"/>
      <c r="EN105" s="128"/>
      <c r="EO105" s="128"/>
      <c r="EP105" s="128"/>
      <c r="EQ105" s="128"/>
      <c r="ER105" s="128"/>
      <c r="ES105" s="128"/>
      <c r="ET105" s="128"/>
      <c r="EU105" s="128"/>
      <c r="EV105" s="128"/>
      <c r="EW105" s="128"/>
      <c r="EX105" s="128"/>
      <c r="EY105" s="128"/>
      <c r="EZ105" s="128"/>
      <c r="FA105" s="128"/>
      <c r="FB105" s="128"/>
      <c r="FC105" s="128"/>
      <c r="FD105" s="128"/>
      <c r="FE105" s="128"/>
      <c r="FF105" s="128"/>
      <c r="FG105" s="128"/>
      <c r="FH105" s="128"/>
      <c r="FI105" s="128"/>
      <c r="FJ105" s="128"/>
      <c r="FK105" s="128"/>
      <c r="FL105" s="128"/>
      <c r="FM105" s="128"/>
      <c r="FN105" s="128"/>
      <c r="FO105" s="128"/>
      <c r="FP105" s="128"/>
      <c r="FQ105" s="128"/>
      <c r="FR105" s="128"/>
      <c r="FS105" s="128"/>
      <c r="FT105" s="128"/>
      <c r="FU105" s="128"/>
      <c r="FV105" s="128"/>
      <c r="FW105" s="128"/>
      <c r="FX105" s="128"/>
      <c r="FY105" s="128"/>
      <c r="FZ105" s="128"/>
      <c r="GA105" s="128"/>
      <c r="GB105" s="128"/>
      <c r="GC105" s="128"/>
      <c r="GD105" s="128"/>
      <c r="GE105" s="128"/>
      <c r="GF105" s="128"/>
      <c r="GG105" s="128"/>
      <c r="GH105" s="128"/>
      <c r="GI105" s="128"/>
      <c r="GJ105" s="128"/>
      <c r="GK105" s="128"/>
      <c r="GL105" s="128"/>
      <c r="GM105" s="128"/>
      <c r="GN105" s="128"/>
      <c r="GO105" s="128"/>
      <c r="GP105" s="128"/>
      <c r="GQ105" s="128"/>
      <c r="GR105" s="128"/>
      <c r="GS105" s="128"/>
      <c r="GT105" s="128"/>
      <c r="GU105" s="128"/>
      <c r="GV105" s="128"/>
      <c r="GW105" s="128"/>
      <c r="GX105" s="128"/>
      <c r="GY105" s="128"/>
      <c r="GZ105" s="128"/>
      <c r="HA105" s="128"/>
      <c r="HB105" s="128"/>
      <c r="HC105" s="128"/>
      <c r="HD105" s="128"/>
      <c r="HE105" s="128"/>
      <c r="HF105" s="128"/>
      <c r="HG105" s="128"/>
      <c r="HH105" s="128"/>
      <c r="HI105" s="128"/>
      <c r="HJ105" s="128"/>
      <c r="HK105" s="128"/>
      <c r="HL105" s="128"/>
      <c r="HM105" s="128"/>
      <c r="HN105" s="128"/>
      <c r="HO105" s="128"/>
      <c r="HP105" s="128"/>
      <c r="HQ105" s="128"/>
      <c r="HR105" s="128"/>
      <c r="HS105" s="128"/>
      <c r="HT105" s="128"/>
    </row>
    <row r="106" spans="1:228" s="130" customFormat="1" ht="12.75" hidden="1" customHeight="1" x14ac:dyDescent="0.2">
      <c r="A106" s="338"/>
      <c r="B106" s="119" t="s">
        <v>153</v>
      </c>
      <c r="C106" s="133"/>
      <c r="D106" s="121"/>
      <c r="E106" s="121"/>
      <c r="F106" s="121"/>
      <c r="G106" s="416"/>
      <c r="H106" s="393"/>
      <c r="I106" s="393"/>
      <c r="J106" s="122"/>
      <c r="K106" s="122"/>
      <c r="L106" s="122"/>
      <c r="M106" s="122"/>
      <c r="N106" s="125"/>
      <c r="O106" s="125"/>
      <c r="P106" s="123"/>
      <c r="Q106" s="124"/>
      <c r="R106" s="90">
        <f t="shared" si="119"/>
        <v>0</v>
      </c>
      <c r="S106" s="91">
        <f t="shared" si="119"/>
        <v>0</v>
      </c>
      <c r="T106" s="92">
        <f t="shared" si="120"/>
        <v>0</v>
      </c>
      <c r="U106" s="92">
        <f t="shared" si="121"/>
        <v>0</v>
      </c>
      <c r="V106" s="93">
        <f t="shared" si="78"/>
        <v>0</v>
      </c>
      <c r="W106" s="107" t="s">
        <v>23</v>
      </c>
      <c r="X106" s="118" t="s">
        <v>23</v>
      </c>
      <c r="Y106" s="109" t="s">
        <v>23</v>
      </c>
      <c r="Z106" s="134" t="s">
        <v>23</v>
      </c>
      <c r="AA106" s="90">
        <f t="shared" si="107"/>
        <v>0</v>
      </c>
      <c r="AB106" s="91">
        <f t="shared" si="107"/>
        <v>0</v>
      </c>
      <c r="AC106" s="92">
        <f t="shared" si="122"/>
        <v>0</v>
      </c>
      <c r="AD106" s="93">
        <f t="shared" si="80"/>
        <v>0</v>
      </c>
      <c r="AE106" s="111">
        <v>0</v>
      </c>
      <c r="AF106" s="112">
        <v>0</v>
      </c>
      <c r="AG106" s="113">
        <v>0</v>
      </c>
      <c r="AH106" s="114">
        <f t="shared" si="81"/>
        <v>0</v>
      </c>
      <c r="AI106" s="13">
        <v>0</v>
      </c>
      <c r="AJ106" s="115">
        <v>0</v>
      </c>
      <c r="AK106" s="13">
        <v>0</v>
      </c>
      <c r="AL106" s="116">
        <f t="shared" si="82"/>
        <v>0</v>
      </c>
      <c r="AM106" s="128">
        <f t="shared" si="108"/>
        <v>0</v>
      </c>
      <c r="AN106" s="129">
        <f t="shared" si="108"/>
        <v>0</v>
      </c>
      <c r="AO106" s="128">
        <f t="shared" si="108"/>
        <v>0</v>
      </c>
      <c r="AP106" s="97">
        <f t="shared" si="123"/>
        <v>0</v>
      </c>
      <c r="AQ106" s="14">
        <f t="shared" si="104"/>
        <v>0</v>
      </c>
      <c r="AR106" s="95">
        <f t="shared" si="104"/>
        <v>0</v>
      </c>
      <c r="AS106" s="14">
        <f t="shared" si="104"/>
        <v>0</v>
      </c>
      <c r="AT106" s="225">
        <f t="shared" si="104"/>
        <v>0</v>
      </c>
      <c r="AU106" s="257"/>
      <c r="AV106" s="238"/>
      <c r="AW106" s="112">
        <v>0</v>
      </c>
      <c r="AX106" s="112"/>
      <c r="AY106" s="172">
        <f t="shared" si="117"/>
        <v>0</v>
      </c>
      <c r="AZ106" s="138"/>
      <c r="BA106" s="172"/>
      <c r="BB106" s="172"/>
      <c r="BC106" s="265"/>
      <c r="BD106" s="301"/>
      <c r="BE106" s="302"/>
      <c r="BF106" s="302"/>
      <c r="BG106" s="172"/>
      <c r="BH106" s="301"/>
      <c r="BI106" s="138"/>
      <c r="BJ106" s="302"/>
      <c r="BK106" s="302"/>
      <c r="BL106" s="302"/>
      <c r="BM106" s="302"/>
      <c r="BN106" s="172"/>
      <c r="BO106" s="128"/>
      <c r="BP106" s="348"/>
      <c r="BQ106" s="350"/>
      <c r="BR106" s="128"/>
      <c r="BS106" s="14" t="str">
        <f t="shared" si="116"/>
        <v xml:space="preserve">Brandverz. Reserve regel voor nieuwe locaties  </v>
      </c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8"/>
      <c r="CV106" s="128"/>
      <c r="CW106" s="128"/>
      <c r="CX106" s="128"/>
      <c r="CY106" s="128"/>
      <c r="CZ106" s="128"/>
      <c r="DA106" s="128"/>
      <c r="DB106" s="128"/>
      <c r="DC106" s="128"/>
      <c r="DD106" s="128"/>
      <c r="DE106" s="128"/>
      <c r="DF106" s="128"/>
      <c r="DG106" s="128"/>
      <c r="DH106" s="128"/>
      <c r="DI106" s="128"/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8"/>
      <c r="DT106" s="128"/>
      <c r="DU106" s="128"/>
      <c r="DV106" s="128"/>
      <c r="DW106" s="128"/>
      <c r="DX106" s="128"/>
      <c r="DY106" s="128"/>
      <c r="DZ106" s="128"/>
      <c r="EA106" s="128"/>
      <c r="EB106" s="128"/>
      <c r="EC106" s="128"/>
      <c r="ED106" s="128"/>
      <c r="EE106" s="128"/>
      <c r="EF106" s="128"/>
      <c r="EG106" s="128"/>
      <c r="EH106" s="128"/>
      <c r="EI106" s="128"/>
      <c r="EJ106" s="128"/>
      <c r="EK106" s="128"/>
      <c r="EL106" s="128"/>
      <c r="EM106" s="128"/>
      <c r="EN106" s="128"/>
      <c r="EO106" s="128"/>
      <c r="EP106" s="128"/>
      <c r="EQ106" s="128"/>
      <c r="ER106" s="128"/>
      <c r="ES106" s="128"/>
      <c r="ET106" s="128"/>
      <c r="EU106" s="128"/>
      <c r="EV106" s="128"/>
      <c r="EW106" s="128"/>
      <c r="EX106" s="128"/>
      <c r="EY106" s="128"/>
      <c r="EZ106" s="128"/>
      <c r="FA106" s="128"/>
      <c r="FB106" s="128"/>
      <c r="FC106" s="128"/>
      <c r="FD106" s="128"/>
      <c r="FE106" s="128"/>
      <c r="FF106" s="128"/>
      <c r="FG106" s="128"/>
      <c r="FH106" s="128"/>
      <c r="FI106" s="128"/>
      <c r="FJ106" s="128"/>
      <c r="FK106" s="128"/>
      <c r="FL106" s="128"/>
      <c r="FM106" s="128"/>
      <c r="FN106" s="128"/>
      <c r="FO106" s="128"/>
      <c r="FP106" s="128"/>
      <c r="FQ106" s="128"/>
      <c r="FR106" s="128"/>
      <c r="FS106" s="128"/>
      <c r="FT106" s="128"/>
      <c r="FU106" s="128"/>
      <c r="FV106" s="128"/>
      <c r="FW106" s="128"/>
      <c r="FX106" s="128"/>
      <c r="FY106" s="128"/>
      <c r="FZ106" s="128"/>
      <c r="GA106" s="128"/>
      <c r="GB106" s="128"/>
      <c r="GC106" s="128"/>
      <c r="GD106" s="128"/>
      <c r="GE106" s="128"/>
      <c r="GF106" s="128"/>
      <c r="GG106" s="128"/>
      <c r="GH106" s="128"/>
      <c r="GI106" s="128"/>
      <c r="GJ106" s="128"/>
      <c r="GK106" s="128"/>
      <c r="GL106" s="128"/>
      <c r="GM106" s="128"/>
      <c r="GN106" s="128"/>
      <c r="GO106" s="128"/>
      <c r="GP106" s="128"/>
      <c r="GQ106" s="128"/>
      <c r="GR106" s="128"/>
      <c r="GS106" s="128"/>
      <c r="GT106" s="128"/>
      <c r="GU106" s="128"/>
      <c r="GV106" s="128"/>
      <c r="GW106" s="128"/>
      <c r="GX106" s="128"/>
      <c r="GY106" s="128"/>
      <c r="GZ106" s="128"/>
      <c r="HA106" s="128"/>
      <c r="HB106" s="128"/>
      <c r="HC106" s="128"/>
      <c r="HD106" s="128"/>
      <c r="HE106" s="128"/>
      <c r="HF106" s="128"/>
      <c r="HG106" s="128"/>
      <c r="HH106" s="128"/>
      <c r="HI106" s="128"/>
      <c r="HJ106" s="128"/>
      <c r="HK106" s="128"/>
      <c r="HL106" s="128"/>
      <c r="HM106" s="128"/>
      <c r="HN106" s="128"/>
      <c r="HO106" s="128"/>
      <c r="HP106" s="128"/>
      <c r="HQ106" s="128"/>
      <c r="HR106" s="128"/>
      <c r="HS106" s="128"/>
      <c r="HT106" s="128"/>
    </row>
    <row r="107" spans="1:228" s="130" customFormat="1" ht="12.75" hidden="1" customHeight="1" x14ac:dyDescent="0.2">
      <c r="A107" s="338"/>
      <c r="B107" s="119" t="s">
        <v>153</v>
      </c>
      <c r="C107" s="133"/>
      <c r="D107" s="121"/>
      <c r="E107" s="121"/>
      <c r="F107" s="121"/>
      <c r="G107" s="416"/>
      <c r="H107" s="393"/>
      <c r="I107" s="393"/>
      <c r="J107" s="122"/>
      <c r="K107" s="122"/>
      <c r="L107" s="122"/>
      <c r="M107" s="122"/>
      <c r="N107" s="125"/>
      <c r="O107" s="125"/>
      <c r="P107" s="123"/>
      <c r="Q107" s="124"/>
      <c r="R107" s="90">
        <f t="shared" si="119"/>
        <v>0</v>
      </c>
      <c r="S107" s="91">
        <f t="shared" si="119"/>
        <v>0</v>
      </c>
      <c r="T107" s="92">
        <f t="shared" si="120"/>
        <v>0</v>
      </c>
      <c r="U107" s="92">
        <f t="shared" si="121"/>
        <v>0</v>
      </c>
      <c r="V107" s="93">
        <f t="shared" si="78"/>
        <v>0</v>
      </c>
      <c r="W107" s="107" t="s">
        <v>23</v>
      </c>
      <c r="X107" s="118" t="s">
        <v>23</v>
      </c>
      <c r="Y107" s="109" t="s">
        <v>23</v>
      </c>
      <c r="Z107" s="134" t="s">
        <v>23</v>
      </c>
      <c r="AA107" s="90">
        <f t="shared" si="107"/>
        <v>0</v>
      </c>
      <c r="AB107" s="91">
        <f t="shared" si="107"/>
        <v>0</v>
      </c>
      <c r="AC107" s="92">
        <f t="shared" si="122"/>
        <v>0</v>
      </c>
      <c r="AD107" s="93">
        <f t="shared" si="80"/>
        <v>0</v>
      </c>
      <c r="AE107" s="111">
        <v>0</v>
      </c>
      <c r="AF107" s="112">
        <v>0</v>
      </c>
      <c r="AG107" s="113">
        <v>0</v>
      </c>
      <c r="AH107" s="114">
        <f t="shared" si="81"/>
        <v>0</v>
      </c>
      <c r="AI107" s="13">
        <v>0</v>
      </c>
      <c r="AJ107" s="115">
        <v>0</v>
      </c>
      <c r="AK107" s="13">
        <v>0</v>
      </c>
      <c r="AL107" s="116">
        <f t="shared" si="82"/>
        <v>0</v>
      </c>
      <c r="AM107" s="128">
        <f t="shared" si="108"/>
        <v>0</v>
      </c>
      <c r="AN107" s="129">
        <f t="shared" si="108"/>
        <v>0</v>
      </c>
      <c r="AO107" s="128">
        <f t="shared" si="108"/>
        <v>0</v>
      </c>
      <c r="AP107" s="97">
        <f t="shared" si="123"/>
        <v>0</v>
      </c>
      <c r="AQ107" s="14">
        <f t="shared" si="104"/>
        <v>0</v>
      </c>
      <c r="AR107" s="95">
        <f t="shared" si="104"/>
        <v>0</v>
      </c>
      <c r="AS107" s="14">
        <f t="shared" si="104"/>
        <v>0</v>
      </c>
      <c r="AT107" s="225">
        <f t="shared" si="104"/>
        <v>0</v>
      </c>
      <c r="AU107" s="257"/>
      <c r="AV107" s="238"/>
      <c r="AW107" s="112">
        <v>0</v>
      </c>
      <c r="AX107" s="112"/>
      <c r="AY107" s="172">
        <f t="shared" si="117"/>
        <v>0</v>
      </c>
      <c r="AZ107" s="138"/>
      <c r="BA107" s="172"/>
      <c r="BB107" s="172"/>
      <c r="BC107" s="265"/>
      <c r="BD107" s="301"/>
      <c r="BE107" s="302"/>
      <c r="BF107" s="302"/>
      <c r="BG107" s="172"/>
      <c r="BH107" s="301"/>
      <c r="BI107" s="138"/>
      <c r="BJ107" s="302"/>
      <c r="BK107" s="302"/>
      <c r="BL107" s="302"/>
      <c r="BM107" s="302"/>
      <c r="BN107" s="172"/>
      <c r="BO107" s="128"/>
      <c r="BP107" s="348"/>
      <c r="BQ107" s="350"/>
      <c r="BR107" s="128"/>
      <c r="BS107" s="14" t="str">
        <f t="shared" si="116"/>
        <v xml:space="preserve">Brandverz. Reserve regel voor nieuwe locaties  </v>
      </c>
      <c r="BT107" s="128"/>
      <c r="BU107" s="128"/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  <c r="CG107" s="128"/>
      <c r="CH107" s="128"/>
      <c r="CI107" s="128"/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8"/>
      <c r="CX107" s="128"/>
      <c r="CY107" s="128"/>
      <c r="CZ107" s="128"/>
      <c r="DA107" s="128"/>
      <c r="DB107" s="128"/>
      <c r="DC107" s="128"/>
      <c r="DD107" s="128"/>
      <c r="DE107" s="128"/>
      <c r="DF107" s="128"/>
      <c r="DG107" s="128"/>
      <c r="DH107" s="128"/>
      <c r="DI107" s="128"/>
      <c r="DJ107" s="128"/>
      <c r="DK107" s="128"/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8"/>
      <c r="DW107" s="128"/>
      <c r="DX107" s="128"/>
      <c r="DY107" s="128"/>
      <c r="DZ107" s="128"/>
      <c r="EA107" s="128"/>
      <c r="EB107" s="128"/>
      <c r="EC107" s="128"/>
      <c r="ED107" s="128"/>
      <c r="EE107" s="128"/>
      <c r="EF107" s="128"/>
      <c r="EG107" s="128"/>
      <c r="EH107" s="128"/>
      <c r="EI107" s="128"/>
      <c r="EJ107" s="128"/>
      <c r="EK107" s="128"/>
      <c r="EL107" s="128"/>
      <c r="EM107" s="128"/>
      <c r="EN107" s="128"/>
      <c r="EO107" s="128"/>
      <c r="EP107" s="128"/>
      <c r="EQ107" s="128"/>
      <c r="ER107" s="128"/>
      <c r="ES107" s="128"/>
      <c r="ET107" s="128"/>
      <c r="EU107" s="128"/>
      <c r="EV107" s="128"/>
      <c r="EW107" s="128"/>
      <c r="EX107" s="128"/>
      <c r="EY107" s="128"/>
      <c r="EZ107" s="128"/>
      <c r="FA107" s="128"/>
      <c r="FB107" s="128"/>
      <c r="FC107" s="128"/>
      <c r="FD107" s="128"/>
      <c r="FE107" s="128"/>
      <c r="FF107" s="128"/>
      <c r="FG107" s="128"/>
      <c r="FH107" s="128"/>
      <c r="FI107" s="128"/>
      <c r="FJ107" s="128"/>
      <c r="FK107" s="128"/>
      <c r="FL107" s="128"/>
      <c r="FM107" s="128"/>
      <c r="FN107" s="128"/>
      <c r="FO107" s="128"/>
      <c r="FP107" s="128"/>
      <c r="FQ107" s="128"/>
      <c r="FR107" s="128"/>
      <c r="FS107" s="128"/>
      <c r="FT107" s="128"/>
      <c r="FU107" s="128"/>
      <c r="FV107" s="128"/>
      <c r="FW107" s="128"/>
      <c r="FX107" s="128"/>
      <c r="FY107" s="128"/>
      <c r="FZ107" s="128"/>
      <c r="GA107" s="128"/>
      <c r="GB107" s="128"/>
      <c r="GC107" s="128"/>
      <c r="GD107" s="128"/>
      <c r="GE107" s="128"/>
      <c r="GF107" s="128"/>
      <c r="GG107" s="128"/>
      <c r="GH107" s="128"/>
      <c r="GI107" s="128"/>
      <c r="GJ107" s="128"/>
      <c r="GK107" s="128"/>
      <c r="GL107" s="128"/>
      <c r="GM107" s="128"/>
      <c r="GN107" s="128"/>
      <c r="GO107" s="128"/>
      <c r="GP107" s="128"/>
      <c r="GQ107" s="128"/>
      <c r="GR107" s="128"/>
      <c r="GS107" s="128"/>
      <c r="GT107" s="128"/>
      <c r="GU107" s="128"/>
      <c r="GV107" s="128"/>
      <c r="GW107" s="128"/>
      <c r="GX107" s="128"/>
      <c r="GY107" s="128"/>
      <c r="GZ107" s="128"/>
      <c r="HA107" s="128"/>
      <c r="HB107" s="128"/>
      <c r="HC107" s="128"/>
      <c r="HD107" s="128"/>
      <c r="HE107" s="128"/>
      <c r="HF107" s="128"/>
      <c r="HG107" s="128"/>
      <c r="HH107" s="128"/>
      <c r="HI107" s="128"/>
      <c r="HJ107" s="128"/>
      <c r="HK107" s="128"/>
      <c r="HL107" s="128"/>
      <c r="HM107" s="128"/>
      <c r="HN107" s="128"/>
      <c r="HO107" s="128"/>
      <c r="HP107" s="128"/>
      <c r="HQ107" s="128"/>
      <c r="HR107" s="128"/>
      <c r="HS107" s="128"/>
      <c r="HT107" s="128"/>
    </row>
    <row r="108" spans="1:228" s="130" customFormat="1" x14ac:dyDescent="0.2">
      <c r="A108" s="338"/>
      <c r="B108" s="173"/>
      <c r="C108" s="174"/>
      <c r="D108" s="175"/>
      <c r="E108" s="175"/>
      <c r="F108" s="175"/>
      <c r="G108" s="418"/>
      <c r="H108" s="395"/>
      <c r="I108" s="395"/>
      <c r="J108" s="176"/>
      <c r="K108" s="176"/>
      <c r="L108" s="176"/>
      <c r="M108" s="176"/>
      <c r="N108" s="177"/>
      <c r="O108" s="177"/>
      <c r="P108" s="178"/>
      <c r="Q108" s="124"/>
      <c r="R108" s="90"/>
      <c r="S108" s="91"/>
      <c r="T108" s="91"/>
      <c r="U108" s="91"/>
      <c r="V108" s="91"/>
      <c r="W108" s="107"/>
      <c r="X108" s="118"/>
      <c r="Y108" s="109"/>
      <c r="Z108" s="179"/>
      <c r="AA108" s="90"/>
      <c r="AB108" s="91"/>
      <c r="AC108" s="91"/>
      <c r="AD108" s="91"/>
      <c r="AE108" s="111"/>
      <c r="AF108" s="137"/>
      <c r="AG108" s="113"/>
      <c r="AH108" s="138"/>
      <c r="AI108" s="13"/>
      <c r="AJ108" s="94"/>
      <c r="AK108" s="13"/>
      <c r="AL108" s="180"/>
      <c r="AM108" s="128"/>
      <c r="AN108" s="181"/>
      <c r="AO108" s="128"/>
      <c r="AP108" s="182"/>
      <c r="AQ108" s="14"/>
      <c r="AR108" s="183"/>
      <c r="AS108" s="14"/>
      <c r="AT108" s="229"/>
      <c r="AU108" s="258"/>
      <c r="AV108" s="239"/>
      <c r="AW108" s="234"/>
      <c r="AX108" s="234"/>
      <c r="AY108" s="319">
        <f t="shared" si="56"/>
        <v>0</v>
      </c>
      <c r="AZ108" s="336"/>
      <c r="BA108" s="172"/>
      <c r="BB108" s="172"/>
      <c r="BC108" s="265"/>
      <c r="BD108" s="317" t="s">
        <v>23</v>
      </c>
      <c r="BE108" s="319"/>
      <c r="BF108" s="319"/>
      <c r="BG108" s="233"/>
      <c r="BH108" s="317" t="s">
        <v>23</v>
      </c>
      <c r="BI108" s="344"/>
      <c r="BJ108" s="319"/>
      <c r="BK108" s="319"/>
      <c r="BL108" s="319"/>
      <c r="BM108" s="319"/>
      <c r="BN108" s="233"/>
      <c r="BO108" s="128"/>
      <c r="BP108" s="348"/>
      <c r="BQ108" s="350"/>
      <c r="BR108" s="128"/>
      <c r="BS108" s="14"/>
      <c r="BT108" s="128"/>
      <c r="BU108" s="128"/>
      <c r="BV108" s="128"/>
      <c r="BW108" s="128"/>
      <c r="BX108" s="128"/>
      <c r="BY108" s="128"/>
      <c r="BZ108" s="128"/>
      <c r="CA108" s="128"/>
      <c r="CB108" s="128"/>
      <c r="CC108" s="128"/>
      <c r="CD108" s="128"/>
      <c r="CE108" s="128"/>
      <c r="CF108" s="128"/>
      <c r="CG108" s="128"/>
      <c r="CH108" s="128"/>
      <c r="CI108" s="128"/>
      <c r="CJ108" s="128"/>
      <c r="CK108" s="128"/>
      <c r="CL108" s="128"/>
      <c r="CM108" s="128"/>
      <c r="CN108" s="128"/>
      <c r="CO108" s="128"/>
      <c r="CP108" s="128"/>
      <c r="CQ108" s="128"/>
      <c r="CR108" s="128"/>
      <c r="CS108" s="128"/>
      <c r="CT108" s="128"/>
      <c r="CU108" s="128"/>
      <c r="CV108" s="128"/>
      <c r="CW108" s="128"/>
      <c r="CX108" s="128"/>
      <c r="CY108" s="128"/>
      <c r="CZ108" s="128"/>
      <c r="DA108" s="128"/>
      <c r="DB108" s="128"/>
      <c r="DC108" s="128"/>
      <c r="DD108" s="128"/>
      <c r="DE108" s="128"/>
      <c r="DF108" s="128"/>
      <c r="DG108" s="128"/>
      <c r="DH108" s="128"/>
      <c r="DI108" s="128"/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8"/>
      <c r="DW108" s="128"/>
      <c r="DX108" s="128"/>
      <c r="DY108" s="128"/>
      <c r="DZ108" s="128"/>
      <c r="EA108" s="128"/>
      <c r="EB108" s="128"/>
      <c r="EC108" s="128"/>
      <c r="ED108" s="128"/>
      <c r="EE108" s="128"/>
      <c r="EF108" s="128"/>
      <c r="EG108" s="128"/>
      <c r="EH108" s="128"/>
      <c r="EI108" s="128"/>
      <c r="EJ108" s="128"/>
      <c r="EK108" s="128"/>
      <c r="EL108" s="128"/>
      <c r="EM108" s="128"/>
      <c r="EN108" s="128"/>
      <c r="EO108" s="128"/>
      <c r="EP108" s="128"/>
      <c r="EQ108" s="128"/>
      <c r="ER108" s="128"/>
      <c r="ES108" s="128"/>
      <c r="ET108" s="128"/>
      <c r="EU108" s="128"/>
      <c r="EV108" s="128"/>
      <c r="EW108" s="128"/>
      <c r="EX108" s="128"/>
      <c r="EY108" s="128"/>
      <c r="EZ108" s="128"/>
      <c r="FA108" s="128"/>
      <c r="FB108" s="128"/>
      <c r="FC108" s="128"/>
      <c r="FD108" s="128"/>
      <c r="FE108" s="128"/>
      <c r="FF108" s="128"/>
      <c r="FG108" s="128"/>
      <c r="FH108" s="128"/>
      <c r="FI108" s="128"/>
      <c r="FJ108" s="128"/>
      <c r="FK108" s="128"/>
      <c r="FL108" s="128"/>
      <c r="FM108" s="128"/>
      <c r="FN108" s="128"/>
      <c r="FO108" s="128"/>
      <c r="FP108" s="128"/>
      <c r="FQ108" s="128"/>
      <c r="FR108" s="128"/>
      <c r="FS108" s="128"/>
      <c r="FT108" s="128"/>
      <c r="FU108" s="128"/>
      <c r="FV108" s="128"/>
      <c r="FW108" s="128"/>
      <c r="FX108" s="128"/>
      <c r="FY108" s="128"/>
      <c r="FZ108" s="128"/>
      <c r="GA108" s="128"/>
      <c r="GB108" s="128"/>
      <c r="GC108" s="128"/>
      <c r="GD108" s="128"/>
      <c r="GE108" s="128"/>
      <c r="GF108" s="128"/>
      <c r="GG108" s="128"/>
      <c r="GH108" s="128"/>
      <c r="GI108" s="128"/>
      <c r="GJ108" s="128"/>
      <c r="GK108" s="128"/>
      <c r="GL108" s="128"/>
      <c r="GM108" s="128"/>
      <c r="GN108" s="128"/>
      <c r="GO108" s="128"/>
      <c r="GP108" s="128"/>
      <c r="GQ108" s="128"/>
      <c r="GR108" s="128"/>
      <c r="GS108" s="128"/>
      <c r="GT108" s="128"/>
      <c r="GU108" s="128"/>
      <c r="GV108" s="128"/>
      <c r="GW108" s="128"/>
      <c r="GX108" s="128"/>
      <c r="GY108" s="128"/>
      <c r="GZ108" s="128"/>
      <c r="HA108" s="128"/>
      <c r="HB108" s="128"/>
      <c r="HC108" s="128"/>
      <c r="HD108" s="128"/>
      <c r="HE108" s="128"/>
      <c r="HF108" s="128"/>
      <c r="HG108" s="128"/>
      <c r="HH108" s="128"/>
      <c r="HI108" s="128"/>
      <c r="HJ108" s="128"/>
      <c r="HK108" s="128"/>
      <c r="HL108" s="128"/>
      <c r="HM108" s="128"/>
      <c r="HN108" s="128"/>
      <c r="HO108" s="128"/>
      <c r="HP108" s="128"/>
      <c r="HQ108" s="128"/>
      <c r="HR108" s="128"/>
      <c r="HS108" s="128"/>
      <c r="HT108" s="128"/>
    </row>
    <row r="109" spans="1:228" ht="13.5" thickBot="1" x14ac:dyDescent="0.3">
      <c r="B109" s="145" t="s">
        <v>226</v>
      </c>
      <c r="C109" s="146"/>
      <c r="D109" s="147"/>
      <c r="E109" s="147"/>
      <c r="F109" s="147"/>
      <c r="G109" s="417">
        <f>SUM(G98:G99)</f>
        <v>132500</v>
      </c>
      <c r="H109" s="394">
        <v>4289800</v>
      </c>
      <c r="I109" s="394">
        <v>800700</v>
      </c>
      <c r="J109" s="148"/>
      <c r="K109" s="148"/>
      <c r="L109" s="148"/>
      <c r="M109" s="148"/>
      <c r="N109" s="149"/>
      <c r="O109" s="149"/>
      <c r="P109" s="150"/>
      <c r="Q109" s="151"/>
      <c r="R109" s="152">
        <f>SUM(R98:R99)</f>
        <v>116000</v>
      </c>
      <c r="S109" s="153">
        <f>SUM(S98:S99)</f>
        <v>3763000</v>
      </c>
      <c r="T109" s="152">
        <f>SUM(T98:T99)</f>
        <v>872000</v>
      </c>
      <c r="U109" s="152">
        <f>SUM(U98:U99)</f>
        <v>4751000</v>
      </c>
      <c r="V109" s="152">
        <f>SUM(V98:V99)</f>
        <v>3462.2999999999997</v>
      </c>
      <c r="W109" s="154"/>
      <c r="X109" s="155"/>
      <c r="Y109" s="153"/>
      <c r="Z109" s="153"/>
      <c r="AA109" s="156">
        <f>SUM(AA98:AA107)</f>
        <v>116000</v>
      </c>
      <c r="AB109" s="156">
        <f t="shared" ref="AB109:AT109" si="124">SUM(AB98:AB107)</f>
        <v>3763000</v>
      </c>
      <c r="AC109" s="156">
        <f t="shared" si="124"/>
        <v>872000</v>
      </c>
      <c r="AD109" s="156">
        <f t="shared" si="124"/>
        <v>4751000</v>
      </c>
      <c r="AE109" s="156">
        <f t="shared" si="124"/>
        <v>116000</v>
      </c>
      <c r="AF109" s="156">
        <f t="shared" si="124"/>
        <v>3763000</v>
      </c>
      <c r="AG109" s="156">
        <f t="shared" si="124"/>
        <v>872000</v>
      </c>
      <c r="AH109" s="156">
        <f t="shared" si="124"/>
        <v>4751000</v>
      </c>
      <c r="AI109" s="156">
        <f t="shared" si="124"/>
        <v>116000</v>
      </c>
      <c r="AJ109" s="156">
        <f t="shared" si="124"/>
        <v>3763000</v>
      </c>
      <c r="AK109" s="156">
        <f t="shared" si="124"/>
        <v>872000</v>
      </c>
      <c r="AL109" s="156">
        <f t="shared" si="124"/>
        <v>4751000</v>
      </c>
      <c r="AM109" s="156">
        <f t="shared" si="124"/>
        <v>0</v>
      </c>
      <c r="AN109" s="156">
        <f t="shared" si="124"/>
        <v>0</v>
      </c>
      <c r="AO109" s="156">
        <f t="shared" si="124"/>
        <v>0</v>
      </c>
      <c r="AP109" s="156">
        <f t="shared" si="124"/>
        <v>0</v>
      </c>
      <c r="AQ109" s="156">
        <f t="shared" si="124"/>
        <v>0</v>
      </c>
      <c r="AR109" s="156">
        <f t="shared" si="124"/>
        <v>0</v>
      </c>
      <c r="AS109" s="156">
        <f t="shared" si="124"/>
        <v>0</v>
      </c>
      <c r="AT109" s="227">
        <f t="shared" si="124"/>
        <v>0</v>
      </c>
      <c r="AU109" s="255">
        <f>SUM(AU99:AU108)</f>
        <v>119480</v>
      </c>
      <c r="AV109" s="235">
        <f>SUM(AV98:AV108)</f>
        <v>3875890</v>
      </c>
      <c r="AW109" s="236">
        <v>848590.60402684566</v>
      </c>
      <c r="AX109" s="244">
        <f>SUM(AX98:AX108)</f>
        <v>854442.95302013424</v>
      </c>
      <c r="AY109" s="241">
        <f>SUM(AY95:AY108)</f>
        <v>4849812.953020134</v>
      </c>
      <c r="AZ109" s="255">
        <f>SUM(AZ99:AZ108)</f>
        <v>121800</v>
      </c>
      <c r="BA109" s="235">
        <f>SUM(BA98:BA108)</f>
        <v>3951200</v>
      </c>
      <c r="BB109" s="244">
        <f>SUM(BB98:BB108)</f>
        <v>825300</v>
      </c>
      <c r="BC109" s="241">
        <f>SUM(BC95:BC108)</f>
        <v>4898300</v>
      </c>
      <c r="BD109" s="315">
        <f t="shared" ref="BD109:BN109" si="125">SUM(BD98:BD108)</f>
        <v>125300</v>
      </c>
      <c r="BE109" s="320">
        <f t="shared" si="125"/>
        <v>4062000</v>
      </c>
      <c r="BF109" s="320">
        <f t="shared" si="125"/>
        <v>802000</v>
      </c>
      <c r="BG109" s="335">
        <f t="shared" si="125"/>
        <v>4989300</v>
      </c>
      <c r="BH109" s="315">
        <f t="shared" si="125"/>
        <v>128900</v>
      </c>
      <c r="BI109" s="345">
        <f>SUM(BI99:BI108)</f>
        <v>132500</v>
      </c>
      <c r="BJ109" s="320">
        <f t="shared" si="125"/>
        <v>4175900</v>
      </c>
      <c r="BK109" s="320">
        <f>SUM(BK98:BK108)</f>
        <v>4289800</v>
      </c>
      <c r="BL109" s="320">
        <f t="shared" si="125"/>
        <v>779400</v>
      </c>
      <c r="BM109" s="320">
        <f>SUM(BM98:BM108)</f>
        <v>800700</v>
      </c>
      <c r="BN109" s="335">
        <f t="shared" si="125"/>
        <v>5223000</v>
      </c>
    </row>
    <row r="110" spans="1:228" ht="13.5" thickTop="1" x14ac:dyDescent="0.25">
      <c r="B110" s="77" t="s">
        <v>23</v>
      </c>
      <c r="C110" s="131" t="s">
        <v>23</v>
      </c>
      <c r="D110" s="77" t="s">
        <v>23</v>
      </c>
      <c r="E110" s="77" t="s">
        <v>23</v>
      </c>
      <c r="F110" s="77" t="s">
        <v>23</v>
      </c>
      <c r="G110" s="410"/>
      <c r="H110" s="387"/>
      <c r="I110" s="387"/>
      <c r="J110" s="78"/>
      <c r="K110" s="78"/>
      <c r="L110" s="78"/>
      <c r="M110" s="78"/>
      <c r="N110" s="132"/>
      <c r="O110" s="132"/>
      <c r="P110" s="80" t="s">
        <v>23</v>
      </c>
      <c r="Q110" s="81"/>
      <c r="R110" s="98">
        <f t="shared" si="75"/>
        <v>0</v>
      </c>
      <c r="S110" s="99">
        <f t="shared" si="75"/>
        <v>0</v>
      </c>
      <c r="T110" s="100">
        <f t="shared" si="76"/>
        <v>0</v>
      </c>
      <c r="U110" s="92">
        <f t="shared" si="77"/>
        <v>0</v>
      </c>
      <c r="V110" s="93">
        <f t="shared" si="78"/>
        <v>0</v>
      </c>
      <c r="W110" s="91"/>
      <c r="X110" s="102"/>
      <c r="Y110" s="101"/>
      <c r="Z110" s="93"/>
      <c r="AA110" s="90">
        <f t="shared" si="107"/>
        <v>0</v>
      </c>
      <c r="AB110" s="91">
        <f t="shared" si="107"/>
        <v>0</v>
      </c>
      <c r="AC110" s="92">
        <f t="shared" si="122"/>
        <v>0</v>
      </c>
      <c r="AD110" s="93">
        <f>SUM(AA110:AC110)</f>
        <v>0</v>
      </c>
      <c r="AE110" s="111"/>
      <c r="AF110" s="112"/>
      <c r="AG110" s="113">
        <v>0</v>
      </c>
      <c r="AH110" s="96">
        <f>SUM(AE110:AG110)</f>
        <v>0</v>
      </c>
      <c r="AI110" s="13">
        <v>0</v>
      </c>
      <c r="AJ110" s="115">
        <v>0</v>
      </c>
      <c r="AK110" s="13">
        <v>0</v>
      </c>
      <c r="AL110" s="116">
        <f>SUM(AI110:AK110)</f>
        <v>0</v>
      </c>
      <c r="AM110" s="14">
        <f t="shared" ref="AM110:AO111" si="126">AE110-AI110</f>
        <v>0</v>
      </c>
      <c r="AN110" s="95">
        <f t="shared" si="126"/>
        <v>0</v>
      </c>
      <c r="AO110" s="14">
        <f t="shared" si="126"/>
        <v>0</v>
      </c>
      <c r="AP110" s="97">
        <f>SUM(AM110:AO110)</f>
        <v>0</v>
      </c>
      <c r="AQ110" s="14">
        <f t="shared" si="104"/>
        <v>0</v>
      </c>
      <c r="AR110" s="95">
        <f t="shared" si="104"/>
        <v>0</v>
      </c>
      <c r="AS110" s="14">
        <f t="shared" si="104"/>
        <v>0</v>
      </c>
      <c r="AT110" s="225">
        <f t="shared" si="104"/>
        <v>0</v>
      </c>
      <c r="AU110" s="254"/>
      <c r="AV110" s="172"/>
      <c r="AW110" s="112">
        <v>0</v>
      </c>
      <c r="AX110" s="247"/>
      <c r="AY110" s="230">
        <f t="shared" si="56"/>
        <v>0</v>
      </c>
      <c r="AZ110" s="138"/>
      <c r="BA110" s="172"/>
      <c r="BB110" s="172"/>
      <c r="BC110" s="269"/>
      <c r="BE110" s="318"/>
      <c r="BF110" s="318"/>
      <c r="BG110" s="246"/>
      <c r="BJ110" s="318"/>
      <c r="BK110" s="318"/>
      <c r="BL110" s="318"/>
      <c r="BM110" s="318"/>
      <c r="BN110" s="246"/>
    </row>
    <row r="111" spans="1:228" x14ac:dyDescent="0.25">
      <c r="B111" s="77"/>
      <c r="C111" s="131"/>
      <c r="D111" s="77"/>
      <c r="E111" s="77"/>
      <c r="F111" s="77"/>
      <c r="G111" s="410"/>
      <c r="H111" s="387"/>
      <c r="I111" s="387"/>
      <c r="J111" s="78"/>
      <c r="K111" s="78"/>
      <c r="L111" s="78"/>
      <c r="M111" s="78"/>
      <c r="N111" s="132"/>
      <c r="O111" s="132"/>
      <c r="P111" s="80"/>
      <c r="Q111" s="81"/>
      <c r="R111" s="98">
        <f t="shared" si="75"/>
        <v>0</v>
      </c>
      <c r="S111" s="99">
        <f t="shared" si="75"/>
        <v>0</v>
      </c>
      <c r="T111" s="100">
        <f t="shared" si="76"/>
        <v>0</v>
      </c>
      <c r="U111" s="92">
        <f t="shared" si="77"/>
        <v>0</v>
      </c>
      <c r="V111" s="93">
        <f t="shared" si="78"/>
        <v>0</v>
      </c>
      <c r="W111" s="91"/>
      <c r="X111" s="102"/>
      <c r="Y111" s="135"/>
      <c r="Z111" s="93"/>
      <c r="AA111" s="90">
        <f t="shared" si="107"/>
        <v>0</v>
      </c>
      <c r="AB111" s="91">
        <f t="shared" si="107"/>
        <v>0</v>
      </c>
      <c r="AC111" s="92"/>
      <c r="AD111" s="93"/>
      <c r="AE111" s="111"/>
      <c r="AF111" s="112"/>
      <c r="AG111" s="113"/>
      <c r="AH111" s="96">
        <f>SUM(AE111:AG111)</f>
        <v>0</v>
      </c>
      <c r="AI111" s="13">
        <v>0</v>
      </c>
      <c r="AJ111" s="115">
        <v>0</v>
      </c>
      <c r="AK111" s="13"/>
      <c r="AL111" s="116"/>
      <c r="AM111" s="14">
        <f t="shared" si="126"/>
        <v>0</v>
      </c>
      <c r="AN111" s="95">
        <f t="shared" si="126"/>
        <v>0</v>
      </c>
      <c r="AO111" s="14">
        <f t="shared" si="126"/>
        <v>0</v>
      </c>
      <c r="AP111" s="97">
        <f>SUM(AM111:AO111)</f>
        <v>0</v>
      </c>
      <c r="AQ111" s="14">
        <f t="shared" si="104"/>
        <v>0</v>
      </c>
      <c r="AR111" s="95">
        <f t="shared" si="104"/>
        <v>0</v>
      </c>
      <c r="AS111" s="14">
        <f t="shared" si="104"/>
        <v>0</v>
      </c>
      <c r="AT111" s="225">
        <f t="shared" si="104"/>
        <v>0</v>
      </c>
      <c r="AU111" s="233"/>
      <c r="AV111" s="233"/>
      <c r="AW111" s="234"/>
      <c r="AX111" s="234"/>
      <c r="AY111" s="230">
        <f t="shared" si="56"/>
        <v>0</v>
      </c>
      <c r="AZ111" s="138"/>
      <c r="BA111" s="172"/>
      <c r="BB111" s="172"/>
      <c r="BC111" s="269"/>
      <c r="BE111" s="226"/>
      <c r="BF111" s="226"/>
      <c r="BG111" s="143"/>
      <c r="BJ111" s="226"/>
      <c r="BK111" s="226"/>
      <c r="BL111" s="226"/>
      <c r="BM111" s="226"/>
      <c r="BN111" s="143"/>
    </row>
    <row r="112" spans="1:228" ht="13.5" thickBot="1" x14ac:dyDescent="0.3">
      <c r="B112" s="184" t="s">
        <v>227</v>
      </c>
      <c r="C112" s="185"/>
      <c r="D112" s="147"/>
      <c r="E112" s="147"/>
      <c r="F112" s="147"/>
      <c r="G112" s="417">
        <f>+G109+G94+G69</f>
        <v>132500</v>
      </c>
      <c r="H112" s="394">
        <v>62666200</v>
      </c>
      <c r="I112" s="394">
        <v>14171000</v>
      </c>
      <c r="J112" s="148"/>
      <c r="K112" s="148"/>
      <c r="L112" s="148"/>
      <c r="M112" s="148"/>
      <c r="N112" s="186"/>
      <c r="O112" s="186"/>
      <c r="P112" s="150"/>
      <c r="Q112" s="151"/>
      <c r="R112" s="187">
        <f>R69+R94+R109</f>
        <v>116000</v>
      </c>
      <c r="S112" s="188">
        <f>S69+S94+S109</f>
        <v>49739000</v>
      </c>
      <c r="T112" s="187">
        <f>T69+T94+T109</f>
        <v>13752000</v>
      </c>
      <c r="U112" s="187">
        <f>U69+U94+U109</f>
        <v>63607000</v>
      </c>
      <c r="V112" s="187">
        <f>V69+V94+V109</f>
        <v>46353.62000000001</v>
      </c>
      <c r="W112" s="189"/>
      <c r="X112" s="190"/>
      <c r="Y112" s="188"/>
      <c r="Z112" s="191"/>
      <c r="AA112" s="192">
        <f t="shared" ref="AA112:AV112" si="127">AA69+AA94+AA109</f>
        <v>116000</v>
      </c>
      <c r="AB112" s="193">
        <f t="shared" si="127"/>
        <v>49739000</v>
      </c>
      <c r="AC112" s="192">
        <f t="shared" si="127"/>
        <v>13752000</v>
      </c>
      <c r="AD112" s="192">
        <f t="shared" si="127"/>
        <v>63607000</v>
      </c>
      <c r="AE112" s="194">
        <f t="shared" si="127"/>
        <v>116000</v>
      </c>
      <c r="AF112" s="195">
        <f t="shared" si="127"/>
        <v>49739000</v>
      </c>
      <c r="AG112" s="194">
        <f t="shared" si="127"/>
        <v>13752000</v>
      </c>
      <c r="AH112" s="194">
        <f t="shared" si="127"/>
        <v>63607000</v>
      </c>
      <c r="AI112" s="192">
        <f t="shared" si="127"/>
        <v>116000</v>
      </c>
      <c r="AJ112" s="193">
        <f t="shared" si="127"/>
        <v>49739000</v>
      </c>
      <c r="AK112" s="192">
        <f t="shared" si="127"/>
        <v>13752000</v>
      </c>
      <c r="AL112" s="192">
        <f t="shared" si="127"/>
        <v>63607000</v>
      </c>
      <c r="AM112" s="192">
        <f t="shared" si="127"/>
        <v>0</v>
      </c>
      <c r="AN112" s="193">
        <f t="shared" si="127"/>
        <v>0</v>
      </c>
      <c r="AO112" s="192">
        <f t="shared" si="127"/>
        <v>0</v>
      </c>
      <c r="AP112" s="192">
        <f t="shared" si="127"/>
        <v>0</v>
      </c>
      <c r="AQ112" s="192">
        <f t="shared" si="127"/>
        <v>0</v>
      </c>
      <c r="AR112" s="193">
        <f t="shared" si="127"/>
        <v>0</v>
      </c>
      <c r="AS112" s="192">
        <f t="shared" si="127"/>
        <v>0</v>
      </c>
      <c r="AT112" s="213">
        <f t="shared" si="127"/>
        <v>0</v>
      </c>
      <c r="AU112" s="235">
        <f t="shared" si="127"/>
        <v>119480</v>
      </c>
      <c r="AV112" s="235">
        <f t="shared" si="127"/>
        <v>51517470</v>
      </c>
      <c r="AW112" s="242">
        <v>14576979.610738255</v>
      </c>
      <c r="AX112" s="245">
        <f t="shared" ref="AX112:BN112" si="128">AX69+AX94+AX109</f>
        <v>13515389.704563759</v>
      </c>
      <c r="AY112" s="241">
        <f t="shared" si="128"/>
        <v>65152339.704563759</v>
      </c>
      <c r="AZ112" s="235">
        <f t="shared" si="128"/>
        <v>121800</v>
      </c>
      <c r="BA112" s="235">
        <f t="shared" si="128"/>
        <v>52518400</v>
      </c>
      <c r="BB112" s="245">
        <f t="shared" si="128"/>
        <v>12800700</v>
      </c>
      <c r="BC112" s="241">
        <f t="shared" si="128"/>
        <v>65440900</v>
      </c>
      <c r="BD112" s="235">
        <f t="shared" si="128"/>
        <v>125300</v>
      </c>
      <c r="BE112" s="235">
        <f t="shared" si="128"/>
        <v>57616900</v>
      </c>
      <c r="BF112" s="245">
        <f t="shared" si="128"/>
        <v>13559500</v>
      </c>
      <c r="BG112" s="235">
        <f t="shared" si="128"/>
        <v>71301700</v>
      </c>
      <c r="BH112" s="235">
        <f t="shared" si="128"/>
        <v>128900</v>
      </c>
      <c r="BI112" s="235">
        <f t="shared" si="128"/>
        <v>132500</v>
      </c>
      <c r="BJ112" s="235">
        <f t="shared" si="128"/>
        <v>55506600</v>
      </c>
      <c r="BK112" s="235">
        <f t="shared" si="128"/>
        <v>60745200</v>
      </c>
      <c r="BL112" s="245">
        <f t="shared" si="128"/>
        <v>12086600</v>
      </c>
      <c r="BM112" s="245">
        <f t="shared" si="128"/>
        <v>13630800</v>
      </c>
      <c r="BN112" s="235">
        <f t="shared" si="128"/>
        <v>74508500</v>
      </c>
      <c r="BR112" s="14">
        <f>SUM(BR8:BR110)</f>
        <v>106203.38999999998</v>
      </c>
    </row>
    <row r="113" spans="2:66" ht="13.5" thickTop="1" x14ac:dyDescent="0.25">
      <c r="B113" s="77"/>
      <c r="C113" s="196"/>
      <c r="D113" s="77"/>
      <c r="E113" s="77"/>
      <c r="F113" s="77"/>
      <c r="G113" s="410"/>
      <c r="H113" s="387"/>
      <c r="I113" s="387"/>
      <c r="J113" s="78"/>
      <c r="K113" s="78"/>
      <c r="L113" s="78"/>
      <c r="M113" s="78"/>
      <c r="N113" s="132"/>
      <c r="O113" s="132"/>
      <c r="P113" s="80"/>
      <c r="Q113" s="81"/>
      <c r="R113" s="82"/>
      <c r="S113" s="83"/>
      <c r="T113" s="84"/>
      <c r="U113" s="85"/>
      <c r="V113" s="86"/>
      <c r="W113" s="88"/>
      <c r="X113" s="89"/>
      <c r="Y113" s="87"/>
      <c r="Z113" s="86"/>
      <c r="AA113" s="197"/>
      <c r="AB113" s="198"/>
      <c r="AC113" s="199"/>
      <c r="AD113" s="200"/>
      <c r="AE113" s="201"/>
      <c r="AG113" s="95"/>
      <c r="AH113" s="96"/>
      <c r="AI113" s="13"/>
      <c r="AJ113" s="115"/>
      <c r="AK113" s="13"/>
      <c r="AL113" s="116"/>
      <c r="AN113" s="95"/>
      <c r="AP113" s="97"/>
      <c r="AR113" s="95"/>
      <c r="AT113" s="225"/>
      <c r="AU113" s="172"/>
      <c r="AV113" s="172"/>
      <c r="AW113" s="95"/>
      <c r="AX113" s="246"/>
      <c r="AY113" s="230">
        <f t="shared" si="56"/>
        <v>0</v>
      </c>
      <c r="AZ113" s="138"/>
      <c r="BA113" s="172"/>
      <c r="BB113" s="172"/>
      <c r="BC113" s="269"/>
      <c r="BE113" s="318"/>
      <c r="BF113" s="318"/>
      <c r="BG113" s="183"/>
      <c r="BJ113" s="318"/>
      <c r="BK113" s="318"/>
      <c r="BL113" s="318"/>
      <c r="BM113" s="182"/>
      <c r="BN113" s="183"/>
    </row>
    <row r="114" spans="2:66" x14ac:dyDescent="0.25">
      <c r="B114" s="77"/>
      <c r="C114" s="196"/>
      <c r="D114" s="77"/>
      <c r="E114" s="77"/>
      <c r="F114" s="77"/>
      <c r="G114" s="410"/>
      <c r="H114" s="387"/>
      <c r="I114" s="387"/>
      <c r="J114" s="78"/>
      <c r="K114" s="78"/>
      <c r="L114" s="78"/>
      <c r="M114" s="78"/>
      <c r="N114" s="132"/>
      <c r="O114" s="132"/>
      <c r="P114" s="80"/>
      <c r="Q114" s="81"/>
      <c r="R114" s="98"/>
      <c r="S114" s="99"/>
      <c r="T114" s="100"/>
      <c r="U114" s="92"/>
      <c r="V114" s="93"/>
      <c r="W114" s="91"/>
      <c r="X114" s="102"/>
      <c r="Y114" s="101"/>
      <c r="Z114" s="93"/>
      <c r="AA114" s="197"/>
      <c r="AB114" s="198"/>
      <c r="AC114" s="199"/>
      <c r="AD114" s="200"/>
      <c r="AE114" s="202"/>
      <c r="AF114" s="104"/>
      <c r="AG114" s="105"/>
      <c r="AH114" s="96"/>
      <c r="AI114" s="13"/>
      <c r="AJ114" s="115"/>
      <c r="AK114" s="13"/>
      <c r="AL114" s="116"/>
      <c r="AN114" s="95"/>
      <c r="AP114" s="97"/>
      <c r="AR114" s="95"/>
      <c r="AT114" s="225"/>
      <c r="AU114" s="172"/>
      <c r="AV114" s="172"/>
      <c r="AW114" s="105"/>
      <c r="AX114" s="105"/>
      <c r="AY114" s="230">
        <f t="shared" si="56"/>
        <v>0</v>
      </c>
      <c r="AZ114" s="138"/>
      <c r="BA114" s="172"/>
      <c r="BB114" s="172"/>
      <c r="BC114" s="269"/>
      <c r="BE114" s="225"/>
      <c r="BF114" s="225"/>
      <c r="BG114" s="183"/>
      <c r="BJ114" s="225"/>
      <c r="BK114" s="225"/>
      <c r="BL114" s="225"/>
      <c r="BM114" s="182"/>
      <c r="BN114" s="183"/>
    </row>
    <row r="115" spans="2:66" x14ac:dyDescent="0.25">
      <c r="B115" s="77"/>
      <c r="C115" s="196"/>
      <c r="D115" s="77"/>
      <c r="E115" s="77"/>
      <c r="F115" s="77"/>
      <c r="G115" s="410"/>
      <c r="H115" s="387"/>
      <c r="I115" s="387"/>
      <c r="J115" s="78"/>
      <c r="K115" s="78"/>
      <c r="L115" s="78"/>
      <c r="M115" s="78"/>
      <c r="N115" s="132"/>
      <c r="O115" s="132"/>
      <c r="P115" s="80"/>
      <c r="Q115" s="81"/>
      <c r="R115" s="98"/>
      <c r="S115" s="99"/>
      <c r="T115" s="100"/>
      <c r="U115" s="92"/>
      <c r="V115" s="93"/>
      <c r="W115" s="91"/>
      <c r="X115" s="102"/>
      <c r="Y115" s="101"/>
      <c r="Z115" s="93"/>
      <c r="AA115" s="197"/>
      <c r="AB115" s="198"/>
      <c r="AC115" s="199"/>
      <c r="AD115" s="200"/>
      <c r="AE115" s="202"/>
      <c r="AF115" s="104"/>
      <c r="AG115" s="105"/>
      <c r="AH115" s="96"/>
      <c r="AI115" s="13"/>
      <c r="AJ115" s="115"/>
      <c r="AK115" s="13"/>
      <c r="AL115" s="116"/>
      <c r="AN115" s="95"/>
      <c r="AP115" s="97"/>
      <c r="AR115" s="95"/>
      <c r="AT115" s="225"/>
      <c r="AU115" s="172"/>
      <c r="AV115" s="172"/>
      <c r="AW115" s="105"/>
      <c r="AX115" s="105"/>
      <c r="AY115" s="230">
        <f t="shared" si="56"/>
        <v>0</v>
      </c>
      <c r="AZ115" s="138"/>
      <c r="BA115" s="172"/>
      <c r="BB115" s="172"/>
      <c r="BC115" s="269"/>
      <c r="BE115" s="225"/>
      <c r="BF115" s="225"/>
      <c r="BG115" s="183"/>
      <c r="BJ115" s="225"/>
      <c r="BK115" s="225"/>
      <c r="BL115" s="225"/>
      <c r="BM115" s="182"/>
      <c r="BN115" s="183"/>
    </row>
    <row r="116" spans="2:66" x14ac:dyDescent="0.25">
      <c r="B116" s="77"/>
      <c r="C116" s="196"/>
      <c r="D116" s="77"/>
      <c r="E116" s="77"/>
      <c r="F116" s="77"/>
      <c r="G116" s="410"/>
      <c r="H116" s="387"/>
      <c r="I116" s="387"/>
      <c r="J116" s="78"/>
      <c r="K116" s="78"/>
      <c r="L116" s="78"/>
      <c r="M116" s="78"/>
      <c r="N116" s="132"/>
      <c r="O116" s="132"/>
      <c r="P116" s="80"/>
      <c r="Q116" s="81"/>
      <c r="R116" s="98"/>
      <c r="S116" s="99"/>
      <c r="T116" s="100"/>
      <c r="U116" s="92"/>
      <c r="V116" s="93"/>
      <c r="W116" s="91"/>
      <c r="X116" s="102"/>
      <c r="Y116" s="101"/>
      <c r="Z116" s="93"/>
      <c r="AA116" s="197"/>
      <c r="AB116" s="198"/>
      <c r="AC116" s="199"/>
      <c r="AD116" s="200"/>
      <c r="AE116" s="202"/>
      <c r="AF116" s="104"/>
      <c r="AG116" s="105"/>
      <c r="AH116" s="96"/>
      <c r="AI116" s="13"/>
      <c r="AJ116" s="115"/>
      <c r="AK116" s="13"/>
      <c r="AL116" s="116"/>
      <c r="AN116" s="95"/>
      <c r="AP116" s="97"/>
      <c r="AR116" s="95"/>
      <c r="AT116" s="225"/>
      <c r="AU116" s="172"/>
      <c r="AV116" s="172"/>
      <c r="AW116" s="105"/>
      <c r="AX116" s="105"/>
      <c r="AY116" s="230">
        <f t="shared" si="56"/>
        <v>0</v>
      </c>
      <c r="AZ116" s="138"/>
      <c r="BA116" s="172"/>
      <c r="BB116" s="172"/>
      <c r="BC116" s="269"/>
      <c r="BE116" s="225"/>
      <c r="BF116" s="225"/>
      <c r="BG116" s="183"/>
      <c r="BJ116" s="225"/>
      <c r="BK116" s="225"/>
      <c r="BL116" s="225"/>
      <c r="BM116" s="182"/>
      <c r="BN116" s="183"/>
    </row>
    <row r="117" spans="2:66" x14ac:dyDescent="0.25">
      <c r="B117" s="77"/>
      <c r="C117" s="196"/>
      <c r="D117" s="77"/>
      <c r="E117" s="77"/>
      <c r="F117" s="77"/>
      <c r="G117" s="410"/>
      <c r="H117" s="387"/>
      <c r="I117" s="387"/>
      <c r="J117" s="78"/>
      <c r="K117" s="78"/>
      <c r="L117" s="78"/>
      <c r="M117" s="78"/>
      <c r="N117" s="132"/>
      <c r="O117" s="132"/>
      <c r="P117" s="80"/>
      <c r="Q117" s="81"/>
      <c r="R117" s="82"/>
      <c r="S117" s="83"/>
      <c r="T117" s="84"/>
      <c r="U117" s="85"/>
      <c r="V117" s="86"/>
      <c r="W117" s="88"/>
      <c r="X117" s="89"/>
      <c r="Y117" s="87"/>
      <c r="Z117" s="86"/>
      <c r="AA117" s="197"/>
      <c r="AB117" s="198"/>
      <c r="AC117" s="199"/>
      <c r="AD117" s="200"/>
      <c r="AE117" s="201"/>
      <c r="AG117" s="95"/>
      <c r="AH117" s="96"/>
      <c r="AI117" s="13"/>
      <c r="AJ117" s="115"/>
      <c r="AK117" s="13"/>
      <c r="AL117" s="116"/>
      <c r="AN117" s="95"/>
      <c r="AP117" s="97"/>
      <c r="AR117" s="95"/>
      <c r="AT117" s="225"/>
      <c r="AU117" s="233"/>
      <c r="AV117" s="233"/>
      <c r="AW117" s="143"/>
      <c r="AX117" s="143"/>
      <c r="AY117" s="230">
        <f t="shared" ref="AY117" si="129">SUM(AU117:AW117)</f>
        <v>0</v>
      </c>
      <c r="AZ117" s="138"/>
      <c r="BA117" s="172"/>
      <c r="BB117" s="172"/>
      <c r="BC117" s="269"/>
      <c r="BE117" s="226"/>
      <c r="BF117" s="226"/>
      <c r="BG117" s="183"/>
      <c r="BJ117" s="226"/>
      <c r="BK117" s="226"/>
      <c r="BL117" s="226"/>
      <c r="BM117" s="182"/>
      <c r="BN117" s="183"/>
    </row>
    <row r="118" spans="2:66" ht="13.5" thickBot="1" x14ac:dyDescent="0.3">
      <c r="B118" s="184" t="s">
        <v>228</v>
      </c>
      <c r="C118" s="185"/>
      <c r="D118" s="203"/>
      <c r="E118" s="203"/>
      <c r="F118" s="147"/>
      <c r="G118" s="417">
        <f>+G112+G60</f>
        <v>15988600</v>
      </c>
      <c r="H118" s="394">
        <v>144491300</v>
      </c>
      <c r="I118" s="394">
        <v>17688000</v>
      </c>
      <c r="J118" s="148"/>
      <c r="K118" s="148"/>
      <c r="L118" s="148"/>
      <c r="M118" s="148"/>
      <c r="N118" s="186"/>
      <c r="O118" s="186"/>
      <c r="P118" s="150"/>
      <c r="Q118" s="204"/>
      <c r="R118" s="187">
        <f>R60+R112</f>
        <v>13325000</v>
      </c>
      <c r="S118" s="205">
        <f>S60+S112</f>
        <v>91556000</v>
      </c>
      <c r="T118" s="206">
        <f>T60+T112</f>
        <v>16358000</v>
      </c>
      <c r="U118" s="207">
        <f>U60+U112</f>
        <v>121239000</v>
      </c>
      <c r="V118" s="208">
        <f>V60+V112</f>
        <v>88352.97</v>
      </c>
      <c r="W118" s="209"/>
      <c r="X118" s="210"/>
      <c r="Y118" s="211"/>
      <c r="Z118" s="208"/>
      <c r="AA118" s="192">
        <f t="shared" ref="AA118:AV118" si="130">AA60+AA112</f>
        <v>13325000</v>
      </c>
      <c r="AB118" s="212">
        <f t="shared" si="130"/>
        <v>117501000</v>
      </c>
      <c r="AC118" s="213">
        <f t="shared" si="130"/>
        <v>18883000</v>
      </c>
      <c r="AD118" s="213">
        <f t="shared" si="130"/>
        <v>149709000</v>
      </c>
      <c r="AE118" s="194">
        <f t="shared" si="130"/>
        <v>13325000</v>
      </c>
      <c r="AF118" s="214">
        <f t="shared" si="130"/>
        <v>117500500</v>
      </c>
      <c r="AG118" s="215">
        <f t="shared" si="130"/>
        <v>18883000</v>
      </c>
      <c r="AH118" s="215">
        <f t="shared" si="130"/>
        <v>149708500</v>
      </c>
      <c r="AI118" s="192">
        <f t="shared" si="130"/>
        <v>13325000</v>
      </c>
      <c r="AJ118" s="212">
        <f t="shared" si="130"/>
        <v>111926000</v>
      </c>
      <c r="AK118" s="213">
        <f t="shared" si="130"/>
        <v>18883000</v>
      </c>
      <c r="AL118" s="213">
        <f t="shared" si="130"/>
        <v>144134000</v>
      </c>
      <c r="AM118" s="192">
        <f t="shared" si="130"/>
        <v>0</v>
      </c>
      <c r="AN118" s="212">
        <f t="shared" si="130"/>
        <v>5574500</v>
      </c>
      <c r="AO118" s="213">
        <f t="shared" si="130"/>
        <v>0</v>
      </c>
      <c r="AP118" s="213">
        <f t="shared" si="130"/>
        <v>5574500</v>
      </c>
      <c r="AQ118" s="192">
        <f t="shared" si="130"/>
        <v>0</v>
      </c>
      <c r="AR118" s="212">
        <f t="shared" si="130"/>
        <v>500</v>
      </c>
      <c r="AS118" s="213">
        <f t="shared" si="130"/>
        <v>0</v>
      </c>
      <c r="AT118" s="213">
        <f t="shared" si="130"/>
        <v>500</v>
      </c>
      <c r="AU118" s="235">
        <f t="shared" si="130"/>
        <v>12454018.4</v>
      </c>
      <c r="AV118" s="235">
        <f t="shared" si="130"/>
        <v>121311815</v>
      </c>
      <c r="AW118" s="242">
        <v>18275704.44295302</v>
      </c>
      <c r="AX118" s="242">
        <f t="shared" ref="AX118:BN118" si="131">AX60+AX112</f>
        <v>17239622.983897246</v>
      </c>
      <c r="AY118" s="235">
        <f t="shared" si="131"/>
        <v>151005456.38389724</v>
      </c>
      <c r="AZ118" s="235">
        <f t="shared" si="131"/>
        <v>12696000</v>
      </c>
      <c r="BA118" s="235">
        <f t="shared" si="131"/>
        <v>124969100</v>
      </c>
      <c r="BB118" s="242">
        <f t="shared" si="131"/>
        <v>16398100</v>
      </c>
      <c r="BC118" s="259">
        <f t="shared" si="131"/>
        <v>154063200</v>
      </c>
      <c r="BD118" s="255">
        <f t="shared" si="131"/>
        <v>13122400</v>
      </c>
      <c r="BE118" s="235">
        <f t="shared" si="131"/>
        <v>132100400</v>
      </c>
      <c r="BF118" s="242">
        <f t="shared" si="131"/>
        <v>17055400</v>
      </c>
      <c r="BG118" s="235">
        <f t="shared" si="131"/>
        <v>162278200</v>
      </c>
      <c r="BH118" s="255">
        <f t="shared" si="131"/>
        <v>15563700</v>
      </c>
      <c r="BI118" s="255">
        <f t="shared" si="131"/>
        <v>15988600</v>
      </c>
      <c r="BJ118" s="235">
        <f t="shared" si="131"/>
        <v>132080200</v>
      </c>
      <c r="BK118" s="235">
        <f t="shared" si="131"/>
        <v>139908900</v>
      </c>
      <c r="BL118" s="242">
        <f t="shared" si="131"/>
        <v>15484100</v>
      </c>
      <c r="BM118" s="242">
        <f t="shared" si="131"/>
        <v>17147800</v>
      </c>
      <c r="BN118" s="235">
        <f t="shared" si="131"/>
        <v>173045300</v>
      </c>
    </row>
    <row r="119" spans="2:66" ht="13.5" thickTop="1" x14ac:dyDescent="0.25"/>
    <row r="121" spans="2:66" x14ac:dyDescent="0.25">
      <c r="B121" s="16"/>
      <c r="C121" s="340"/>
      <c r="D121" s="16"/>
    </row>
  </sheetData>
  <mergeCells count="11">
    <mergeCell ref="AU4:AY4"/>
    <mergeCell ref="AZ4:BC4"/>
    <mergeCell ref="BD4:BG4"/>
    <mergeCell ref="BH4:BN4"/>
    <mergeCell ref="J5:L5"/>
    <mergeCell ref="R4:V4"/>
    <mergeCell ref="AA4:AD4"/>
    <mergeCell ref="AE4:AH4"/>
    <mergeCell ref="AI4:AL4"/>
    <mergeCell ref="AM4:AP4"/>
    <mergeCell ref="AQ4:AT4"/>
  </mergeCells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tbv europees aanbesteden</vt:lpstr>
    </vt:vector>
  </TitlesOfParts>
  <Company>Gemeente Lochem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Eltink, H.</dc:creator>
  <cp:lastModifiedBy>Menno Rozema</cp:lastModifiedBy>
  <cp:lastPrinted>2019-07-18T12:30:11Z</cp:lastPrinted>
  <dcterms:created xsi:type="dcterms:W3CDTF">2013-08-15T10:05:32Z</dcterms:created>
  <dcterms:modified xsi:type="dcterms:W3CDTF">2021-08-12T14:17:04Z</dcterms:modified>
</cp:coreProperties>
</file>