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pivotCache/pivotCacheDefinition20.xml" ContentType="application/vnd.openxmlformats-officedocument.spreadsheetml.pivotCacheDefinition+xml"/>
  <Override PartName="/xl/pivotCache/pivotCacheRecords20.xml" ContentType="application/vnd.openxmlformats-officedocument.spreadsheetml.pivotCacheRecords+xml"/>
  <Override PartName="/xl/pivotCache/pivotCacheDefinition21.xml" ContentType="application/vnd.openxmlformats-officedocument.spreadsheetml.pivotCacheDefinition+xml"/>
  <Override PartName="/xl/pivotCache/pivotCacheRecords21.xml" ContentType="application/vnd.openxmlformats-officedocument.spreadsheetml.pivotCacheRecords+xml"/>
  <Override PartName="/xl/pivotCache/pivotCacheDefinition22.xml" ContentType="application/vnd.openxmlformats-officedocument.spreadsheetml.pivotCacheDefinition+xml"/>
  <Override PartName="/xl/pivotCache/pivotCacheRecords22.xml" ContentType="application/vnd.openxmlformats-officedocument.spreadsheetml.pivotCacheRecords+xml"/>
  <Override PartName="/xl/pivotCache/pivotCacheDefinition23.xml" ContentType="application/vnd.openxmlformats-officedocument.spreadsheetml.pivotCacheDefinition+xml"/>
  <Override PartName="/xl/pivotCache/pivotCacheRecords23.xml" ContentType="application/vnd.openxmlformats-officedocument.spreadsheetml.pivotCacheRecords+xml"/>
  <Override PartName="/xl/pivotCache/pivotCacheDefinition24.xml" ContentType="application/vnd.openxmlformats-officedocument.spreadsheetml.pivotCacheDefinition+xml"/>
  <Override PartName="/xl/pivotCache/pivotCacheRecords24.xml" ContentType="application/vnd.openxmlformats-officedocument.spreadsheetml.pivotCacheRecords+xml"/>
  <Override PartName="/xl/pivotCache/pivotCacheDefinition25.xml" ContentType="application/vnd.openxmlformats-officedocument.spreadsheetml.pivotCacheDefinition+xml"/>
  <Override PartName="/xl/pivotCache/pivotCacheRecords25.xml" ContentType="application/vnd.openxmlformats-officedocument.spreadsheetml.pivotCacheRecords+xml"/>
  <Override PartName="/xl/pivotCache/pivotCacheDefinition26.xml" ContentType="application/vnd.openxmlformats-officedocument.spreadsheetml.pivotCacheDefinition+xml"/>
  <Override PartName="/xl/pivotCache/pivotCacheRecords26.xml" ContentType="application/vnd.openxmlformats-officedocument.spreadsheetml.pivotCacheRecords+xml"/>
  <Override PartName="/xl/pivotCache/pivotCacheDefinition27.xml" ContentType="application/vnd.openxmlformats-officedocument.spreadsheetml.pivotCacheDefinition+xml"/>
  <Override PartName="/xl/pivotCache/pivotCacheRecords27.xml" ContentType="application/vnd.openxmlformats-officedocument.spreadsheetml.pivotCacheRecords+xml"/>
  <Override PartName="/xl/pivotCache/pivotCacheDefinition28.xml" ContentType="application/vnd.openxmlformats-officedocument.spreadsheetml.pivotCacheDefinition+xml"/>
  <Override PartName="/xl/pivotCache/pivotCacheRecords28.xml" ContentType="application/vnd.openxmlformats-officedocument.spreadsheetml.pivotCacheRecords+xml"/>
  <Override PartName="/xl/pivotCache/pivotCacheDefinition29.xml" ContentType="application/vnd.openxmlformats-officedocument.spreadsheetml.pivotCacheDefinition+xml"/>
  <Override PartName="/xl/pivotCache/pivotCacheRecords29.xml" ContentType="application/vnd.openxmlformats-officedocument.spreadsheetml.pivotCacheRecords+xml"/>
  <Override PartName="/xl/pivotCache/pivotCacheDefinition30.xml" ContentType="application/vnd.openxmlformats-officedocument.spreadsheetml.pivotCacheDefinition+xml"/>
  <Override PartName="/xl/pivotCache/pivotCacheRecords30.xml" ContentType="application/vnd.openxmlformats-officedocument.spreadsheetml.pivotCacheRecords+xml"/>
  <Override PartName="/xl/pivotCache/pivotCacheDefinition31.xml" ContentType="application/vnd.openxmlformats-officedocument.spreadsheetml.pivotCacheDefinition+xml"/>
  <Override PartName="/xl/pivotCache/pivotCacheRecords31.xml" ContentType="application/vnd.openxmlformats-officedocument.spreadsheetml.pivotCacheRecords+xml"/>
  <Override PartName="/xl/pivotCache/pivotCacheDefinition32.xml" ContentType="application/vnd.openxmlformats-officedocument.spreadsheetml.pivotCacheDefinition+xml"/>
  <Override PartName="/xl/pivotCache/pivotCacheRecords32.xml" ContentType="application/vnd.openxmlformats-officedocument.spreadsheetml.pivotCacheRecords+xml"/>
  <Override PartName="/xl/pivotCache/pivotCacheDefinition33.xml" ContentType="application/vnd.openxmlformats-officedocument.spreadsheetml.pivotCacheDefinition+xml"/>
  <Override PartName="/xl/pivotCache/pivotCacheRecords33.xml" ContentType="application/vnd.openxmlformats-officedocument.spreadsheetml.pivotCacheRecords+xml"/>
  <Override PartName="/xl/pivotCache/pivotCacheDefinition34.xml" ContentType="application/vnd.openxmlformats-officedocument.spreadsheetml.pivotCacheDefinition+xml"/>
  <Override PartName="/xl/pivotCache/pivotCacheRecords34.xml" ContentType="application/vnd.openxmlformats-officedocument.spreadsheetml.pivotCacheRecords+xml"/>
  <Override PartName="/xl/pivotCache/pivotCacheDefinition35.xml" ContentType="application/vnd.openxmlformats-officedocument.spreadsheetml.pivotCacheDefinition+xml"/>
  <Override PartName="/xl/pivotCache/pivotCacheRecords35.xml" ContentType="application/vnd.openxmlformats-officedocument.spreadsheetml.pivotCacheRecords+xml"/>
  <Override PartName="/xl/pivotCache/pivotCacheDefinition36.xml" ContentType="application/vnd.openxmlformats-officedocument.spreadsheetml.pivotCacheDefinition+xml"/>
  <Override PartName="/xl/pivotCache/pivotCacheRecords36.xml" ContentType="application/vnd.openxmlformats-officedocument.spreadsheetml.pivotCacheRecords+xml"/>
  <Override PartName="/xl/pivotCache/pivotCacheDefinition37.xml" ContentType="application/vnd.openxmlformats-officedocument.spreadsheetml.pivotCacheDefinition+xml"/>
  <Override PartName="/xl/pivotCache/pivotCacheRecords37.xml" ContentType="application/vnd.openxmlformats-officedocument.spreadsheetml.pivotCacheRecords+xml"/>
  <Override PartName="/xl/pivotCache/pivotCacheDefinition38.xml" ContentType="application/vnd.openxmlformats-officedocument.spreadsheetml.pivotCacheDefinition+xml"/>
  <Override PartName="/xl/pivotCache/pivotCacheRecords38.xml" ContentType="application/vnd.openxmlformats-officedocument.spreadsheetml.pivotCacheRecords+xml"/>
  <Override PartName="/xl/pivotCache/pivotCacheDefinition39.xml" ContentType="application/vnd.openxmlformats-officedocument.spreadsheetml.pivotCacheDefinition+xml"/>
  <Override PartName="/xl/pivotCache/pivotCacheRecords39.xml" ContentType="application/vnd.openxmlformats-officedocument.spreadsheetml.pivotCacheRecords+xml"/>
  <Override PartName="/xl/pivotCache/pivotCacheDefinition40.xml" ContentType="application/vnd.openxmlformats-officedocument.spreadsheetml.pivotCacheDefinition+xml"/>
  <Override PartName="/xl/pivotCache/pivotCacheRecords40.xml" ContentType="application/vnd.openxmlformats-officedocument.spreadsheetml.pivotCacheRecords+xml"/>
  <Override PartName="/xl/pivotCache/pivotCacheDefinition41.xml" ContentType="application/vnd.openxmlformats-officedocument.spreadsheetml.pivotCacheDefinition+xml"/>
  <Override PartName="/xl/pivotCache/pivotCacheRecords41.xml" ContentType="application/vnd.openxmlformats-officedocument.spreadsheetml.pivotCacheRecords+xml"/>
  <Override PartName="/xl/pivotCache/pivotCacheDefinition42.xml" ContentType="application/vnd.openxmlformats-officedocument.spreadsheetml.pivotCacheDefinition+xml"/>
  <Override PartName="/xl/pivotCache/pivotCacheRecords42.xml" ContentType="application/vnd.openxmlformats-officedocument.spreadsheetml.pivotCacheRecords+xml"/>
  <Override PartName="/xl/pivotCache/pivotCacheDefinition43.xml" ContentType="application/vnd.openxmlformats-officedocument.spreadsheetml.pivotCacheDefinition+xml"/>
  <Override PartName="/xl/pivotCache/pivotCacheRecords43.xml" ContentType="application/vnd.openxmlformats-officedocument.spreadsheetml.pivotCacheRecords+xml"/>
  <Override PartName="/xl/pivotCache/pivotCacheDefinition44.xml" ContentType="application/vnd.openxmlformats-officedocument.spreadsheetml.pivotCacheDefinition+xml"/>
  <Override PartName="/xl/pivotCache/pivotCacheRecords44.xml" ContentType="application/vnd.openxmlformats-officedocument.spreadsheetml.pivotCacheRecords+xml"/>
  <Override PartName="/xl/pivotCache/pivotCacheDefinition45.xml" ContentType="application/vnd.openxmlformats-officedocument.spreadsheetml.pivotCacheDefinition+xml"/>
  <Override PartName="/xl/pivotCache/pivotCacheRecords45.xml" ContentType="application/vnd.openxmlformats-officedocument.spreadsheetml.pivotCacheRecords+xml"/>
  <Override PartName="/xl/pivotCache/pivotCacheDefinition46.xml" ContentType="application/vnd.openxmlformats-officedocument.spreadsheetml.pivotCacheDefinition+xml"/>
  <Override PartName="/xl/pivotCache/pivotCacheRecords46.xml" ContentType="application/vnd.openxmlformats-officedocument.spreadsheetml.pivotCacheRecords+xml"/>
  <Override PartName="/xl/pivotCache/pivotCacheDefinition47.xml" ContentType="application/vnd.openxmlformats-officedocument.spreadsheetml.pivotCacheDefinition+xml"/>
  <Override PartName="/xl/pivotCache/pivotCacheRecords47.xml" ContentType="application/vnd.openxmlformats-officedocument.spreadsheetml.pivotCacheRecords+xml"/>
  <Override PartName="/xl/pivotCache/pivotCacheDefinition48.xml" ContentType="application/vnd.openxmlformats-officedocument.spreadsheetml.pivotCacheDefinition+xml"/>
  <Override PartName="/xl/pivotCache/pivotCacheRecords48.xml" ContentType="application/vnd.openxmlformats-officedocument.spreadsheetml.pivotCacheRecords+xml"/>
  <Override PartName="/xl/pivotCache/pivotCacheDefinition49.xml" ContentType="application/vnd.openxmlformats-officedocument.spreadsheetml.pivotCacheDefinition+xml"/>
  <Override PartName="/xl/pivotCache/pivotCacheRecords49.xml" ContentType="application/vnd.openxmlformats-officedocument.spreadsheetml.pivotCacheRecords+xml"/>
  <Override PartName="/xl/pivotCache/pivotCacheDefinition50.xml" ContentType="application/vnd.openxmlformats-officedocument.spreadsheetml.pivotCacheDefinition+xml"/>
  <Override PartName="/xl/pivotCache/pivotCacheRecords50.xml" ContentType="application/vnd.openxmlformats-officedocument.spreadsheetml.pivotCacheRecords+xml"/>
  <Override PartName="/xl/pivotCache/pivotCacheDefinition51.xml" ContentType="application/vnd.openxmlformats-officedocument.spreadsheetml.pivotCacheDefinition+xml"/>
  <Override PartName="/xl/pivotCache/pivotCacheRecords51.xml" ContentType="application/vnd.openxmlformats-officedocument.spreadsheetml.pivotCacheRecords+xml"/>
  <Override PartName="/xl/pivotCache/pivotCacheDefinition52.xml" ContentType="application/vnd.openxmlformats-officedocument.spreadsheetml.pivotCacheDefinition+xml"/>
  <Override PartName="/xl/pivotCache/pivotCacheRecords52.xml" ContentType="application/vnd.openxmlformats-officedocument.spreadsheetml.pivotCacheRecords+xml"/>
  <Override PartName="/xl/pivotCache/pivotCacheDefinition53.xml" ContentType="application/vnd.openxmlformats-officedocument.spreadsheetml.pivotCacheDefinition+xml"/>
  <Override PartName="/xl/pivotCache/pivotCacheRecords53.xml" ContentType="application/vnd.openxmlformats-officedocument.spreadsheetml.pivotCacheRecords+xml"/>
  <Override PartName="/xl/pivotCache/pivotCacheDefinition54.xml" ContentType="application/vnd.openxmlformats-officedocument.spreadsheetml.pivotCacheDefinition+xml"/>
  <Override PartName="/xl/pivotCache/pivotCacheRecords54.xml" ContentType="application/vnd.openxmlformats-officedocument.spreadsheetml.pivotCacheRecords+xml"/>
  <Override PartName="/xl/pivotCache/pivotCacheDefinition55.xml" ContentType="application/vnd.openxmlformats-officedocument.spreadsheetml.pivotCacheDefinition+xml"/>
  <Override PartName="/xl/pivotCache/pivotCacheRecords55.xml" ContentType="application/vnd.openxmlformats-officedocument.spreadsheetml.pivotCacheRecords+xml"/>
  <Override PartName="/xl/pivotCache/pivotCacheDefinition56.xml" ContentType="application/vnd.openxmlformats-officedocument.spreadsheetml.pivotCacheDefinition+xml"/>
  <Override PartName="/xl/pivotCache/pivotCacheRecords56.xml" ContentType="application/vnd.openxmlformats-officedocument.spreadsheetml.pivotCacheRecords+xml"/>
  <Override PartName="/xl/pivotCache/pivotCacheDefinition57.xml" ContentType="application/vnd.openxmlformats-officedocument.spreadsheetml.pivotCacheDefinition+xml"/>
  <Override PartName="/xl/pivotCache/pivotCacheRecords57.xml" ContentType="application/vnd.openxmlformats-officedocument.spreadsheetml.pivotCacheRecords+xml"/>
  <Override PartName="/xl/pivotCache/pivotCacheDefinition58.xml" ContentType="application/vnd.openxmlformats-officedocument.spreadsheetml.pivotCacheDefinition+xml"/>
  <Override PartName="/xl/pivotCache/pivotCacheRecords58.xml" ContentType="application/vnd.openxmlformats-officedocument.spreadsheetml.pivotCacheRecords+xml"/>
  <Override PartName="/xl/pivotCache/pivotCacheDefinition59.xml" ContentType="application/vnd.openxmlformats-officedocument.spreadsheetml.pivotCacheDefinition+xml"/>
  <Override PartName="/xl/pivotCache/pivotCacheRecords59.xml" ContentType="application/vnd.openxmlformats-officedocument.spreadsheetml.pivotCacheRecords+xml"/>
  <Override PartName="/xl/pivotCache/pivotCacheDefinition60.xml" ContentType="application/vnd.openxmlformats-officedocument.spreadsheetml.pivotCacheDefinition+xml"/>
  <Override PartName="/xl/pivotCache/pivotCacheRecords60.xml" ContentType="application/vnd.openxmlformats-officedocument.spreadsheetml.pivotCacheRecords+xml"/>
  <Override PartName="/xl/pivotCache/pivotCacheDefinition61.xml" ContentType="application/vnd.openxmlformats-officedocument.spreadsheetml.pivotCacheDefinition+xml"/>
  <Override PartName="/xl/pivotCache/pivotCacheRecords61.xml" ContentType="application/vnd.openxmlformats-officedocument.spreadsheetml.pivotCacheRecords+xml"/>
  <Override PartName="/xl/pivotCache/pivotCacheDefinition62.xml" ContentType="application/vnd.openxmlformats-officedocument.spreadsheetml.pivotCacheDefinition+xml"/>
  <Override PartName="/xl/pivotCache/pivotCacheRecords62.xml" ContentType="application/vnd.openxmlformats-officedocument.spreadsheetml.pivotCacheRecords+xml"/>
  <Override PartName="/xl/pivotCache/pivotCacheDefinition63.xml" ContentType="application/vnd.openxmlformats-officedocument.spreadsheetml.pivotCacheDefinition+xml"/>
  <Override PartName="/xl/pivotCache/pivotCacheRecords63.xml" ContentType="application/vnd.openxmlformats-officedocument.spreadsheetml.pivotCacheRecords+xml"/>
  <Override PartName="/xl/pivotCache/pivotCacheDefinition64.xml" ContentType="application/vnd.openxmlformats-officedocument.spreadsheetml.pivotCacheDefinition+xml"/>
  <Override PartName="/xl/pivotCache/pivotCacheRecords64.xml" ContentType="application/vnd.openxmlformats-officedocument.spreadsheetml.pivotCacheRecords+xml"/>
  <Override PartName="/xl/pivotCache/pivotCacheDefinition65.xml" ContentType="application/vnd.openxmlformats-officedocument.spreadsheetml.pivotCacheDefinition+xml"/>
  <Override PartName="/xl/pivotCache/pivotCacheRecords65.xml" ContentType="application/vnd.openxmlformats-officedocument.spreadsheetml.pivotCacheRecords+xml"/>
  <Override PartName="/xl/pivotCache/pivotCacheDefinition66.xml" ContentType="application/vnd.openxmlformats-officedocument.spreadsheetml.pivotCacheDefinition+xml"/>
  <Override PartName="/xl/pivotCache/pivotCacheRecords66.xml" ContentType="application/vnd.openxmlformats-officedocument.spreadsheetml.pivotCacheRecords+xml"/>
  <Override PartName="/xl/pivotCache/pivotCacheDefinition67.xml" ContentType="application/vnd.openxmlformats-officedocument.spreadsheetml.pivotCacheDefinition+xml"/>
  <Override PartName="/xl/pivotCache/pivotCacheRecords67.xml" ContentType="application/vnd.openxmlformats-officedocument.spreadsheetml.pivotCacheRecords+xml"/>
  <Override PartName="/xl/pivotCache/pivotCacheDefinition68.xml" ContentType="application/vnd.openxmlformats-officedocument.spreadsheetml.pivotCacheDefinition+xml"/>
  <Override PartName="/xl/pivotCache/pivotCacheRecords68.xml" ContentType="application/vnd.openxmlformats-officedocument.spreadsheetml.pivotCacheRecords+xml"/>
  <Override PartName="/xl/pivotCache/pivotCacheDefinition69.xml" ContentType="application/vnd.openxmlformats-officedocument.spreadsheetml.pivotCacheDefinition+xml"/>
  <Override PartName="/xl/pivotCache/pivotCacheRecords69.xml" ContentType="application/vnd.openxmlformats-officedocument.spreadsheetml.pivotCacheRecords+xml"/>
  <Override PartName="/xl/pivotCache/pivotCacheDefinition70.xml" ContentType="application/vnd.openxmlformats-officedocument.spreadsheetml.pivotCacheDefinition+xml"/>
  <Override PartName="/xl/pivotCache/pivotCacheRecords70.xml" ContentType="application/vnd.openxmlformats-officedocument.spreadsheetml.pivotCacheRecords+xml"/>
  <Override PartName="/xl/pivotCache/pivotCacheDefinition71.xml" ContentType="application/vnd.openxmlformats-officedocument.spreadsheetml.pivotCacheDefinition+xml"/>
  <Override PartName="/xl/pivotCache/pivotCacheRecords71.xml" ContentType="application/vnd.openxmlformats-officedocument.spreadsheetml.pivotCacheRecords+xml"/>
  <Override PartName="/xl/pivotCache/pivotCacheDefinition72.xml" ContentType="application/vnd.openxmlformats-officedocument.spreadsheetml.pivotCacheDefinition+xml"/>
  <Override PartName="/xl/pivotCache/pivotCacheRecords72.xml" ContentType="application/vnd.openxmlformats-officedocument.spreadsheetml.pivotCacheRecords+xml"/>
  <Override PartName="/xl/pivotCache/pivotCacheDefinition73.xml" ContentType="application/vnd.openxmlformats-officedocument.spreadsheetml.pivotCacheDefinition+xml"/>
  <Override PartName="/xl/pivotCache/pivotCacheRecords73.xml" ContentType="application/vnd.openxmlformats-officedocument.spreadsheetml.pivotCacheRecords+xml"/>
  <Override PartName="/xl/pivotCache/pivotCacheDefinition74.xml" ContentType="application/vnd.openxmlformats-officedocument.spreadsheetml.pivotCacheDefinition+xml"/>
  <Override PartName="/xl/pivotCache/pivotCacheRecords74.xml" ContentType="application/vnd.openxmlformats-officedocument.spreadsheetml.pivotCacheRecords+xml"/>
  <Override PartName="/xl/pivotCache/pivotCacheDefinition75.xml" ContentType="application/vnd.openxmlformats-officedocument.spreadsheetml.pivotCacheDefinition+xml"/>
  <Override PartName="/xl/pivotCache/pivotCacheRecords75.xml" ContentType="application/vnd.openxmlformats-officedocument.spreadsheetml.pivotCacheRecords+xml"/>
  <Override PartName="/xl/pivotCache/pivotCacheDefinition76.xml" ContentType="application/vnd.openxmlformats-officedocument.spreadsheetml.pivotCacheDefinition+xml"/>
  <Override PartName="/xl/pivotCache/pivotCacheRecords76.xml" ContentType="application/vnd.openxmlformats-officedocument.spreadsheetml.pivotCacheRecords+xml"/>
  <Override PartName="/xl/pivotCache/pivotCacheDefinition77.xml" ContentType="application/vnd.openxmlformats-officedocument.spreadsheetml.pivotCacheDefinition+xml"/>
  <Override PartName="/xl/pivotCache/pivotCacheRecords77.xml" ContentType="application/vnd.openxmlformats-officedocument.spreadsheetml.pivotCacheRecords+xml"/>
  <Override PartName="/xl/pivotCache/pivotCacheDefinition78.xml" ContentType="application/vnd.openxmlformats-officedocument.spreadsheetml.pivotCacheDefinition+xml"/>
  <Override PartName="/xl/pivotCache/pivotCacheRecords78.xml" ContentType="application/vnd.openxmlformats-officedocument.spreadsheetml.pivotCacheRecords+xml"/>
  <Override PartName="/xl/pivotCache/pivotCacheDefinition79.xml" ContentType="application/vnd.openxmlformats-officedocument.spreadsheetml.pivotCacheDefinition+xml"/>
  <Override PartName="/xl/pivotCache/pivotCacheRecords79.xml" ContentType="application/vnd.openxmlformats-officedocument.spreadsheetml.pivotCacheRecords+xml"/>
  <Override PartName="/xl/pivotCache/pivotCacheDefinition80.xml" ContentType="application/vnd.openxmlformats-officedocument.spreadsheetml.pivotCacheDefinition+xml"/>
  <Override PartName="/xl/pivotCache/pivotCacheRecords80.xml" ContentType="application/vnd.openxmlformats-officedocument.spreadsheetml.pivotCacheRecords+xml"/>
  <Override PartName="/xl/pivotCache/pivotCacheDefinition81.xml" ContentType="application/vnd.openxmlformats-officedocument.spreadsheetml.pivotCacheDefinition+xml"/>
  <Override PartName="/xl/pivotCache/pivotCacheRecords81.xml" ContentType="application/vnd.openxmlformats-officedocument.spreadsheetml.pivotCacheRecords+xml"/>
  <Override PartName="/xl/pivotCache/pivotCacheDefinition82.xml" ContentType="application/vnd.openxmlformats-officedocument.spreadsheetml.pivotCacheDefinition+xml"/>
  <Override PartName="/xl/pivotCache/pivotCacheRecords82.xml" ContentType="application/vnd.openxmlformats-officedocument.spreadsheetml.pivotCacheRecords+xml"/>
  <Override PartName="/xl/pivotCache/pivotCacheDefinition83.xml" ContentType="application/vnd.openxmlformats-officedocument.spreadsheetml.pivotCacheDefinition+xml"/>
  <Override PartName="/xl/pivotCache/pivotCacheRecords83.xml" ContentType="application/vnd.openxmlformats-officedocument.spreadsheetml.pivotCacheRecords+xml"/>
  <Override PartName="/xl/pivotCache/pivotCacheDefinition84.xml" ContentType="application/vnd.openxmlformats-officedocument.spreadsheetml.pivotCacheDefinition+xml"/>
  <Override PartName="/xl/pivotCache/pivotCacheRecords84.xml" ContentType="application/vnd.openxmlformats-officedocument.spreadsheetml.pivotCacheRecords+xml"/>
  <Override PartName="/xl/pivotCache/pivotCacheDefinition85.xml" ContentType="application/vnd.openxmlformats-officedocument.spreadsheetml.pivotCacheDefinition+xml"/>
  <Override PartName="/xl/pivotCache/pivotCacheRecords85.xml" ContentType="application/vnd.openxmlformats-officedocument.spreadsheetml.pivotCacheRecords+xml"/>
  <Override PartName="/xl/pivotCache/pivotCacheDefinition86.xml" ContentType="application/vnd.openxmlformats-officedocument.spreadsheetml.pivotCacheDefinition+xml"/>
  <Override PartName="/xl/pivotCache/pivotCacheRecords86.xml" ContentType="application/vnd.openxmlformats-officedocument.spreadsheetml.pivotCacheRecords+xml"/>
  <Override PartName="/xl/pivotCache/pivotCacheDefinition87.xml" ContentType="application/vnd.openxmlformats-officedocument.spreadsheetml.pivotCacheDefinition+xml"/>
  <Override PartName="/xl/pivotCache/pivotCacheRecords87.xml" ContentType="application/vnd.openxmlformats-officedocument.spreadsheetml.pivotCacheRecords+xml"/>
  <Override PartName="/xl/pivotCache/pivotCacheDefinition88.xml" ContentType="application/vnd.openxmlformats-officedocument.spreadsheetml.pivotCacheDefinition+xml"/>
  <Override PartName="/xl/pivotCache/pivotCacheRecords88.xml" ContentType="application/vnd.openxmlformats-officedocument.spreadsheetml.pivotCacheRecords+xml"/>
  <Override PartName="/xl/pivotCache/pivotCacheDefinition89.xml" ContentType="application/vnd.openxmlformats-officedocument.spreadsheetml.pivotCacheDefinition+xml"/>
  <Override PartName="/xl/pivotCache/pivotCacheRecords89.xml" ContentType="application/vnd.openxmlformats-officedocument.spreadsheetml.pivotCacheRecords+xml"/>
  <Override PartName="/xl/pivotCache/pivotCacheDefinition90.xml" ContentType="application/vnd.openxmlformats-officedocument.spreadsheetml.pivotCacheDefinition+xml"/>
  <Override PartName="/xl/pivotCache/pivotCacheRecords90.xml" ContentType="application/vnd.openxmlformats-officedocument.spreadsheetml.pivotCacheRecords+xml"/>
  <Override PartName="/xl/pivotCache/pivotCacheDefinition91.xml" ContentType="application/vnd.openxmlformats-officedocument.spreadsheetml.pivotCacheDefinition+xml"/>
  <Override PartName="/xl/pivotCache/pivotCacheRecords91.xml" ContentType="application/vnd.openxmlformats-officedocument.spreadsheetml.pivotCacheRecords+xml"/>
  <Override PartName="/xl/pivotCache/pivotCacheDefinition92.xml" ContentType="application/vnd.openxmlformats-officedocument.spreadsheetml.pivotCacheDefinition+xml"/>
  <Override PartName="/xl/pivotCache/pivotCacheRecords92.xml" ContentType="application/vnd.openxmlformats-officedocument.spreadsheetml.pivotCacheRecords+xml"/>
  <Override PartName="/xl/pivotCache/pivotCacheDefinition93.xml" ContentType="application/vnd.openxmlformats-officedocument.spreadsheetml.pivotCacheDefinition+xml"/>
  <Override PartName="/xl/pivotCache/pivotCacheRecords93.xml" ContentType="application/vnd.openxmlformats-officedocument.spreadsheetml.pivotCacheRecords+xml"/>
  <Override PartName="/xl/pivotCache/pivotCacheDefinition94.xml" ContentType="application/vnd.openxmlformats-officedocument.spreadsheetml.pivotCacheDefinition+xml"/>
  <Override PartName="/xl/pivotCache/pivotCacheRecords94.xml" ContentType="application/vnd.openxmlformats-officedocument.spreadsheetml.pivotCacheRecords+xml"/>
  <Override PartName="/xl/pivotCache/pivotCacheDefinition95.xml" ContentType="application/vnd.openxmlformats-officedocument.spreadsheetml.pivotCacheDefinition+xml"/>
  <Override PartName="/xl/pivotCache/pivotCacheRecords95.xml" ContentType="application/vnd.openxmlformats-officedocument.spreadsheetml.pivotCacheRecords+xml"/>
  <Override PartName="/xl/pivotCache/pivotCacheDefinition96.xml" ContentType="application/vnd.openxmlformats-officedocument.spreadsheetml.pivotCacheDefinition+xml"/>
  <Override PartName="/xl/pivotCache/pivotCacheRecords96.xml" ContentType="application/vnd.openxmlformats-officedocument.spreadsheetml.pivotCacheRecords+xml"/>
  <Override PartName="/xl/pivotCache/pivotCacheDefinition97.xml" ContentType="application/vnd.openxmlformats-officedocument.spreadsheetml.pivotCacheDefinition+xml"/>
  <Override PartName="/xl/pivotCache/pivotCacheRecords97.xml" ContentType="application/vnd.openxmlformats-officedocument.spreadsheetml.pivotCacheRecords+xml"/>
  <Override PartName="/xl/pivotCache/pivotCacheDefinition98.xml" ContentType="application/vnd.openxmlformats-officedocument.spreadsheetml.pivotCacheDefinition+xml"/>
  <Override PartName="/xl/pivotCache/pivotCacheRecords98.xml" ContentType="application/vnd.openxmlformats-officedocument.spreadsheetml.pivotCacheRecords+xml"/>
  <Override PartName="/xl/pivotCache/pivotCacheDefinition99.xml" ContentType="application/vnd.openxmlformats-officedocument.spreadsheetml.pivotCacheDefinition+xml"/>
  <Override PartName="/xl/pivotCache/pivotCacheRecords99.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pivotTables/pivotTable67.xml" ContentType="application/vnd.openxmlformats-officedocument.spreadsheetml.pivotTable+xml"/>
  <Override PartName="/xl/pivotTables/pivotTable68.xml" ContentType="application/vnd.openxmlformats-officedocument.spreadsheetml.pivotTable+xml"/>
  <Override PartName="/xl/pivotTables/pivotTable69.xml" ContentType="application/vnd.openxmlformats-officedocument.spreadsheetml.pivotTable+xml"/>
  <Override PartName="/xl/pivotTables/pivotTable70.xml" ContentType="application/vnd.openxmlformats-officedocument.spreadsheetml.pivotTable+xml"/>
  <Override PartName="/xl/pivotTables/pivotTable71.xml" ContentType="application/vnd.openxmlformats-officedocument.spreadsheetml.pivotTable+xml"/>
  <Override PartName="/xl/pivotTables/pivotTable72.xml" ContentType="application/vnd.openxmlformats-officedocument.spreadsheetml.pivotTable+xml"/>
  <Override PartName="/xl/pivotTables/pivotTable73.xml" ContentType="application/vnd.openxmlformats-officedocument.spreadsheetml.pivotTable+xml"/>
  <Override PartName="/xl/pivotTables/pivotTable74.xml" ContentType="application/vnd.openxmlformats-officedocument.spreadsheetml.pivotTable+xml"/>
  <Override PartName="/xl/pivotTables/pivotTable75.xml" ContentType="application/vnd.openxmlformats-officedocument.spreadsheetml.pivotTable+xml"/>
  <Override PartName="/xl/pivotTables/pivotTable76.xml" ContentType="application/vnd.openxmlformats-officedocument.spreadsheetml.pivotTable+xml"/>
  <Override PartName="/xl/pivotTables/pivotTable77.xml" ContentType="application/vnd.openxmlformats-officedocument.spreadsheetml.pivotTable+xml"/>
  <Override PartName="/xl/pivotTables/pivotTable78.xml" ContentType="application/vnd.openxmlformats-officedocument.spreadsheetml.pivotTable+xml"/>
  <Override PartName="/xl/pivotTables/pivotTable79.xml" ContentType="application/vnd.openxmlformats-officedocument.spreadsheetml.pivotTable+xml"/>
  <Override PartName="/xl/pivotTables/pivotTable80.xml" ContentType="application/vnd.openxmlformats-officedocument.spreadsheetml.pivotTable+xml"/>
  <Override PartName="/xl/pivotTables/pivotTable81.xml" ContentType="application/vnd.openxmlformats-officedocument.spreadsheetml.pivotTable+xml"/>
  <Override PartName="/xl/pivotTables/pivotTable82.xml" ContentType="application/vnd.openxmlformats-officedocument.spreadsheetml.pivotTable+xml"/>
  <Override PartName="/xl/pivotTables/pivotTable83.xml" ContentType="application/vnd.openxmlformats-officedocument.spreadsheetml.pivotTable+xml"/>
  <Override PartName="/xl/pivotTables/pivotTable84.xml" ContentType="application/vnd.openxmlformats-officedocument.spreadsheetml.pivotTable+xml"/>
  <Override PartName="/xl/pivotTables/pivotTable85.xml" ContentType="application/vnd.openxmlformats-officedocument.spreadsheetml.pivotTable+xml"/>
  <Override PartName="/xl/pivotTables/pivotTable86.xml" ContentType="application/vnd.openxmlformats-officedocument.spreadsheetml.pivotTable+xml"/>
  <Override PartName="/xl/pivotTables/pivotTable87.xml" ContentType="application/vnd.openxmlformats-officedocument.spreadsheetml.pivotTable+xml"/>
  <Override PartName="/xl/pivotTables/pivotTable88.xml" ContentType="application/vnd.openxmlformats-officedocument.spreadsheetml.pivotTable+xml"/>
  <Override PartName="/xl/pivotTables/pivotTable89.xml" ContentType="application/vnd.openxmlformats-officedocument.spreadsheetml.pivotTable+xml"/>
  <Override PartName="/xl/pivotTables/pivotTable90.xml" ContentType="application/vnd.openxmlformats-officedocument.spreadsheetml.pivotTable+xml"/>
  <Override PartName="/xl/pivotTables/pivotTable91.xml" ContentType="application/vnd.openxmlformats-officedocument.spreadsheetml.pivotTable+xml"/>
  <Override PartName="/xl/pivotTables/pivotTable92.xml" ContentType="application/vnd.openxmlformats-officedocument.spreadsheetml.pivotTable+xml"/>
  <Override PartName="/xl/pivotTables/pivotTable93.xml" ContentType="application/vnd.openxmlformats-officedocument.spreadsheetml.pivotTable+xml"/>
  <Override PartName="/xl/pivotTables/pivotTable94.xml" ContentType="application/vnd.openxmlformats-officedocument.spreadsheetml.pivotTable+xml"/>
  <Override PartName="/xl/pivotTables/pivotTable95.xml" ContentType="application/vnd.openxmlformats-officedocument.spreadsheetml.pivotTable+xml"/>
  <Override PartName="/xl/pivotTables/pivotTable96.xml" ContentType="application/vnd.openxmlformats-officedocument.spreadsheetml.pivotTable+xml"/>
  <Override PartName="/xl/pivotTables/pivotTable97.xml" ContentType="application/vnd.openxmlformats-officedocument.spreadsheetml.pivotTable+xml"/>
  <Override PartName="/xl/pivotTables/pivotTable98.xml" ContentType="application/vnd.openxmlformats-officedocument.spreadsheetml.pivotTable+xml"/>
  <Override PartName="/xl/pivotTables/pivotTable99.xml" ContentType="application/vnd.openxmlformats-officedocument.spreadsheetml.pivotTable+xml"/>
  <Override PartName="/xl/pivotTables/pivotTable100.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hidePivotFieldList="1"/>
  <mc:AlternateContent xmlns:mc="http://schemas.openxmlformats.org/markup-compatibility/2006">
    <mc:Choice Requires="x15">
      <x15ac:absPath xmlns:x15ac="http://schemas.microsoft.com/office/spreadsheetml/2010/11/ac" url="\\vdhaabfps01\redir$\L.Westra\Desktop\"/>
    </mc:Choice>
  </mc:AlternateContent>
  <xr:revisionPtr revIDLastSave="0" documentId="13_ncr:1_{3A7EAA48-7DF0-4774-9990-F59BA471971B}" xr6:coauthVersionLast="47" xr6:coauthVersionMax="47" xr10:uidLastSave="{00000000-0000-0000-0000-000000000000}"/>
  <bookViews>
    <workbookView xWindow="-120" yWindow="-120" windowWidth="29040" windowHeight="15840" tabRatio="855" firstSheet="1" activeTab="1" xr2:uid="{00000000-000D-0000-FFFF-FFFF00000000}"/>
  </bookViews>
  <sheets>
    <sheet name="Dropdown vloerafw en cat" sheetId="121" state="hidden" r:id="rId1"/>
    <sheet name="basisgegevens" sheetId="3" r:id="rId2"/>
    <sheet name="uurtariefopbouw" sheetId="12" r:id="rId3"/>
    <sheet name="Normen en kosten" sheetId="104" r:id="rId4"/>
    <sheet name="Sanitaire voorzieningen" sheetId="223" r:id="rId5"/>
    <sheet name="Kosten VSR (her)controles" sheetId="1" r:id="rId6"/>
    <sheet name="1" sheetId="4" r:id="rId7"/>
    <sheet name="1a" sheetId="5" state="hidden" r:id="rId8"/>
    <sheet name="2" sheetId="125" r:id="rId9"/>
    <sheet name="2a" sheetId="126" r:id="rId10"/>
    <sheet name="3" sheetId="127" r:id="rId11"/>
    <sheet name="3a" sheetId="128" r:id="rId12"/>
    <sheet name="4" sheetId="129" r:id="rId13"/>
    <sheet name="4a" sheetId="130" r:id="rId14"/>
    <sheet name="5" sheetId="131" r:id="rId15"/>
    <sheet name="5a" sheetId="132" r:id="rId16"/>
    <sheet name="6" sheetId="133" r:id="rId17"/>
    <sheet name="6a" sheetId="134" r:id="rId18"/>
    <sheet name="7" sheetId="135" r:id="rId19"/>
    <sheet name="7a" sheetId="136" r:id="rId20"/>
    <sheet name="8" sheetId="137" r:id="rId21"/>
    <sheet name="8a" sheetId="138" r:id="rId22"/>
    <sheet name="9" sheetId="139" r:id="rId23"/>
    <sheet name="9a" sheetId="140" r:id="rId24"/>
    <sheet name="10" sheetId="141" r:id="rId25"/>
    <sheet name="10a" sheetId="142" r:id="rId26"/>
    <sheet name="11" sheetId="143" r:id="rId27"/>
    <sheet name="11a" sheetId="144" state="hidden" r:id="rId28"/>
    <sheet name="12" sheetId="145" r:id="rId29"/>
    <sheet name="12a" sheetId="146" r:id="rId30"/>
    <sheet name="13" sheetId="147" r:id="rId31"/>
    <sheet name="13a" sheetId="148" r:id="rId32"/>
    <sheet name="14" sheetId="149" r:id="rId33"/>
    <sheet name="14a" sheetId="150" state="hidden" r:id="rId34"/>
    <sheet name="15" sheetId="151" r:id="rId35"/>
    <sheet name="15a" sheetId="152" state="hidden" r:id="rId36"/>
    <sheet name="16" sheetId="153" r:id="rId37"/>
    <sheet name="16a" sheetId="154" r:id="rId38"/>
    <sheet name="17" sheetId="155" r:id="rId39"/>
    <sheet name="17a" sheetId="156" state="hidden" r:id="rId40"/>
    <sheet name="18" sheetId="157" r:id="rId41"/>
    <sheet name="18a" sheetId="158" r:id="rId42"/>
    <sheet name="19" sheetId="159" r:id="rId43"/>
    <sheet name="19a" sheetId="160" state="hidden" r:id="rId44"/>
    <sheet name="20" sheetId="161" state="hidden" r:id="rId45"/>
    <sheet name="20a" sheetId="162" state="hidden" r:id="rId46"/>
    <sheet name="21" sheetId="163" state="hidden" r:id="rId47"/>
    <sheet name="21a" sheetId="164" state="hidden" r:id="rId48"/>
    <sheet name="22" sheetId="165" state="hidden" r:id="rId49"/>
    <sheet name="22a" sheetId="166" state="hidden" r:id="rId50"/>
    <sheet name="23" sheetId="167" state="hidden" r:id="rId51"/>
    <sheet name="23a" sheetId="168" state="hidden" r:id="rId52"/>
    <sheet name="24" sheetId="169" state="hidden" r:id="rId53"/>
    <sheet name="24a" sheetId="170" state="hidden" r:id="rId54"/>
    <sheet name="25" sheetId="171" state="hidden" r:id="rId55"/>
    <sheet name="25a" sheetId="172" state="hidden" r:id="rId56"/>
    <sheet name="26" sheetId="173" state="hidden" r:id="rId57"/>
    <sheet name="26a" sheetId="174" state="hidden" r:id="rId58"/>
    <sheet name="27" sheetId="175" state="hidden" r:id="rId59"/>
    <sheet name="27a" sheetId="176" state="hidden" r:id="rId60"/>
    <sheet name="28" sheetId="177" state="hidden" r:id="rId61"/>
    <sheet name="28a" sheetId="178" state="hidden" r:id="rId62"/>
    <sheet name="29" sheetId="179" state="hidden" r:id="rId63"/>
    <sheet name="29a" sheetId="180" state="hidden" r:id="rId64"/>
    <sheet name="30" sheetId="181" state="hidden" r:id="rId65"/>
    <sheet name="30a" sheetId="182" state="hidden" r:id="rId66"/>
    <sheet name="31" sheetId="183" state="hidden" r:id="rId67"/>
    <sheet name="31a" sheetId="184" state="hidden" r:id="rId68"/>
    <sheet name="32" sheetId="185" state="hidden" r:id="rId69"/>
    <sheet name="32a" sheetId="186" state="hidden" r:id="rId70"/>
    <sheet name="33" sheetId="187" state="hidden" r:id="rId71"/>
    <sheet name="33a" sheetId="188" state="hidden" r:id="rId72"/>
    <sheet name="34" sheetId="189" state="hidden" r:id="rId73"/>
    <sheet name="34a" sheetId="190" state="hidden" r:id="rId74"/>
    <sheet name="35" sheetId="191" state="hidden" r:id="rId75"/>
    <sheet name="35a" sheetId="192" state="hidden" r:id="rId76"/>
    <sheet name="36" sheetId="193" state="hidden" r:id="rId77"/>
    <sheet name="36a" sheetId="194" state="hidden" r:id="rId78"/>
    <sheet name="37" sheetId="195" state="hidden" r:id="rId79"/>
    <sheet name="37a" sheetId="196" state="hidden" r:id="rId80"/>
    <sheet name="38" sheetId="197" state="hidden" r:id="rId81"/>
    <sheet name="38a" sheetId="198" state="hidden" r:id="rId82"/>
    <sheet name="39" sheetId="199" state="hidden" r:id="rId83"/>
    <sheet name="39a" sheetId="200" state="hidden" r:id="rId84"/>
    <sheet name="40" sheetId="201" state="hidden" r:id="rId85"/>
    <sheet name="40a" sheetId="202" state="hidden" r:id="rId86"/>
    <sheet name="41" sheetId="203" state="hidden" r:id="rId87"/>
    <sheet name="41a" sheetId="204" state="hidden" r:id="rId88"/>
    <sheet name="42" sheetId="205" state="hidden" r:id="rId89"/>
    <sheet name="42a" sheetId="206" state="hidden" r:id="rId90"/>
    <sheet name="43" sheetId="207" state="hidden" r:id="rId91"/>
    <sheet name="43a" sheetId="208" state="hidden" r:id="rId92"/>
    <sheet name="44" sheetId="209" state="hidden" r:id="rId93"/>
    <sheet name="44a" sheetId="210" state="hidden" r:id="rId94"/>
    <sheet name="45" sheetId="211" state="hidden" r:id="rId95"/>
    <sheet name="45a" sheetId="212" state="hidden" r:id="rId96"/>
    <sheet name="46" sheetId="213" state="hidden" r:id="rId97"/>
    <sheet name="46a" sheetId="214" state="hidden" r:id="rId98"/>
    <sheet name="47" sheetId="215" state="hidden" r:id="rId99"/>
    <sheet name="47a" sheetId="216" state="hidden" r:id="rId100"/>
    <sheet name="48" sheetId="217" state="hidden" r:id="rId101"/>
    <sheet name="48a" sheetId="218" state="hidden" r:id="rId102"/>
    <sheet name="49" sheetId="219" state="hidden" r:id="rId103"/>
    <sheet name="49a" sheetId="220" state="hidden" r:id="rId104"/>
    <sheet name="50" sheetId="221" state="hidden" r:id="rId105"/>
    <sheet name="50a" sheetId="222" state="hidden" r:id="rId106"/>
    <sheet name="Totaalblad" sheetId="13" r:id="rId107"/>
    <sheet name="Wijzigingenblad" sheetId="76" state="hidden" r:id="rId108"/>
    <sheet name="Registratie afkeur" sheetId="225" state="hidden" r:id="rId109"/>
    <sheet name="Factuurcontrole 2021" sheetId="101" state="hidden" r:id="rId110"/>
    <sheet name="Financiële grafieken" sheetId="102" state="hidden" r:id="rId111"/>
  </sheets>
  <externalReferences>
    <externalReference r:id="rId112"/>
    <externalReference r:id="rId113"/>
  </externalReferences>
  <definedNames>
    <definedName name="_xlnm._FilterDatabase" localSheetId="25" hidden="1">'10a'!#REF!</definedName>
    <definedName name="_xlnm._FilterDatabase" localSheetId="27" hidden="1">'11a'!#REF!</definedName>
    <definedName name="_xlnm._FilterDatabase" localSheetId="29" hidden="1">'12a'!#REF!</definedName>
    <definedName name="_xlnm._FilterDatabase" localSheetId="31" hidden="1">'13a'!#REF!</definedName>
    <definedName name="_xlnm._FilterDatabase" localSheetId="33" hidden="1">'14a'!#REF!</definedName>
    <definedName name="_xlnm._FilterDatabase" localSheetId="35" hidden="1">'15a'!#REF!</definedName>
    <definedName name="_xlnm._FilterDatabase" localSheetId="37" hidden="1">'16a'!#REF!</definedName>
    <definedName name="_xlnm._FilterDatabase" localSheetId="39" hidden="1">'17a'!#REF!</definedName>
    <definedName name="_xlnm._FilterDatabase" localSheetId="41" hidden="1">'18a'!#REF!</definedName>
    <definedName name="_xlnm._FilterDatabase" localSheetId="43" hidden="1">'19a'!#REF!</definedName>
    <definedName name="_xlnm._FilterDatabase" localSheetId="7" hidden="1">'1a'!#REF!</definedName>
    <definedName name="_xlnm._FilterDatabase" localSheetId="45" hidden="1">'20a'!#REF!</definedName>
    <definedName name="_xlnm._FilterDatabase" localSheetId="47" hidden="1">'21a'!#REF!</definedName>
    <definedName name="_xlnm._FilterDatabase" localSheetId="49" hidden="1">'22a'!#REF!</definedName>
    <definedName name="_xlnm._FilterDatabase" localSheetId="51" hidden="1">'23a'!#REF!</definedName>
    <definedName name="_xlnm._FilterDatabase" localSheetId="53" hidden="1">'24a'!#REF!</definedName>
    <definedName name="_xlnm._FilterDatabase" localSheetId="55" hidden="1">'25a'!#REF!</definedName>
    <definedName name="_xlnm._FilterDatabase" localSheetId="57" hidden="1">'26a'!#REF!</definedName>
    <definedName name="_xlnm._FilterDatabase" localSheetId="59" hidden="1">'27a'!#REF!</definedName>
    <definedName name="_xlnm._FilterDatabase" localSheetId="61" hidden="1">'28a'!#REF!</definedName>
    <definedName name="_xlnm._FilterDatabase" localSheetId="63" hidden="1">'29a'!#REF!</definedName>
    <definedName name="_xlnm._FilterDatabase" localSheetId="9" hidden="1">'2a'!$A$4:$M$243</definedName>
    <definedName name="_xlnm._FilterDatabase" localSheetId="65" hidden="1">'30a'!#REF!</definedName>
    <definedName name="_xlnm._FilterDatabase" localSheetId="67" hidden="1">'31a'!#REF!</definedName>
    <definedName name="_xlnm._FilterDatabase" localSheetId="69" hidden="1">'32a'!#REF!</definedName>
    <definedName name="_xlnm._FilterDatabase" localSheetId="71" hidden="1">'33a'!#REF!</definedName>
    <definedName name="_xlnm._FilterDatabase" localSheetId="73" hidden="1">'34a'!#REF!</definedName>
    <definedName name="_xlnm._FilterDatabase" localSheetId="75" hidden="1">'35a'!#REF!</definedName>
    <definedName name="_xlnm._FilterDatabase" localSheetId="77" hidden="1">'36a'!#REF!</definedName>
    <definedName name="_xlnm._FilterDatabase" localSheetId="79" hidden="1">'37a'!#REF!</definedName>
    <definedName name="_xlnm._FilterDatabase" localSheetId="81" hidden="1">'38a'!#REF!</definedName>
    <definedName name="_xlnm._FilterDatabase" localSheetId="83" hidden="1">'39a'!#REF!</definedName>
    <definedName name="_xlnm._FilterDatabase" localSheetId="11" hidden="1">'3a'!#REF!</definedName>
    <definedName name="_xlnm._FilterDatabase" localSheetId="85" hidden="1">'40a'!#REF!</definedName>
    <definedName name="_xlnm._FilterDatabase" localSheetId="87" hidden="1">'41a'!#REF!</definedName>
    <definedName name="_xlnm._FilterDatabase" localSheetId="89" hidden="1">'42a'!#REF!</definedName>
    <definedName name="_xlnm._FilterDatabase" localSheetId="91" hidden="1">'43a'!#REF!</definedName>
    <definedName name="_xlnm._FilterDatabase" localSheetId="93" hidden="1">'44a'!#REF!</definedName>
    <definedName name="_xlnm._FilterDatabase" localSheetId="95" hidden="1">'45a'!#REF!</definedName>
    <definedName name="_xlnm._FilterDatabase" localSheetId="97" hidden="1">'46a'!#REF!</definedName>
    <definedName name="_xlnm._FilterDatabase" localSheetId="99" hidden="1">'47a'!#REF!</definedName>
    <definedName name="_xlnm._FilterDatabase" localSheetId="101" hidden="1">'48a'!#REF!</definedName>
    <definedName name="_xlnm._FilterDatabase" localSheetId="103" hidden="1">'49a'!#REF!</definedName>
    <definedName name="_xlnm._FilterDatabase" localSheetId="13" hidden="1">'4a'!#REF!</definedName>
    <definedName name="_xlnm._FilterDatabase" localSheetId="105" hidden="1">'50a'!#REF!</definedName>
    <definedName name="_xlnm._FilterDatabase" localSheetId="15" hidden="1">'5a'!#REF!</definedName>
    <definedName name="_xlnm._FilterDatabase" localSheetId="17" hidden="1">'6a'!#REF!</definedName>
    <definedName name="_xlnm._FilterDatabase" localSheetId="19" hidden="1">'7a'!#REF!</definedName>
    <definedName name="_xlnm._FilterDatabase" localSheetId="21" hidden="1">'8a'!#REF!</definedName>
    <definedName name="_xlnm._FilterDatabase" localSheetId="23" hidden="1">'9a'!#REF!</definedName>
    <definedName name="_xlcn.WorksheetConnection_1aA4J991" hidden="1">'1a'!$A$4:$L$99</definedName>
    <definedName name="bestekcontract">[1]verzamelblad!$A$2</definedName>
    <definedName name="besteknr">[1]verzamelblad!$A$3</definedName>
    <definedName name="directtoezicht">[2]uurtariefopbouw!$D$27</definedName>
    <definedName name="frequentie">#REF!</definedName>
    <definedName name="offertetarief" localSheetId="108">[2]uurtariefopbouw!$E$37</definedName>
    <definedName name="Offertetarief">uurtariefopbouw!$C$19</definedName>
    <definedName name="opdrachtgever" localSheetId="108">[2]basisgegevens!$B$4</definedName>
    <definedName name="opdrachtgever">basisgegevens!$B$4</definedName>
    <definedName name="opdrachtnemer" localSheetId="108">[2]basisgegevens!$B$19</definedName>
    <definedName name="opdrachtnemer">basisgegevens!$B$17</definedName>
    <definedName name="urenperjaar">#REF!</definedName>
  </definedNames>
  <calcPr calcId="191029"/>
  <pivotCaches>
    <pivotCache cacheId="297" r:id="rId114"/>
    <pivotCache cacheId="298" r:id="rId115"/>
    <pivotCache cacheId="299" r:id="rId116"/>
    <pivotCache cacheId="300" r:id="rId117"/>
    <pivotCache cacheId="301" r:id="rId118"/>
    <pivotCache cacheId="302" r:id="rId119"/>
    <pivotCache cacheId="303" r:id="rId120"/>
    <pivotCache cacheId="304" r:id="rId121"/>
    <pivotCache cacheId="305" r:id="rId122"/>
    <pivotCache cacheId="306" r:id="rId123"/>
    <pivotCache cacheId="307" r:id="rId124"/>
    <pivotCache cacheId="308" r:id="rId125"/>
    <pivotCache cacheId="309" r:id="rId126"/>
    <pivotCache cacheId="310" r:id="rId127"/>
    <pivotCache cacheId="311" r:id="rId128"/>
    <pivotCache cacheId="312" r:id="rId129"/>
    <pivotCache cacheId="313" r:id="rId130"/>
    <pivotCache cacheId="314" r:id="rId131"/>
    <pivotCache cacheId="315" r:id="rId132"/>
    <pivotCache cacheId="316" r:id="rId133"/>
    <pivotCache cacheId="317" r:id="rId134"/>
    <pivotCache cacheId="318" r:id="rId135"/>
    <pivotCache cacheId="319" r:id="rId136"/>
    <pivotCache cacheId="320" r:id="rId137"/>
    <pivotCache cacheId="321" r:id="rId138"/>
    <pivotCache cacheId="322" r:id="rId139"/>
    <pivotCache cacheId="323" r:id="rId140"/>
    <pivotCache cacheId="324" r:id="rId141"/>
    <pivotCache cacheId="325" r:id="rId142"/>
    <pivotCache cacheId="326" r:id="rId143"/>
    <pivotCache cacheId="327" r:id="rId144"/>
    <pivotCache cacheId="328" r:id="rId145"/>
    <pivotCache cacheId="329" r:id="rId146"/>
    <pivotCache cacheId="330" r:id="rId147"/>
    <pivotCache cacheId="331" r:id="rId148"/>
    <pivotCache cacheId="332" r:id="rId149"/>
    <pivotCache cacheId="333" r:id="rId150"/>
    <pivotCache cacheId="334" r:id="rId151"/>
    <pivotCache cacheId="335" r:id="rId152"/>
    <pivotCache cacheId="336" r:id="rId153"/>
    <pivotCache cacheId="337" r:id="rId154"/>
    <pivotCache cacheId="338" r:id="rId155"/>
    <pivotCache cacheId="339" r:id="rId156"/>
    <pivotCache cacheId="340" r:id="rId157"/>
    <pivotCache cacheId="341" r:id="rId158"/>
    <pivotCache cacheId="342" r:id="rId159"/>
    <pivotCache cacheId="343" r:id="rId160"/>
    <pivotCache cacheId="344" r:id="rId161"/>
    <pivotCache cacheId="345" r:id="rId162"/>
    <pivotCache cacheId="346" r:id="rId163"/>
    <pivotCache cacheId="347" r:id="rId164"/>
    <pivotCache cacheId="348" r:id="rId165"/>
    <pivotCache cacheId="349" r:id="rId166"/>
    <pivotCache cacheId="350" r:id="rId167"/>
    <pivotCache cacheId="351" r:id="rId168"/>
    <pivotCache cacheId="352" r:id="rId169"/>
    <pivotCache cacheId="353" r:id="rId170"/>
    <pivotCache cacheId="354" r:id="rId171"/>
    <pivotCache cacheId="355" r:id="rId172"/>
    <pivotCache cacheId="356" r:id="rId173"/>
    <pivotCache cacheId="357" r:id="rId174"/>
    <pivotCache cacheId="358" r:id="rId175"/>
    <pivotCache cacheId="359" r:id="rId176"/>
    <pivotCache cacheId="360" r:id="rId177"/>
    <pivotCache cacheId="361" r:id="rId178"/>
    <pivotCache cacheId="362" r:id="rId179"/>
    <pivotCache cacheId="363" r:id="rId180"/>
    <pivotCache cacheId="364" r:id="rId181"/>
    <pivotCache cacheId="365" r:id="rId182"/>
    <pivotCache cacheId="366" r:id="rId183"/>
    <pivotCache cacheId="367" r:id="rId184"/>
    <pivotCache cacheId="368" r:id="rId185"/>
    <pivotCache cacheId="369" r:id="rId186"/>
    <pivotCache cacheId="370" r:id="rId187"/>
    <pivotCache cacheId="371" r:id="rId188"/>
    <pivotCache cacheId="372" r:id="rId189"/>
    <pivotCache cacheId="373" r:id="rId190"/>
    <pivotCache cacheId="374" r:id="rId191"/>
    <pivotCache cacheId="375" r:id="rId192"/>
    <pivotCache cacheId="376" r:id="rId193"/>
    <pivotCache cacheId="377" r:id="rId194"/>
    <pivotCache cacheId="378" r:id="rId195"/>
    <pivotCache cacheId="379" r:id="rId196"/>
    <pivotCache cacheId="380" r:id="rId197"/>
    <pivotCache cacheId="381" r:id="rId198"/>
    <pivotCache cacheId="382" r:id="rId199"/>
    <pivotCache cacheId="383" r:id="rId200"/>
    <pivotCache cacheId="384" r:id="rId201"/>
    <pivotCache cacheId="385" r:id="rId202"/>
    <pivotCache cacheId="386" r:id="rId203"/>
    <pivotCache cacheId="387" r:id="rId204"/>
    <pivotCache cacheId="388" r:id="rId205"/>
    <pivotCache cacheId="389" r:id="rId206"/>
    <pivotCache cacheId="390" r:id="rId207"/>
    <pivotCache cacheId="391" r:id="rId208"/>
    <pivotCache cacheId="392" r:id="rId209"/>
    <pivotCache cacheId="393" r:id="rId210"/>
    <pivotCache cacheId="394" r:id="rId211"/>
    <pivotCache cacheId="395" r:id="rId212"/>
  </pivotCaches>
  <extLst>
    <ext xmlns:x15="http://schemas.microsoft.com/office/spreadsheetml/2010/11/main" uri="{FCE2AD5D-F65C-4FA6-A056-5C36A1767C68}">
      <x15:dataModel>
        <x15:modelTables>
          <x15:modelTable id="Bereik" name="Bereik" connection="WorksheetConnection_1a!$A$4:$J$99"/>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157" l="1"/>
  <c r="H11" i="155"/>
  <c r="H11" i="153"/>
  <c r="H11" i="151"/>
  <c r="H11" i="149"/>
  <c r="H11" i="147"/>
  <c r="H11" i="145"/>
  <c r="H11" i="143"/>
  <c r="H11" i="141"/>
  <c r="H11" i="139"/>
  <c r="H11" i="137"/>
  <c r="H11" i="135"/>
  <c r="H11" i="133"/>
  <c r="H11" i="131"/>
  <c r="H11" i="129"/>
  <c r="H11" i="127"/>
  <c r="H11" i="4"/>
  <c r="H11" i="125"/>
  <c r="I30" i="125"/>
  <c r="I30" i="4"/>
  <c r="I30" i="157"/>
  <c r="I30" i="155"/>
  <c r="I30" i="153"/>
  <c r="I30" i="151"/>
  <c r="I30" i="149"/>
  <c r="I30" i="147"/>
  <c r="I30" i="145"/>
  <c r="I30" i="143"/>
  <c r="I30" i="141"/>
  <c r="I30" i="139"/>
  <c r="I30" i="137"/>
  <c r="I30" i="135"/>
  <c r="I30" i="133"/>
  <c r="I30" i="131"/>
  <c r="I30" i="129"/>
  <c r="I30" i="127"/>
  <c r="L200" i="158"/>
  <c r="L200" i="154"/>
  <c r="L200" i="148"/>
  <c r="L200" i="146"/>
  <c r="L200" i="142"/>
  <c r="L200" i="140"/>
  <c r="L202" i="138"/>
  <c r="L200" i="136"/>
  <c r="L200" i="134"/>
  <c r="L200" i="132"/>
  <c r="L200" i="130"/>
  <c r="L200" i="128"/>
  <c r="K14" i="128"/>
  <c r="F33" i="157"/>
  <c r="F36" i="151"/>
  <c r="F34" i="151"/>
  <c r="F33" i="151"/>
  <c r="F33" i="149"/>
  <c r="F33" i="147"/>
  <c r="F33" i="145"/>
  <c r="F33" i="143"/>
  <c r="F33" i="141"/>
  <c r="F33" i="139"/>
  <c r="F34" i="137"/>
  <c r="F33" i="137"/>
  <c r="F33" i="133"/>
  <c r="F33" i="131"/>
  <c r="F33" i="129"/>
  <c r="F34" i="127"/>
  <c r="F33" i="127"/>
  <c r="F41" i="125"/>
  <c r="F33" i="125"/>
  <c r="F33" i="4"/>
  <c r="E16" i="145"/>
  <c r="L7" i="138" l="1"/>
  <c r="L37" i="138"/>
  <c r="E18" i="157" l="1"/>
  <c r="E17" i="157"/>
  <c r="G45" i="125"/>
  <c r="I45" i="125" s="1"/>
  <c r="H34" i="159"/>
  <c r="H35" i="159"/>
  <c r="H36" i="159"/>
  <c r="H37" i="159"/>
  <c r="H38" i="159"/>
  <c r="H39" i="159"/>
  <c r="H40" i="159"/>
  <c r="H33" i="159"/>
  <c r="J33" i="159" s="1"/>
  <c r="K33" i="159" s="1"/>
  <c r="I34" i="159"/>
  <c r="J34" i="159" s="1"/>
  <c r="K34" i="159" s="1"/>
  <c r="I35" i="159"/>
  <c r="I36" i="159"/>
  <c r="J36" i="159" s="1"/>
  <c r="K36" i="159" s="1"/>
  <c r="I37" i="159"/>
  <c r="J37" i="159" s="1"/>
  <c r="K37" i="159" s="1"/>
  <c r="I38" i="159"/>
  <c r="J38" i="159" s="1"/>
  <c r="K38" i="159" s="1"/>
  <c r="I39" i="159"/>
  <c r="J39" i="159" s="1"/>
  <c r="K39" i="159" s="1"/>
  <c r="I40" i="159"/>
  <c r="J40" i="159" s="1"/>
  <c r="K40" i="159" s="1"/>
  <c r="E19" i="157"/>
  <c r="E16" i="157"/>
  <c r="E16" i="153"/>
  <c r="E16" i="147"/>
  <c r="J35" i="159" l="1"/>
  <c r="K35" i="159" s="1"/>
  <c r="K44" i="159" s="1"/>
  <c r="C21" i="13"/>
  <c r="C19" i="13"/>
  <c r="C18" i="13"/>
  <c r="C15" i="13"/>
  <c r="C5"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E53" i="149"/>
  <c r="G22" i="1"/>
  <c r="G20" i="1"/>
  <c r="H20" i="1" s="1"/>
  <c r="E53" i="153" s="1"/>
  <c r="G17" i="1"/>
  <c r="H17" i="1" s="1"/>
  <c r="E53" i="147" s="1"/>
  <c r="H14" i="1"/>
  <c r="E53" i="141" s="1"/>
  <c r="G14" i="1"/>
  <c r="G16" i="1"/>
  <c r="G13" i="1"/>
  <c r="C483" i="101"/>
  <c r="C484" i="101"/>
  <c r="C485" i="101"/>
  <c r="C486" i="101"/>
  <c r="C487" i="101"/>
  <c r="C488" i="101"/>
  <c r="C489" i="101"/>
  <c r="C490" i="101"/>
  <c r="C491" i="101"/>
  <c r="C492" i="101"/>
  <c r="C482" i="101"/>
  <c r="A483" i="101"/>
  <c r="A484" i="101"/>
  <c r="A485" i="101"/>
  <c r="A486" i="101"/>
  <c r="A487" i="101"/>
  <c r="A488" i="101"/>
  <c r="A489" i="101"/>
  <c r="A490" i="101"/>
  <c r="A491" i="101"/>
  <c r="A492" i="101"/>
  <c r="A482" i="101"/>
  <c r="C457" i="101"/>
  <c r="C458" i="101"/>
  <c r="C459" i="101"/>
  <c r="C460" i="101"/>
  <c r="C461" i="101"/>
  <c r="C462" i="101"/>
  <c r="C463" i="101"/>
  <c r="C464" i="101"/>
  <c r="C465" i="101"/>
  <c r="C466" i="101"/>
  <c r="B456" i="101"/>
  <c r="A457" i="101"/>
  <c r="A458" i="101"/>
  <c r="A459" i="101"/>
  <c r="A460" i="101"/>
  <c r="A461" i="101"/>
  <c r="A462" i="101"/>
  <c r="A463" i="101"/>
  <c r="A464" i="101"/>
  <c r="A465" i="101"/>
  <c r="A466" i="101"/>
  <c r="A456" i="101"/>
  <c r="B452" i="101"/>
  <c r="B453" i="101"/>
  <c r="B454" i="101"/>
  <c r="B451" i="101"/>
  <c r="B448" i="101"/>
  <c r="B449" i="101"/>
  <c r="B447" i="101"/>
  <c r="A445" i="101"/>
  <c r="A444" i="101"/>
  <c r="A454" i="101"/>
  <c r="A453" i="101"/>
  <c r="A452" i="101"/>
  <c r="A451" i="101"/>
  <c r="A449" i="101"/>
  <c r="A448" i="101"/>
  <c r="A447" i="101"/>
  <c r="C431" i="101"/>
  <c r="C432" i="101"/>
  <c r="C433" i="101"/>
  <c r="C434" i="101"/>
  <c r="C435" i="101"/>
  <c r="C436" i="101"/>
  <c r="C437" i="101"/>
  <c r="C438" i="101"/>
  <c r="C439" i="101"/>
  <c r="C440" i="101"/>
  <c r="C430" i="101"/>
  <c r="B431" i="101"/>
  <c r="B430" i="101"/>
  <c r="A431" i="101"/>
  <c r="A432" i="101"/>
  <c r="A433" i="101"/>
  <c r="A434" i="101"/>
  <c r="A435" i="101"/>
  <c r="A436" i="101"/>
  <c r="A437" i="101"/>
  <c r="A438" i="101"/>
  <c r="A439" i="101"/>
  <c r="A440" i="101"/>
  <c r="A430" i="101"/>
  <c r="B426" i="101"/>
  <c r="B427" i="101"/>
  <c r="B428" i="101"/>
  <c r="B425" i="101"/>
  <c r="B422" i="101"/>
  <c r="B423" i="101"/>
  <c r="B421" i="101"/>
  <c r="C419" i="101"/>
  <c r="A419" i="101"/>
  <c r="A418" i="101"/>
  <c r="A428" i="101"/>
  <c r="A427" i="101"/>
  <c r="A426" i="101"/>
  <c r="A425" i="101"/>
  <c r="A423" i="101"/>
  <c r="A422" i="101"/>
  <c r="A421" i="101"/>
  <c r="C405" i="101"/>
  <c r="C406" i="101"/>
  <c r="C407" i="101"/>
  <c r="C408" i="101"/>
  <c r="C409" i="101"/>
  <c r="C410" i="101"/>
  <c r="C411" i="101"/>
  <c r="C412" i="101"/>
  <c r="C413" i="101"/>
  <c r="C414" i="101"/>
  <c r="C404" i="101"/>
  <c r="A405" i="101"/>
  <c r="A406" i="101"/>
  <c r="A407" i="101"/>
  <c r="A408" i="101"/>
  <c r="A409" i="101"/>
  <c r="A410" i="101"/>
  <c r="A411" i="101"/>
  <c r="A412" i="101"/>
  <c r="A413" i="101"/>
  <c r="A414" i="101"/>
  <c r="A404" i="101"/>
  <c r="B400" i="101"/>
  <c r="B401" i="101"/>
  <c r="B402" i="101"/>
  <c r="B399" i="101"/>
  <c r="B396" i="101"/>
  <c r="B397" i="101"/>
  <c r="B395" i="101"/>
  <c r="A393" i="101"/>
  <c r="A392" i="101"/>
  <c r="A402" i="101"/>
  <c r="A401" i="101"/>
  <c r="A400" i="101"/>
  <c r="A399" i="101"/>
  <c r="A397" i="101"/>
  <c r="A396" i="101"/>
  <c r="A395" i="101"/>
  <c r="C380" i="101"/>
  <c r="C382" i="101"/>
  <c r="C383" i="101"/>
  <c r="C384" i="101"/>
  <c r="C385" i="101"/>
  <c r="C386" i="101"/>
  <c r="C387" i="101"/>
  <c r="C388" i="101"/>
  <c r="B379" i="101"/>
  <c r="B380" i="101"/>
  <c r="B381" i="101"/>
  <c r="B378" i="101"/>
  <c r="A388" i="101"/>
  <c r="A379" i="101"/>
  <c r="A380" i="101"/>
  <c r="A381" i="101"/>
  <c r="A382" i="101"/>
  <c r="A383" i="101"/>
  <c r="A384" i="101"/>
  <c r="A385" i="101"/>
  <c r="A386" i="101"/>
  <c r="A387" i="101"/>
  <c r="A378" i="101"/>
  <c r="B374" i="101"/>
  <c r="B375" i="101"/>
  <c r="B376" i="101"/>
  <c r="B373" i="101"/>
  <c r="B370" i="101"/>
  <c r="B371" i="101"/>
  <c r="B369" i="101"/>
  <c r="C367" i="101"/>
  <c r="A367" i="101"/>
  <c r="A376" i="101"/>
  <c r="A375" i="101"/>
  <c r="A374" i="101"/>
  <c r="A373" i="101"/>
  <c r="A371" i="101"/>
  <c r="A370" i="101"/>
  <c r="A369" i="101"/>
  <c r="A366" i="101"/>
  <c r="C353" i="101"/>
  <c r="C354" i="101"/>
  <c r="C355" i="101"/>
  <c r="C356" i="101"/>
  <c r="C357" i="101"/>
  <c r="C358" i="101"/>
  <c r="C359" i="101"/>
  <c r="C360" i="101"/>
  <c r="C361" i="101"/>
  <c r="C362" i="101"/>
  <c r="B353" i="101"/>
  <c r="B354" i="101"/>
  <c r="B352" i="101"/>
  <c r="A353" i="101"/>
  <c r="A354" i="101"/>
  <c r="A355" i="101"/>
  <c r="A356" i="101"/>
  <c r="A357" i="101"/>
  <c r="A358" i="101"/>
  <c r="A359" i="101"/>
  <c r="A360" i="101"/>
  <c r="A361" i="101"/>
  <c r="A362" i="101"/>
  <c r="A352" i="101"/>
  <c r="A340" i="101"/>
  <c r="B348" i="101"/>
  <c r="B349" i="101"/>
  <c r="B350" i="101"/>
  <c r="B347" i="101"/>
  <c r="B344" i="101"/>
  <c r="B345" i="101"/>
  <c r="B343" i="101"/>
  <c r="C341" i="101"/>
  <c r="A341" i="101"/>
  <c r="A350" i="101"/>
  <c r="A349" i="101"/>
  <c r="A348" i="101"/>
  <c r="A347" i="101"/>
  <c r="A345" i="101"/>
  <c r="A344" i="101"/>
  <c r="A343" i="101"/>
  <c r="C327" i="101"/>
  <c r="C328" i="101"/>
  <c r="C329" i="101"/>
  <c r="C330" i="101"/>
  <c r="C331" i="101"/>
  <c r="C332" i="101"/>
  <c r="C333" i="101"/>
  <c r="C334" i="101"/>
  <c r="C335" i="101"/>
  <c r="C336" i="101"/>
  <c r="B326" i="101"/>
  <c r="A327" i="101"/>
  <c r="A328" i="101"/>
  <c r="A329" i="101"/>
  <c r="A330" i="101"/>
  <c r="A331" i="101"/>
  <c r="A332" i="101"/>
  <c r="A333" i="101"/>
  <c r="A334" i="101"/>
  <c r="A335" i="101"/>
  <c r="A336" i="101"/>
  <c r="A326" i="101"/>
  <c r="B322" i="101"/>
  <c r="B323" i="101"/>
  <c r="B324" i="101"/>
  <c r="B321" i="101"/>
  <c r="B318" i="101"/>
  <c r="B319" i="101"/>
  <c r="B317" i="101"/>
  <c r="A315" i="101"/>
  <c r="A314" i="101"/>
  <c r="A324" i="101"/>
  <c r="A323" i="101"/>
  <c r="A322" i="101"/>
  <c r="A321" i="101"/>
  <c r="A319" i="101"/>
  <c r="A318" i="101"/>
  <c r="A317" i="101"/>
  <c r="C301" i="101"/>
  <c r="C302" i="101"/>
  <c r="C303" i="101"/>
  <c r="C304" i="101"/>
  <c r="C305" i="101"/>
  <c r="C306" i="101"/>
  <c r="C307" i="101"/>
  <c r="C308" i="101"/>
  <c r="C309" i="101"/>
  <c r="C310" i="101"/>
  <c r="B301" i="101"/>
  <c r="B300" i="101"/>
  <c r="A301" i="101"/>
  <c r="A302" i="101"/>
  <c r="A303" i="101"/>
  <c r="A304" i="101"/>
  <c r="A305" i="101"/>
  <c r="A306" i="101"/>
  <c r="A307" i="101"/>
  <c r="A308" i="101"/>
  <c r="A309" i="101"/>
  <c r="A310" i="101"/>
  <c r="A300" i="101"/>
  <c r="B296" i="101"/>
  <c r="B297" i="101"/>
  <c r="B298" i="101"/>
  <c r="B295" i="101"/>
  <c r="B292" i="101"/>
  <c r="B293" i="101"/>
  <c r="B291" i="101"/>
  <c r="A289" i="101"/>
  <c r="A298" i="101"/>
  <c r="A297" i="101"/>
  <c r="A296" i="101"/>
  <c r="A295" i="101"/>
  <c r="A293" i="101"/>
  <c r="A292" i="101"/>
  <c r="A291" i="101"/>
  <c r="A288" i="101"/>
  <c r="C275" i="101"/>
  <c r="C276" i="101"/>
  <c r="C277" i="101"/>
  <c r="C278" i="101"/>
  <c r="C279" i="101"/>
  <c r="C280" i="101"/>
  <c r="C281" i="101"/>
  <c r="C282" i="101"/>
  <c r="C283" i="101"/>
  <c r="C284" i="101"/>
  <c r="B275" i="101"/>
  <c r="B276" i="101"/>
  <c r="B274" i="101"/>
  <c r="A275" i="101"/>
  <c r="A276" i="101"/>
  <c r="A277" i="101"/>
  <c r="A278" i="101"/>
  <c r="A279" i="101"/>
  <c r="A280" i="101"/>
  <c r="A281" i="101"/>
  <c r="A282" i="101"/>
  <c r="A283" i="101"/>
  <c r="A284" i="101"/>
  <c r="A274" i="101"/>
  <c r="B270" i="101"/>
  <c r="B271" i="101"/>
  <c r="B272" i="101"/>
  <c r="B269" i="101"/>
  <c r="B266" i="101"/>
  <c r="B267" i="101"/>
  <c r="B265" i="101"/>
  <c r="C263" i="101"/>
  <c r="A263" i="101"/>
  <c r="A272" i="101"/>
  <c r="A271" i="101"/>
  <c r="A270" i="101"/>
  <c r="A269" i="101"/>
  <c r="A267" i="101"/>
  <c r="A266" i="101"/>
  <c r="A265" i="101"/>
  <c r="A262" i="101"/>
  <c r="A223" i="101"/>
  <c r="A224" i="101"/>
  <c r="A225" i="101"/>
  <c r="A226" i="101"/>
  <c r="A227" i="101"/>
  <c r="A228" i="101"/>
  <c r="A229" i="101"/>
  <c r="A230" i="101"/>
  <c r="A231" i="101"/>
  <c r="A232" i="101"/>
  <c r="A222" i="101"/>
  <c r="C249" i="101"/>
  <c r="C250" i="101"/>
  <c r="C251" i="101"/>
  <c r="C252" i="101"/>
  <c r="C253" i="101"/>
  <c r="C254" i="101"/>
  <c r="C255" i="101"/>
  <c r="C256" i="101"/>
  <c r="C257" i="101"/>
  <c r="C258" i="101"/>
  <c r="A249" i="101"/>
  <c r="A250" i="101"/>
  <c r="A251" i="101"/>
  <c r="A252" i="101"/>
  <c r="A253" i="101"/>
  <c r="A254" i="101"/>
  <c r="A255" i="101"/>
  <c r="A256" i="101"/>
  <c r="A257" i="101"/>
  <c r="A258" i="101"/>
  <c r="A248" i="101"/>
  <c r="B249" i="101"/>
  <c r="B250" i="101"/>
  <c r="B251" i="101"/>
  <c r="B248" i="101"/>
  <c r="B244" i="101"/>
  <c r="B245" i="101"/>
  <c r="B246" i="101"/>
  <c r="B243" i="101"/>
  <c r="B240" i="101"/>
  <c r="B241" i="101"/>
  <c r="B239" i="101"/>
  <c r="A237" i="101"/>
  <c r="A246" i="101"/>
  <c r="A245" i="101"/>
  <c r="A244" i="101"/>
  <c r="A243" i="101"/>
  <c r="A241" i="101"/>
  <c r="A240" i="101"/>
  <c r="A239" i="101"/>
  <c r="A236" i="101"/>
  <c r="C223" i="101"/>
  <c r="C224" i="101"/>
  <c r="C225" i="101"/>
  <c r="C226" i="101"/>
  <c r="C227" i="101"/>
  <c r="C228" i="101"/>
  <c r="C229" i="101"/>
  <c r="C230" i="101"/>
  <c r="C231" i="101"/>
  <c r="C232" i="101"/>
  <c r="B222" i="101"/>
  <c r="B218" i="101"/>
  <c r="B219" i="101"/>
  <c r="B220" i="101"/>
  <c r="B217" i="101"/>
  <c r="B214" i="101"/>
  <c r="B215" i="101"/>
  <c r="B213" i="101"/>
  <c r="A211" i="101"/>
  <c r="A220" i="101"/>
  <c r="A219" i="101"/>
  <c r="A218" i="101"/>
  <c r="A217" i="101"/>
  <c r="A215" i="101"/>
  <c r="A214" i="101"/>
  <c r="A213" i="101"/>
  <c r="A210" i="101"/>
  <c r="C198" i="101"/>
  <c r="C199" i="101"/>
  <c r="C200" i="101"/>
  <c r="C201" i="101"/>
  <c r="C202" i="101"/>
  <c r="C203" i="101"/>
  <c r="C204" i="101"/>
  <c r="C205" i="101"/>
  <c r="C206" i="101"/>
  <c r="B198" i="101"/>
  <c r="B197" i="101"/>
  <c r="B194" i="101"/>
  <c r="B193" i="101"/>
  <c r="B192" i="101"/>
  <c r="B189" i="101"/>
  <c r="B188" i="101"/>
  <c r="B196" i="101"/>
  <c r="A206" i="101"/>
  <c r="A205" i="101"/>
  <c r="A204" i="101"/>
  <c r="A203" i="101"/>
  <c r="A202" i="101"/>
  <c r="A201" i="101"/>
  <c r="A200" i="101"/>
  <c r="A199" i="101"/>
  <c r="A198" i="101"/>
  <c r="A197" i="101"/>
  <c r="A196" i="101"/>
  <c r="B191" i="101"/>
  <c r="B187" i="101"/>
  <c r="A185" i="101"/>
  <c r="A194" i="101"/>
  <c r="A193" i="101"/>
  <c r="A192" i="101"/>
  <c r="A191" i="101"/>
  <c r="A189" i="101"/>
  <c r="A188" i="101"/>
  <c r="A187" i="101"/>
  <c r="A184" i="101"/>
  <c r="A171" i="101"/>
  <c r="A172" i="101"/>
  <c r="A173" i="101"/>
  <c r="A174" i="101"/>
  <c r="A175" i="101"/>
  <c r="A176" i="101"/>
  <c r="A177" i="101"/>
  <c r="A178" i="101"/>
  <c r="A179" i="101"/>
  <c r="A180" i="101"/>
  <c r="C171" i="101"/>
  <c r="C172" i="101"/>
  <c r="C173" i="101"/>
  <c r="C174" i="101"/>
  <c r="C175" i="101"/>
  <c r="C176" i="101"/>
  <c r="C177" i="101"/>
  <c r="C178" i="101"/>
  <c r="C179" i="101"/>
  <c r="C180" i="101"/>
  <c r="A152" i="101"/>
  <c r="B43" i="101"/>
  <c r="C170" i="101"/>
  <c r="A170" i="101"/>
  <c r="B168" i="101"/>
  <c r="B167" i="101"/>
  <c r="B166" i="101"/>
  <c r="B165" i="101"/>
  <c r="B163" i="101"/>
  <c r="B162" i="101"/>
  <c r="B161" i="101"/>
  <c r="A158" i="101"/>
  <c r="A168" i="101"/>
  <c r="A167" i="101"/>
  <c r="A166" i="101"/>
  <c r="A165" i="101"/>
  <c r="A163" i="101"/>
  <c r="A162" i="101"/>
  <c r="A161" i="101"/>
  <c r="A159" i="101"/>
  <c r="C154" i="101"/>
  <c r="C153" i="101"/>
  <c r="C152" i="101"/>
  <c r="C151" i="101"/>
  <c r="C150" i="101"/>
  <c r="C149" i="101"/>
  <c r="C148" i="101"/>
  <c r="C147" i="101"/>
  <c r="C146" i="101"/>
  <c r="C145" i="101"/>
  <c r="B145" i="101"/>
  <c r="A154" i="101"/>
  <c r="A153" i="101"/>
  <c r="A151" i="101"/>
  <c r="A150" i="101"/>
  <c r="A149" i="101"/>
  <c r="A148" i="101"/>
  <c r="A147" i="101"/>
  <c r="A146" i="101"/>
  <c r="A145" i="101"/>
  <c r="A144" i="101"/>
  <c r="B142" i="101"/>
  <c r="B141" i="101"/>
  <c r="B140" i="101"/>
  <c r="B139" i="101"/>
  <c r="A128" i="101"/>
  <c r="A127" i="101"/>
  <c r="A126" i="101"/>
  <c r="A125" i="101"/>
  <c r="A124" i="101"/>
  <c r="A123" i="101"/>
  <c r="A122" i="101"/>
  <c r="A121" i="101"/>
  <c r="A120" i="101"/>
  <c r="A119" i="101"/>
  <c r="A118" i="101"/>
  <c r="B118" i="101"/>
  <c r="B116" i="101"/>
  <c r="B115" i="101"/>
  <c r="B114" i="101"/>
  <c r="B113" i="101"/>
  <c r="B111" i="101"/>
  <c r="B110" i="101"/>
  <c r="B109" i="101"/>
  <c r="B137" i="101"/>
  <c r="B136" i="101"/>
  <c r="B135" i="101"/>
  <c r="A135" i="101"/>
  <c r="A133" i="101"/>
  <c r="A132" i="101"/>
  <c r="B144" i="101"/>
  <c r="A142" i="101"/>
  <c r="A141" i="101"/>
  <c r="A140" i="101"/>
  <c r="A139" i="101"/>
  <c r="A137" i="101"/>
  <c r="A136" i="101"/>
  <c r="C128" i="101"/>
  <c r="C127" i="101"/>
  <c r="C126" i="101"/>
  <c r="C125" i="101"/>
  <c r="C124" i="101"/>
  <c r="C123" i="101"/>
  <c r="C122" i="101"/>
  <c r="C121" i="101"/>
  <c r="C120" i="101"/>
  <c r="C119" i="101"/>
  <c r="C102" i="101"/>
  <c r="C101" i="101"/>
  <c r="C100" i="101"/>
  <c r="C99" i="101"/>
  <c r="C98" i="101"/>
  <c r="C97" i="101"/>
  <c r="C96" i="101"/>
  <c r="C95" i="101"/>
  <c r="C94" i="101"/>
  <c r="C93" i="101"/>
  <c r="A116" i="101"/>
  <c r="A115" i="101"/>
  <c r="A114" i="101"/>
  <c r="A113" i="101"/>
  <c r="A111" i="101"/>
  <c r="A110" i="101"/>
  <c r="A109" i="101"/>
  <c r="A107" i="101"/>
  <c r="A106" i="101"/>
  <c r="A102" i="101"/>
  <c r="A101" i="101"/>
  <c r="A100" i="101"/>
  <c r="A99" i="101"/>
  <c r="A98" i="101"/>
  <c r="A97" i="101"/>
  <c r="A96" i="101"/>
  <c r="A95" i="101"/>
  <c r="A94" i="101"/>
  <c r="A93" i="101"/>
  <c r="A92" i="101"/>
  <c r="A76" i="101"/>
  <c r="A75" i="101"/>
  <c r="A74" i="101"/>
  <c r="A73" i="101"/>
  <c r="A72" i="101"/>
  <c r="A71" i="101"/>
  <c r="A70" i="101"/>
  <c r="A69" i="101"/>
  <c r="A68" i="101"/>
  <c r="A67" i="101"/>
  <c r="A66" i="101"/>
  <c r="A52" i="101"/>
  <c r="A51" i="101"/>
  <c r="A50" i="101"/>
  <c r="A49" i="101"/>
  <c r="A48" i="101"/>
  <c r="A47" i="101"/>
  <c r="A46" i="101"/>
  <c r="A45" i="101"/>
  <c r="A44" i="101"/>
  <c r="A43" i="101"/>
  <c r="A42" i="101"/>
  <c r="A41" i="101"/>
  <c r="A40" i="101"/>
  <c r="B92" i="101"/>
  <c r="B90" i="101"/>
  <c r="B89" i="101"/>
  <c r="B88" i="101"/>
  <c r="B87" i="101"/>
  <c r="B85" i="101"/>
  <c r="B84" i="101"/>
  <c r="B83" i="101"/>
  <c r="A90" i="101"/>
  <c r="A89" i="101"/>
  <c r="A88" i="101"/>
  <c r="A87" i="101"/>
  <c r="A85" i="101"/>
  <c r="A84" i="101"/>
  <c r="A83" i="101"/>
  <c r="A81" i="101"/>
  <c r="A55" i="101"/>
  <c r="A80" i="101"/>
  <c r="C76" i="101"/>
  <c r="C75" i="101"/>
  <c r="C74" i="101"/>
  <c r="C73" i="101"/>
  <c r="C72" i="101"/>
  <c r="C71" i="101"/>
  <c r="C70" i="101"/>
  <c r="C69" i="101"/>
  <c r="C68" i="101"/>
  <c r="B67" i="101"/>
  <c r="B66" i="101"/>
  <c r="B64" i="101"/>
  <c r="B63" i="101"/>
  <c r="B62" i="101"/>
  <c r="B61" i="101"/>
  <c r="B59" i="101"/>
  <c r="B58" i="101"/>
  <c r="B57" i="101"/>
  <c r="A64" i="101"/>
  <c r="A63" i="101"/>
  <c r="A62" i="101"/>
  <c r="A61" i="101"/>
  <c r="A59" i="101"/>
  <c r="A58" i="101"/>
  <c r="A57" i="101"/>
  <c r="B52" i="101"/>
  <c r="B51" i="101"/>
  <c r="B50" i="101"/>
  <c r="B49" i="101"/>
  <c r="B48" i="101"/>
  <c r="B47" i="101"/>
  <c r="B46" i="101"/>
  <c r="B45" i="101"/>
  <c r="B44" i="101"/>
  <c r="B42" i="101"/>
  <c r="B41" i="101"/>
  <c r="B40" i="101"/>
  <c r="B38" i="101"/>
  <c r="B37" i="101"/>
  <c r="B36" i="101"/>
  <c r="B35" i="101"/>
  <c r="B33" i="101"/>
  <c r="B32" i="101"/>
  <c r="B31" i="101"/>
  <c r="A54" i="101"/>
  <c r="A480" i="101"/>
  <c r="A479" i="101"/>
  <c r="A478" i="101"/>
  <c r="A477" i="101"/>
  <c r="A475" i="101"/>
  <c r="A474" i="101"/>
  <c r="A473" i="101"/>
  <c r="A38" i="101"/>
  <c r="A37" i="101"/>
  <c r="A36" i="101"/>
  <c r="A35" i="101"/>
  <c r="A33" i="101"/>
  <c r="A32" i="101"/>
  <c r="A31" i="101"/>
  <c r="A14" i="101"/>
  <c r="A12" i="101"/>
  <c r="A11" i="101"/>
  <c r="A10" i="101"/>
  <c r="A9" i="101"/>
  <c r="A7" i="101"/>
  <c r="A6" i="101"/>
  <c r="A5" i="101"/>
  <c r="A29" i="101"/>
  <c r="A28" i="101"/>
  <c r="C480" i="101"/>
  <c r="B480" i="101"/>
  <c r="C479" i="101"/>
  <c r="B479" i="101"/>
  <c r="C478" i="101"/>
  <c r="B478" i="101"/>
  <c r="C477" i="101"/>
  <c r="B477" i="101"/>
  <c r="C475" i="101"/>
  <c r="B475" i="101"/>
  <c r="C474" i="101"/>
  <c r="B474" i="101"/>
  <c r="C473" i="101"/>
  <c r="B473" i="101"/>
  <c r="C471" i="101"/>
  <c r="A471" i="101"/>
  <c r="K29" i="158"/>
  <c r="C17" i="101"/>
  <c r="C18" i="101"/>
  <c r="C19" i="101"/>
  <c r="C20" i="101"/>
  <c r="C21" i="101"/>
  <c r="C22" i="101"/>
  <c r="C23" i="101"/>
  <c r="C24" i="101"/>
  <c r="C25" i="101"/>
  <c r="C16" i="101"/>
  <c r="B15" i="101"/>
  <c r="B14" i="101"/>
  <c r="B12" i="101"/>
  <c r="B11" i="101"/>
  <c r="B10" i="101"/>
  <c r="B6" i="101"/>
  <c r="B5" i="101"/>
  <c r="B7" i="101"/>
  <c r="B9" i="101"/>
  <c r="C3" i="101"/>
  <c r="A23" i="101"/>
  <c r="A24" i="101"/>
  <c r="A25" i="101"/>
  <c r="A18" i="101"/>
  <c r="A19" i="101"/>
  <c r="A20" i="101"/>
  <c r="A21" i="101"/>
  <c r="A22" i="101"/>
  <c r="A17" i="101"/>
  <c r="A16" i="101"/>
  <c r="A15" i="101"/>
  <c r="A3" i="101"/>
  <c r="A2" i="101"/>
  <c r="K17" i="132"/>
  <c r="K18" i="132"/>
  <c r="K19" i="132"/>
  <c r="K20" i="132"/>
  <c r="K21" i="132"/>
  <c r="K22" i="132"/>
  <c r="K23" i="132"/>
  <c r="K24" i="132"/>
  <c r="K25" i="132"/>
  <c r="K26" i="132"/>
  <c r="K27" i="132"/>
  <c r="K28" i="132"/>
  <c r="K29" i="132"/>
  <c r="K30" i="132"/>
  <c r="K31" i="132"/>
  <c r="K32" i="132"/>
  <c r="K33" i="132"/>
  <c r="K34" i="132"/>
  <c r="K35" i="132"/>
  <c r="K36" i="132"/>
  <c r="K37" i="132"/>
  <c r="K38" i="132"/>
  <c r="K39" i="132"/>
  <c r="K40" i="132"/>
  <c r="K41" i="132"/>
  <c r="K42" i="132"/>
  <c r="K43" i="132"/>
  <c r="K44" i="132"/>
  <c r="K45" i="132"/>
  <c r="K46" i="132"/>
  <c r="K47" i="132"/>
  <c r="K48" i="132"/>
  <c r="K49" i="132"/>
  <c r="K50" i="132"/>
  <c r="K51" i="132"/>
  <c r="K52" i="132"/>
  <c r="K53" i="132"/>
  <c r="K54" i="132"/>
  <c r="K55" i="132"/>
  <c r="K56" i="132"/>
  <c r="K57" i="132"/>
  <c r="K58" i="132"/>
  <c r="K59" i="132"/>
  <c r="K60" i="132"/>
  <c r="K61" i="132"/>
  <c r="K62" i="132"/>
  <c r="K63" i="132"/>
  <c r="K64" i="132"/>
  <c r="K65" i="132"/>
  <c r="K66" i="132"/>
  <c r="K67" i="132"/>
  <c r="K68" i="132"/>
  <c r="K69" i="132"/>
  <c r="K70" i="132"/>
  <c r="K71" i="132"/>
  <c r="K72" i="132"/>
  <c r="K73" i="132"/>
  <c r="K74" i="132"/>
  <c r="K75" i="132"/>
  <c r="K76" i="132"/>
  <c r="K77" i="132"/>
  <c r="K78" i="132"/>
  <c r="K79" i="132"/>
  <c r="K80" i="132"/>
  <c r="K81" i="132"/>
  <c r="K82" i="132"/>
  <c r="K83" i="132"/>
  <c r="K84" i="132"/>
  <c r="K85" i="132"/>
  <c r="K86" i="132"/>
  <c r="K87" i="132"/>
  <c r="K88" i="132"/>
  <c r="K89" i="132"/>
  <c r="K90" i="132"/>
  <c r="K91" i="132"/>
  <c r="K92" i="132"/>
  <c r="K93" i="132"/>
  <c r="K94" i="132"/>
  <c r="K95" i="132"/>
  <c r="K96" i="132"/>
  <c r="K97" i="132"/>
  <c r="K98" i="132"/>
  <c r="K99" i="132"/>
  <c r="K100" i="132"/>
  <c r="K101" i="132"/>
  <c r="K102" i="132"/>
  <c r="K103" i="132"/>
  <c r="K104" i="132"/>
  <c r="K105" i="132"/>
  <c r="K106" i="132"/>
  <c r="K107" i="132"/>
  <c r="K108" i="132"/>
  <c r="K109" i="132"/>
  <c r="K110" i="132"/>
  <c r="K111" i="132"/>
  <c r="K112" i="132"/>
  <c r="K113" i="132"/>
  <c r="K114" i="132"/>
  <c r="K115" i="132"/>
  <c r="K116" i="132"/>
  <c r="K117" i="132"/>
  <c r="K118" i="132"/>
  <c r="K119" i="132"/>
  <c r="K120" i="132"/>
  <c r="K121" i="132"/>
  <c r="K122" i="132"/>
  <c r="K123" i="132"/>
  <c r="K124" i="132"/>
  <c r="K125" i="132"/>
  <c r="K126" i="132"/>
  <c r="K127" i="132"/>
  <c r="K128" i="132"/>
  <c r="K129" i="132"/>
  <c r="K130" i="132"/>
  <c r="K131" i="132"/>
  <c r="K132" i="132"/>
  <c r="K133" i="132"/>
  <c r="K134" i="132"/>
  <c r="K135" i="132"/>
  <c r="K136" i="132"/>
  <c r="K137" i="132"/>
  <c r="K138" i="132"/>
  <c r="K139" i="132"/>
  <c r="K140" i="132"/>
  <c r="K141" i="132"/>
  <c r="K142" i="132"/>
  <c r="K143" i="132"/>
  <c r="K144" i="132"/>
  <c r="K145" i="132"/>
  <c r="K146" i="132"/>
  <c r="K147" i="132"/>
  <c r="K148" i="132"/>
  <c r="K149" i="132"/>
  <c r="K150" i="132"/>
  <c r="K151" i="132"/>
  <c r="K152" i="132"/>
  <c r="K153" i="132"/>
  <c r="K154" i="132"/>
  <c r="K155" i="132"/>
  <c r="K156" i="132"/>
  <c r="K157" i="132"/>
  <c r="K158" i="132"/>
  <c r="K159" i="132"/>
  <c r="K160" i="132"/>
  <c r="K161" i="132"/>
  <c r="K162" i="132"/>
  <c r="K163" i="132"/>
  <c r="K164" i="132"/>
  <c r="K165" i="132"/>
  <c r="K166" i="132"/>
  <c r="K167" i="132"/>
  <c r="K168" i="132"/>
  <c r="K169" i="132"/>
  <c r="K170" i="132"/>
  <c r="K171" i="132"/>
  <c r="K172" i="132"/>
  <c r="K173" i="132"/>
  <c r="K174" i="132"/>
  <c r="K175" i="132"/>
  <c r="K176" i="132"/>
  <c r="K177" i="132"/>
  <c r="K178" i="132"/>
  <c r="K179" i="132"/>
  <c r="K180" i="132"/>
  <c r="K181" i="132"/>
  <c r="K182" i="132"/>
  <c r="K183" i="132"/>
  <c r="K184" i="132"/>
  <c r="K185" i="132"/>
  <c r="K186" i="132"/>
  <c r="K187" i="132"/>
  <c r="K188" i="132"/>
  <c r="K189" i="132"/>
  <c r="K190" i="132"/>
  <c r="K191" i="132"/>
  <c r="K192" i="132"/>
  <c r="K193" i="132"/>
  <c r="K194" i="132"/>
  <c r="K195" i="132"/>
  <c r="K196" i="132"/>
  <c r="K197" i="132"/>
  <c r="K198" i="132"/>
  <c r="K199" i="132"/>
  <c r="K15" i="128"/>
  <c r="K16" i="128"/>
  <c r="K17" i="128"/>
  <c r="K18" i="128"/>
  <c r="K19" i="128"/>
  <c r="K20" i="128"/>
  <c r="K21" i="128"/>
  <c r="K22" i="128"/>
  <c r="K23" i="128"/>
  <c r="K24" i="128"/>
  <c r="K25" i="128"/>
  <c r="K26" i="128"/>
  <c r="K27" i="128"/>
  <c r="K28" i="128"/>
  <c r="K29" i="128"/>
  <c r="K30" i="128"/>
  <c r="K31" i="128"/>
  <c r="K32" i="128"/>
  <c r="K33" i="128"/>
  <c r="K34" i="128"/>
  <c r="K35" i="128"/>
  <c r="K36" i="128"/>
  <c r="K37" i="128"/>
  <c r="K38" i="128"/>
  <c r="K39" i="128"/>
  <c r="K40" i="128"/>
  <c r="K41" i="128"/>
  <c r="K42" i="128"/>
  <c r="K43" i="128"/>
  <c r="K44" i="128"/>
  <c r="K45" i="128"/>
  <c r="K46" i="128"/>
  <c r="K47" i="128"/>
  <c r="K48" i="128"/>
  <c r="K49" i="128"/>
  <c r="K50" i="128"/>
  <c r="K51" i="128"/>
  <c r="K52" i="128"/>
  <c r="K53" i="128"/>
  <c r="K54" i="128"/>
  <c r="K55" i="128"/>
  <c r="K56" i="128"/>
  <c r="K57" i="128"/>
  <c r="K58" i="128"/>
  <c r="K59" i="128"/>
  <c r="K60" i="128"/>
  <c r="K61" i="128"/>
  <c r="K62" i="128"/>
  <c r="K63" i="128"/>
  <c r="K64" i="128"/>
  <c r="K65" i="128"/>
  <c r="K66" i="128"/>
  <c r="K67" i="128"/>
  <c r="K68" i="128"/>
  <c r="K69" i="128"/>
  <c r="K70" i="128"/>
  <c r="K71" i="128"/>
  <c r="K72" i="128"/>
  <c r="K73" i="128"/>
  <c r="K74" i="128"/>
  <c r="K75" i="128"/>
  <c r="K76" i="128"/>
  <c r="K77" i="128"/>
  <c r="K78" i="128"/>
  <c r="K79" i="128"/>
  <c r="K80" i="128"/>
  <c r="K81" i="128"/>
  <c r="K82" i="128"/>
  <c r="K83" i="128"/>
  <c r="K84" i="128"/>
  <c r="K85" i="128"/>
  <c r="K86" i="128"/>
  <c r="K87" i="128"/>
  <c r="K88" i="128"/>
  <c r="K89" i="128"/>
  <c r="K90" i="128"/>
  <c r="K91" i="128"/>
  <c r="K92" i="128"/>
  <c r="K93" i="128"/>
  <c r="K94" i="128"/>
  <c r="K95" i="128"/>
  <c r="K96" i="128"/>
  <c r="K97" i="128"/>
  <c r="K98" i="128"/>
  <c r="K99" i="128"/>
  <c r="K100" i="128"/>
  <c r="K101" i="128"/>
  <c r="K102" i="128"/>
  <c r="K103" i="128"/>
  <c r="K104" i="128"/>
  <c r="K105" i="128"/>
  <c r="K106" i="128"/>
  <c r="K107" i="128"/>
  <c r="K108" i="128"/>
  <c r="K109" i="128"/>
  <c r="K110" i="128"/>
  <c r="K111" i="128"/>
  <c r="K112" i="128"/>
  <c r="K113" i="128"/>
  <c r="K114" i="128"/>
  <c r="K115" i="128"/>
  <c r="K116" i="128"/>
  <c r="K117" i="128"/>
  <c r="K118" i="128"/>
  <c r="K119" i="128"/>
  <c r="K120" i="128"/>
  <c r="K121" i="128"/>
  <c r="K122" i="128"/>
  <c r="K123" i="128"/>
  <c r="K124" i="128"/>
  <c r="K125" i="128"/>
  <c r="K126" i="128"/>
  <c r="K127" i="128"/>
  <c r="K128" i="128"/>
  <c r="K129" i="128"/>
  <c r="K130" i="128"/>
  <c r="K131" i="128"/>
  <c r="K132" i="128"/>
  <c r="K133" i="128"/>
  <c r="K134" i="128"/>
  <c r="K135" i="128"/>
  <c r="K136" i="128"/>
  <c r="K137" i="128"/>
  <c r="K138" i="128"/>
  <c r="K139" i="128"/>
  <c r="K140" i="128"/>
  <c r="K141" i="128"/>
  <c r="K142" i="128"/>
  <c r="K143" i="128"/>
  <c r="K144" i="128"/>
  <c r="K145" i="128"/>
  <c r="K146" i="128"/>
  <c r="K147" i="128"/>
  <c r="K148" i="128"/>
  <c r="K149" i="128"/>
  <c r="K150" i="128"/>
  <c r="K151" i="128"/>
  <c r="K152" i="128"/>
  <c r="K153" i="128"/>
  <c r="K154" i="128"/>
  <c r="K155" i="128"/>
  <c r="K156" i="128"/>
  <c r="K157" i="128"/>
  <c r="K158" i="128"/>
  <c r="K159" i="128"/>
  <c r="K160" i="128"/>
  <c r="K161" i="128"/>
  <c r="K162" i="128"/>
  <c r="K163" i="128"/>
  <c r="K164" i="128"/>
  <c r="K165" i="128"/>
  <c r="K166" i="128"/>
  <c r="K167" i="128"/>
  <c r="K168" i="128"/>
  <c r="K169" i="128"/>
  <c r="K170" i="128"/>
  <c r="K171" i="128"/>
  <c r="K172" i="128"/>
  <c r="K173" i="128"/>
  <c r="K174" i="128"/>
  <c r="K175" i="128"/>
  <c r="K176" i="128"/>
  <c r="K177" i="128"/>
  <c r="K178" i="128"/>
  <c r="K179" i="128"/>
  <c r="K180" i="128"/>
  <c r="K181" i="128"/>
  <c r="K182" i="128"/>
  <c r="K183" i="128"/>
  <c r="K184" i="128"/>
  <c r="K185" i="128"/>
  <c r="K186" i="128"/>
  <c r="K187" i="128"/>
  <c r="K188" i="128"/>
  <c r="K189" i="128"/>
  <c r="K190" i="128"/>
  <c r="K191" i="128"/>
  <c r="K192" i="128"/>
  <c r="K193" i="128"/>
  <c r="K194" i="128"/>
  <c r="K195" i="128"/>
  <c r="K196" i="128"/>
  <c r="K197" i="128"/>
  <c r="K198" i="128"/>
  <c r="K199" i="128"/>
  <c r="E8" i="4"/>
  <c r="E8" i="143"/>
  <c r="E8" i="149"/>
  <c r="E8" i="151"/>
  <c r="E8" i="157"/>
  <c r="E8" i="155"/>
  <c r="E8" i="153"/>
  <c r="E8" i="147"/>
  <c r="E8" i="145"/>
  <c r="E8" i="141"/>
  <c r="E8" i="139"/>
  <c r="E8" i="137"/>
  <c r="E8" i="135"/>
  <c r="E8" i="133"/>
  <c r="E8" i="131"/>
  <c r="E8" i="129"/>
  <c r="E8" i="127"/>
  <c r="E8" i="125"/>
  <c r="D6" i="158"/>
  <c r="D7" i="158"/>
  <c r="D8" i="158"/>
  <c r="D9" i="158"/>
  <c r="D10" i="158"/>
  <c r="D11" i="158"/>
  <c r="D12" i="158"/>
  <c r="D13" i="158"/>
  <c r="D14" i="158"/>
  <c r="D15" i="158"/>
  <c r="D16" i="158"/>
  <c r="D17" i="158"/>
  <c r="D18" i="158"/>
  <c r="D5" i="158"/>
  <c r="D2" i="223"/>
  <c r="I1" i="223"/>
  <c r="B1" i="223"/>
  <c r="E2" i="223" s="1"/>
  <c r="J7" i="223"/>
  <c r="J8" i="223"/>
  <c r="J9" i="223"/>
  <c r="J10" i="223"/>
  <c r="J11" i="223"/>
  <c r="J12" i="223"/>
  <c r="J13" i="223"/>
  <c r="J14" i="223"/>
  <c r="J15" i="223"/>
  <c r="J16" i="223"/>
  <c r="J17" i="223"/>
  <c r="J18" i="223"/>
  <c r="J19" i="223"/>
  <c r="J20" i="223"/>
  <c r="J21" i="223"/>
  <c r="J6" i="223"/>
  <c r="E15" i="153"/>
  <c r="E15" i="147"/>
  <c r="E15" i="137"/>
  <c r="E15" i="135"/>
  <c r="E15" i="133"/>
  <c r="E15" i="131"/>
  <c r="E15" i="129"/>
  <c r="E15" i="127"/>
  <c r="E15" i="125"/>
  <c r="D1" i="223" l="1"/>
  <c r="J22" i="223"/>
  <c r="B6" i="13"/>
  <c r="B7" i="13"/>
  <c r="B8" i="13"/>
  <c r="B9" i="13"/>
  <c r="B10" i="13"/>
  <c r="B11" i="13"/>
  <c r="B12" i="13"/>
  <c r="B13" i="13"/>
  <c r="B14" i="13"/>
  <c r="B15" i="13"/>
  <c r="B16" i="13"/>
  <c r="B17" i="13"/>
  <c r="B18" i="13"/>
  <c r="B19" i="13"/>
  <c r="B20" i="13"/>
  <c r="B21" i="13"/>
  <c r="B22" i="13"/>
  <c r="B23" i="13"/>
  <c r="A470" i="101" s="1"/>
  <c r="B24" i="13"/>
  <c r="B25" i="13"/>
  <c r="B26" i="13"/>
  <c r="D6" i="154"/>
  <c r="D7" i="154"/>
  <c r="D8" i="154"/>
  <c r="D9" i="154"/>
  <c r="D10" i="154"/>
  <c r="D11" i="154"/>
  <c r="D12" i="154"/>
  <c r="D13" i="154"/>
  <c r="D14" i="154"/>
  <c r="D15" i="154"/>
  <c r="D17" i="154"/>
  <c r="D18" i="154"/>
  <c r="D19" i="154"/>
  <c r="D5" i="154"/>
  <c r="D5" i="148"/>
  <c r="D6" i="148"/>
  <c r="D7" i="148"/>
  <c r="D8" i="148"/>
  <c r="D9" i="148"/>
  <c r="D10" i="148"/>
  <c r="D11" i="148"/>
  <c r="D8" i="146"/>
  <c r="D9" i="146"/>
  <c r="D10" i="146"/>
  <c r="D11" i="146"/>
  <c r="D12" i="146"/>
  <c r="D13" i="146"/>
  <c r="D14" i="146"/>
  <c r="D15" i="146"/>
  <c r="D16" i="146"/>
  <c r="D17" i="146"/>
  <c r="D18" i="146"/>
  <c r="D19" i="146"/>
  <c r="D26" i="146"/>
  <c r="D27" i="146"/>
  <c r="D32" i="146"/>
  <c r="D33" i="146"/>
  <c r="D34" i="146"/>
  <c r="D35" i="146"/>
  <c r="D7" i="146"/>
  <c r="D6" i="142"/>
  <c r="D7" i="142"/>
  <c r="D8" i="142"/>
  <c r="D9" i="142"/>
  <c r="D10" i="142"/>
  <c r="D11" i="142"/>
  <c r="D12" i="142"/>
  <c r="D13" i="142"/>
  <c r="D14" i="142"/>
  <c r="D15" i="142"/>
  <c r="D16" i="142"/>
  <c r="D17" i="142"/>
  <c r="D18" i="142"/>
  <c r="D19" i="142"/>
  <c r="D20" i="142"/>
  <c r="D21" i="142"/>
  <c r="D22" i="142"/>
  <c r="D23" i="142"/>
  <c r="D24" i="142"/>
  <c r="D25" i="142"/>
  <c r="D26" i="142"/>
  <c r="D27" i="142"/>
  <c r="D28" i="142"/>
  <c r="D29" i="142"/>
  <c r="D30" i="142"/>
  <c r="D31" i="142"/>
  <c r="D32" i="142"/>
  <c r="D33" i="142"/>
  <c r="D34" i="142"/>
  <c r="D35" i="142"/>
  <c r="D36" i="142"/>
  <c r="D37" i="142"/>
  <c r="D38" i="142"/>
  <c r="D39" i="142"/>
  <c r="D40" i="142"/>
  <c r="D44" i="142"/>
  <c r="D45" i="142"/>
  <c r="D46" i="142"/>
  <c r="D47" i="142"/>
  <c r="D48" i="142"/>
  <c r="D49" i="142"/>
  <c r="D50" i="142"/>
  <c r="D51" i="142"/>
  <c r="D52" i="142"/>
  <c r="D53" i="142"/>
  <c r="D54" i="142"/>
  <c r="D55" i="142"/>
  <c r="D56" i="142"/>
  <c r="D57" i="142"/>
  <c r="D5" i="142"/>
  <c r="D6" i="140"/>
  <c r="D7" i="140"/>
  <c r="D8" i="140"/>
  <c r="D11" i="140"/>
  <c r="D12" i="140"/>
  <c r="D13" i="140"/>
  <c r="D14" i="140"/>
  <c r="D18" i="140"/>
  <c r="D19" i="140"/>
  <c r="D20" i="140"/>
  <c r="D21" i="140"/>
  <c r="D24" i="140"/>
  <c r="D25" i="140"/>
  <c r="D26" i="140"/>
  <c r="D27" i="140"/>
  <c r="D5" i="140"/>
  <c r="F37" i="138"/>
  <c r="J37" i="138" s="1"/>
  <c r="K37" i="138" s="1"/>
  <c r="D6" i="138"/>
  <c r="F7" i="138" s="1"/>
  <c r="D7" i="138"/>
  <c r="D8" i="138"/>
  <c r="D9" i="138"/>
  <c r="D11" i="138"/>
  <c r="D12" i="138"/>
  <c r="D13" i="138"/>
  <c r="D14" i="138"/>
  <c r="D17" i="138"/>
  <c r="D18" i="138"/>
  <c r="D19" i="138"/>
  <c r="D21" i="138"/>
  <c r="D25" i="138"/>
  <c r="D26" i="138"/>
  <c r="D27" i="138"/>
  <c r="D28" i="138"/>
  <c r="D29" i="138"/>
  <c r="D34" i="138"/>
  <c r="D5" i="138"/>
  <c r="D6" i="132" l="1"/>
  <c r="D7" i="132"/>
  <c r="D8" i="132"/>
  <c r="D9" i="132"/>
  <c r="D10" i="132"/>
  <c r="D11" i="132"/>
  <c r="D12" i="132"/>
  <c r="D13" i="132"/>
  <c r="D14" i="132"/>
  <c r="D15" i="132"/>
  <c r="D16" i="132"/>
  <c r="D5" i="132"/>
  <c r="D6" i="130"/>
  <c r="D7" i="130"/>
  <c r="D8" i="130"/>
  <c r="D9" i="130"/>
  <c r="D10" i="130"/>
  <c r="D11" i="130"/>
  <c r="D12" i="130"/>
  <c r="D13" i="130"/>
  <c r="D14" i="130"/>
  <c r="D15" i="130"/>
  <c r="D16" i="130"/>
  <c r="D17" i="130"/>
  <c r="D18" i="130"/>
  <c r="D5" i="130"/>
  <c r="G7" i="1" l="1"/>
  <c r="D6" i="128"/>
  <c r="F6" i="128" s="1"/>
  <c r="J6" i="128" s="1"/>
  <c r="D7" i="128"/>
  <c r="D8" i="128"/>
  <c r="D9" i="128"/>
  <c r="F9" i="128" s="1"/>
  <c r="J9" i="128" s="1"/>
  <c r="D10" i="128"/>
  <c r="D11" i="128"/>
  <c r="D12" i="128"/>
  <c r="D13" i="128"/>
  <c r="F13" i="128" s="1"/>
  <c r="J13" i="128" s="1"/>
  <c r="D5" i="128"/>
  <c r="F5" i="128" s="1"/>
  <c r="J5" i="128" s="1"/>
  <c r="L92" i="126"/>
  <c r="D92" i="126"/>
  <c r="L17" i="126"/>
  <c r="D17" i="126"/>
  <c r="D6" i="126"/>
  <c r="F6" i="126" s="1"/>
  <c r="D7" i="126"/>
  <c r="F7" i="126" s="1"/>
  <c r="M7" i="126" s="1"/>
  <c r="D8" i="126"/>
  <c r="F8" i="126" s="1"/>
  <c r="M8" i="126" s="1"/>
  <c r="D9" i="126"/>
  <c r="F9" i="126" s="1"/>
  <c r="M9" i="126" s="1"/>
  <c r="D10" i="126"/>
  <c r="F10" i="126" s="1"/>
  <c r="M10" i="126" s="1"/>
  <c r="D11" i="126"/>
  <c r="F11" i="126" s="1"/>
  <c r="M11" i="126" s="1"/>
  <c r="D12" i="126"/>
  <c r="F12" i="126" s="1"/>
  <c r="M12" i="126" s="1"/>
  <c r="D13" i="126"/>
  <c r="F13" i="126" s="1"/>
  <c r="M13" i="126" s="1"/>
  <c r="D14" i="126"/>
  <c r="F14" i="126" s="1"/>
  <c r="M14" i="126" s="1"/>
  <c r="D15" i="126"/>
  <c r="F15" i="126" s="1"/>
  <c r="M15" i="126" s="1"/>
  <c r="D16" i="126"/>
  <c r="F16" i="126" s="1"/>
  <c r="M16" i="126" s="1"/>
  <c r="D18" i="126"/>
  <c r="F18" i="126" s="1"/>
  <c r="M18" i="126" s="1"/>
  <c r="D19" i="126"/>
  <c r="F19" i="126" s="1"/>
  <c r="M19" i="126" s="1"/>
  <c r="D20" i="126"/>
  <c r="F20" i="126" s="1"/>
  <c r="M20" i="126" s="1"/>
  <c r="D21" i="126"/>
  <c r="F21" i="126" s="1"/>
  <c r="M21" i="126" s="1"/>
  <c r="D22" i="126"/>
  <c r="F22" i="126" s="1"/>
  <c r="M22" i="126" s="1"/>
  <c r="D23" i="126"/>
  <c r="F23" i="126" s="1"/>
  <c r="M23" i="126" s="1"/>
  <c r="D24" i="126"/>
  <c r="F24" i="126" s="1"/>
  <c r="M24" i="126" s="1"/>
  <c r="D25" i="126"/>
  <c r="F25" i="126" s="1"/>
  <c r="M25" i="126" s="1"/>
  <c r="D26" i="126"/>
  <c r="F26" i="126" s="1"/>
  <c r="M26" i="126" s="1"/>
  <c r="D27" i="126"/>
  <c r="F27" i="126" s="1"/>
  <c r="M27" i="126" s="1"/>
  <c r="D28" i="126"/>
  <c r="F28" i="126" s="1"/>
  <c r="M28" i="126" s="1"/>
  <c r="D29" i="126"/>
  <c r="F29" i="126" s="1"/>
  <c r="M29" i="126" s="1"/>
  <c r="D30" i="126"/>
  <c r="F30" i="126" s="1"/>
  <c r="M30" i="126" s="1"/>
  <c r="D31" i="126"/>
  <c r="F31" i="126" s="1"/>
  <c r="M31" i="126" s="1"/>
  <c r="D32" i="126"/>
  <c r="F32" i="126" s="1"/>
  <c r="M32" i="126" s="1"/>
  <c r="D33" i="126"/>
  <c r="F33" i="126" s="1"/>
  <c r="M33" i="126" s="1"/>
  <c r="D34" i="126"/>
  <c r="F34" i="126" s="1"/>
  <c r="J34" i="126" s="1"/>
  <c r="D35" i="126"/>
  <c r="F35" i="126" s="1"/>
  <c r="J35" i="126" s="1"/>
  <c r="D36" i="126"/>
  <c r="F36" i="126" s="1"/>
  <c r="J36" i="126" s="1"/>
  <c r="D37" i="126"/>
  <c r="F37" i="126" s="1"/>
  <c r="J37" i="126" s="1"/>
  <c r="D38" i="126"/>
  <c r="F38" i="126" s="1"/>
  <c r="J38" i="126" s="1"/>
  <c r="D39" i="126"/>
  <c r="F39" i="126" s="1"/>
  <c r="J39" i="126" s="1"/>
  <c r="D40" i="126"/>
  <c r="F40" i="126" s="1"/>
  <c r="J40" i="126" s="1"/>
  <c r="D41" i="126"/>
  <c r="F41" i="126" s="1"/>
  <c r="J41" i="126" s="1"/>
  <c r="D42" i="126"/>
  <c r="F42" i="126" s="1"/>
  <c r="J42" i="126" s="1"/>
  <c r="D43" i="126"/>
  <c r="F43" i="126" s="1"/>
  <c r="M43" i="126" s="1"/>
  <c r="D44" i="126"/>
  <c r="F44" i="126" s="1"/>
  <c r="M44" i="126" s="1"/>
  <c r="D45" i="126"/>
  <c r="F45" i="126" s="1"/>
  <c r="M45" i="126" s="1"/>
  <c r="D46" i="126"/>
  <c r="F46" i="126" s="1"/>
  <c r="M46" i="126" s="1"/>
  <c r="D47" i="126"/>
  <c r="F47" i="126" s="1"/>
  <c r="M47" i="126" s="1"/>
  <c r="D48" i="126"/>
  <c r="F48" i="126" s="1"/>
  <c r="M48" i="126" s="1"/>
  <c r="D49" i="126"/>
  <c r="F49" i="126" s="1"/>
  <c r="M49" i="126" s="1"/>
  <c r="D50" i="126"/>
  <c r="F50" i="126" s="1"/>
  <c r="J50" i="126" s="1"/>
  <c r="D51" i="126"/>
  <c r="F51" i="126" s="1"/>
  <c r="M51" i="126" s="1"/>
  <c r="D52" i="126"/>
  <c r="F52" i="126" s="1"/>
  <c r="M52" i="126" s="1"/>
  <c r="D53" i="126"/>
  <c r="F53" i="126" s="1"/>
  <c r="M53" i="126" s="1"/>
  <c r="D54" i="126"/>
  <c r="F54" i="126" s="1"/>
  <c r="M54" i="126" s="1"/>
  <c r="D55" i="126"/>
  <c r="D56" i="126"/>
  <c r="F56" i="126" s="1"/>
  <c r="M56" i="126" s="1"/>
  <c r="D57" i="126"/>
  <c r="F57" i="126" s="1"/>
  <c r="M57" i="126" s="1"/>
  <c r="D58" i="126"/>
  <c r="F58" i="126" s="1"/>
  <c r="M58" i="126" s="1"/>
  <c r="D59" i="126"/>
  <c r="F59" i="126" s="1"/>
  <c r="M59" i="126" s="1"/>
  <c r="D60" i="126"/>
  <c r="F60" i="126" s="1"/>
  <c r="M60" i="126" s="1"/>
  <c r="D61" i="126"/>
  <c r="F61" i="126" s="1"/>
  <c r="M61" i="126" s="1"/>
  <c r="D62" i="126"/>
  <c r="F62" i="126" s="1"/>
  <c r="M62" i="126" s="1"/>
  <c r="D63" i="126"/>
  <c r="F63" i="126" s="1"/>
  <c r="M63" i="126" s="1"/>
  <c r="D64" i="126"/>
  <c r="F64" i="126" s="1"/>
  <c r="M64" i="126" s="1"/>
  <c r="D65" i="126"/>
  <c r="F65" i="126" s="1"/>
  <c r="M65" i="126" s="1"/>
  <c r="D66" i="126"/>
  <c r="F66" i="126" s="1"/>
  <c r="M66" i="126" s="1"/>
  <c r="D67" i="126"/>
  <c r="F67" i="126" s="1"/>
  <c r="M67" i="126" s="1"/>
  <c r="D68" i="126"/>
  <c r="F68" i="126" s="1"/>
  <c r="M68" i="126" s="1"/>
  <c r="D69" i="126"/>
  <c r="F69" i="126" s="1"/>
  <c r="M69" i="126" s="1"/>
  <c r="D70" i="126"/>
  <c r="F70" i="126" s="1"/>
  <c r="M70" i="126" s="1"/>
  <c r="D71" i="126"/>
  <c r="F71" i="126" s="1"/>
  <c r="M71" i="126" s="1"/>
  <c r="D72" i="126"/>
  <c r="F72" i="126" s="1"/>
  <c r="M72" i="126" s="1"/>
  <c r="D73" i="126"/>
  <c r="F73" i="126" s="1"/>
  <c r="M73" i="126" s="1"/>
  <c r="D74" i="126"/>
  <c r="F74" i="126" s="1"/>
  <c r="M74" i="126" s="1"/>
  <c r="D75" i="126"/>
  <c r="F75" i="126" s="1"/>
  <c r="M75" i="126" s="1"/>
  <c r="D76" i="126"/>
  <c r="F76" i="126" s="1"/>
  <c r="M76" i="126" s="1"/>
  <c r="D77" i="126"/>
  <c r="F77" i="126" s="1"/>
  <c r="M77" i="126" s="1"/>
  <c r="D78" i="126"/>
  <c r="F78" i="126" s="1"/>
  <c r="M78" i="126" s="1"/>
  <c r="D79" i="126"/>
  <c r="F80" i="126"/>
  <c r="M80" i="126" s="1"/>
  <c r="D81" i="126"/>
  <c r="F81" i="126" s="1"/>
  <c r="M81" i="126" s="1"/>
  <c r="D82" i="126"/>
  <c r="F82" i="126" s="1"/>
  <c r="J82" i="126" s="1"/>
  <c r="D83" i="126"/>
  <c r="F83" i="126" s="1"/>
  <c r="M83" i="126" s="1"/>
  <c r="D84" i="126"/>
  <c r="F84" i="126" s="1"/>
  <c r="M84" i="126" s="1"/>
  <c r="D85" i="126"/>
  <c r="F85" i="126" s="1"/>
  <c r="M85" i="126" s="1"/>
  <c r="D86" i="126"/>
  <c r="F86" i="126" s="1"/>
  <c r="J86" i="126" s="1"/>
  <c r="D87" i="126"/>
  <c r="F87" i="126" s="1"/>
  <c r="M87" i="126" s="1"/>
  <c r="D88" i="126"/>
  <c r="F88" i="126" s="1"/>
  <c r="M88" i="126" s="1"/>
  <c r="D89" i="126"/>
  <c r="F89" i="126" s="1"/>
  <c r="M89" i="126" s="1"/>
  <c r="D90" i="126"/>
  <c r="F90" i="126" s="1"/>
  <c r="M90" i="126" s="1"/>
  <c r="D91" i="126"/>
  <c r="F91" i="126" s="1"/>
  <c r="M91" i="126" s="1"/>
  <c r="D93" i="126"/>
  <c r="F93" i="126" s="1"/>
  <c r="M93" i="126" s="1"/>
  <c r="D94" i="126"/>
  <c r="F94" i="126" s="1"/>
  <c r="M94" i="126" s="1"/>
  <c r="D95" i="126"/>
  <c r="F95" i="126" s="1"/>
  <c r="M95" i="126" s="1"/>
  <c r="D96" i="126"/>
  <c r="F96" i="126" s="1"/>
  <c r="M96" i="126" s="1"/>
  <c r="D97" i="126"/>
  <c r="F97" i="126" s="1"/>
  <c r="M97" i="126" s="1"/>
  <c r="D98" i="126"/>
  <c r="F98" i="126" s="1"/>
  <c r="M98" i="126" s="1"/>
  <c r="D99" i="126"/>
  <c r="F99" i="126" s="1"/>
  <c r="M99" i="126" s="1"/>
  <c r="D100" i="126"/>
  <c r="M100" i="126" s="1"/>
  <c r="D101" i="126"/>
  <c r="F101" i="126" s="1"/>
  <c r="M101" i="126" s="1"/>
  <c r="D102" i="126"/>
  <c r="F102" i="126" s="1"/>
  <c r="M102" i="126" s="1"/>
  <c r="D103" i="126"/>
  <c r="F103" i="126" s="1"/>
  <c r="M103" i="126" s="1"/>
  <c r="D104" i="126"/>
  <c r="F104" i="126" s="1"/>
  <c r="J104" i="126" s="1"/>
  <c r="D105" i="126"/>
  <c r="F105" i="126" s="1"/>
  <c r="J105" i="126" s="1"/>
  <c r="D106" i="126"/>
  <c r="F106" i="126" s="1"/>
  <c r="J106" i="126" s="1"/>
  <c r="D107" i="126"/>
  <c r="F107" i="126" s="1"/>
  <c r="J107" i="126" s="1"/>
  <c r="D108" i="126"/>
  <c r="F108" i="126" s="1"/>
  <c r="J108" i="126" s="1"/>
  <c r="D109" i="126"/>
  <c r="F109" i="126" s="1"/>
  <c r="J109" i="126" s="1"/>
  <c r="D110" i="126"/>
  <c r="F110" i="126" s="1"/>
  <c r="J110" i="126" s="1"/>
  <c r="D111" i="126"/>
  <c r="F111" i="126" s="1"/>
  <c r="J111" i="126" s="1"/>
  <c r="D112" i="126"/>
  <c r="F112" i="126" s="1"/>
  <c r="J112" i="126" s="1"/>
  <c r="D113" i="126"/>
  <c r="F113" i="126" s="1"/>
  <c r="J113" i="126" s="1"/>
  <c r="D114" i="126"/>
  <c r="F114" i="126" s="1"/>
  <c r="J114" i="126" s="1"/>
  <c r="D115" i="126"/>
  <c r="F115" i="126" s="1"/>
  <c r="J115" i="126" s="1"/>
  <c r="D116" i="126"/>
  <c r="F116" i="126" s="1"/>
  <c r="J116" i="126" s="1"/>
  <c r="D117" i="126"/>
  <c r="F117" i="126" s="1"/>
  <c r="J117" i="126" s="1"/>
  <c r="D118" i="126"/>
  <c r="F118" i="126" s="1"/>
  <c r="J118" i="126" s="1"/>
  <c r="D119" i="126"/>
  <c r="F119" i="126" s="1"/>
  <c r="J119" i="126" s="1"/>
  <c r="D120" i="126"/>
  <c r="F120" i="126" s="1"/>
  <c r="J120" i="126" s="1"/>
  <c r="D121" i="126"/>
  <c r="F121" i="126" s="1"/>
  <c r="J121" i="126" s="1"/>
  <c r="D122" i="126"/>
  <c r="F122" i="126" s="1"/>
  <c r="J122" i="126" s="1"/>
  <c r="D123" i="126"/>
  <c r="F123" i="126" s="1"/>
  <c r="J123" i="126" s="1"/>
  <c r="D124" i="126"/>
  <c r="F124" i="126" s="1"/>
  <c r="J124" i="126" s="1"/>
  <c r="D125" i="126"/>
  <c r="F125" i="126" s="1"/>
  <c r="J125" i="126" s="1"/>
  <c r="D126" i="126"/>
  <c r="F126" i="126" s="1"/>
  <c r="J126" i="126" s="1"/>
  <c r="D127" i="126"/>
  <c r="F127" i="126" s="1"/>
  <c r="J127" i="126" s="1"/>
  <c r="M128" i="126"/>
  <c r="D129" i="126"/>
  <c r="F129" i="126" s="1"/>
  <c r="J129" i="126" s="1"/>
  <c r="D130" i="126"/>
  <c r="F130" i="126" s="1"/>
  <c r="J130" i="126" s="1"/>
  <c r="J131" i="126"/>
  <c r="D132" i="126"/>
  <c r="F132" i="126" s="1"/>
  <c r="J132" i="126" s="1"/>
  <c r="D133" i="126"/>
  <c r="F133" i="126" s="1"/>
  <c r="J133" i="126" s="1"/>
  <c r="D134" i="126"/>
  <c r="F134" i="126" s="1"/>
  <c r="J134" i="126" s="1"/>
  <c r="D135" i="126"/>
  <c r="F135" i="126" s="1"/>
  <c r="J135" i="126" s="1"/>
  <c r="D136" i="126"/>
  <c r="F136" i="126" s="1"/>
  <c r="J136" i="126" s="1"/>
  <c r="D137" i="126"/>
  <c r="F137" i="126" s="1"/>
  <c r="J137" i="126" s="1"/>
  <c r="D138" i="126"/>
  <c r="F138" i="126" s="1"/>
  <c r="J138" i="126" s="1"/>
  <c r="D139" i="126"/>
  <c r="F139" i="126" s="1"/>
  <c r="J139" i="126" s="1"/>
  <c r="D140" i="126"/>
  <c r="F140" i="126" s="1"/>
  <c r="J140" i="126" s="1"/>
  <c r="D141" i="126"/>
  <c r="F141" i="126" s="1"/>
  <c r="J141" i="126" s="1"/>
  <c r="D142" i="126"/>
  <c r="F142" i="126" s="1"/>
  <c r="J142" i="126" s="1"/>
  <c r="M143" i="126"/>
  <c r="D144" i="126"/>
  <c r="F144" i="126" s="1"/>
  <c r="J144" i="126" s="1"/>
  <c r="J145" i="126"/>
  <c r="D146" i="126"/>
  <c r="F146" i="126" s="1"/>
  <c r="J146" i="126" s="1"/>
  <c r="D147" i="126"/>
  <c r="F147" i="126" s="1"/>
  <c r="J147" i="126" s="1"/>
  <c r="D148" i="126"/>
  <c r="F148" i="126" s="1"/>
  <c r="J148" i="126" s="1"/>
  <c r="D149" i="126"/>
  <c r="F149" i="126" s="1"/>
  <c r="J149" i="126" s="1"/>
  <c r="D150" i="126"/>
  <c r="F150" i="126" s="1"/>
  <c r="J150" i="126" s="1"/>
  <c r="D151" i="126"/>
  <c r="F151" i="126" s="1"/>
  <c r="J151" i="126" s="1"/>
  <c r="D152" i="126"/>
  <c r="F152" i="126" s="1"/>
  <c r="J152" i="126" s="1"/>
  <c r="D153" i="126"/>
  <c r="F153" i="126" s="1"/>
  <c r="J153" i="126" s="1"/>
  <c r="D154" i="126"/>
  <c r="F154" i="126" s="1"/>
  <c r="J154" i="126" s="1"/>
  <c r="D155" i="126"/>
  <c r="F155" i="126" s="1"/>
  <c r="J155" i="126" s="1"/>
  <c r="D156" i="126"/>
  <c r="F156" i="126" s="1"/>
  <c r="J156" i="126" s="1"/>
  <c r="D157" i="126"/>
  <c r="F157" i="126" s="1"/>
  <c r="J157" i="126" s="1"/>
  <c r="D158" i="126"/>
  <c r="F158" i="126" s="1"/>
  <c r="J158" i="126" s="1"/>
  <c r="D159" i="126"/>
  <c r="M159" i="126" s="1"/>
  <c r="D160" i="126"/>
  <c r="F160" i="126" s="1"/>
  <c r="J160" i="126" s="1"/>
  <c r="D161" i="126"/>
  <c r="F161" i="126" s="1"/>
  <c r="J161" i="126" s="1"/>
  <c r="D162" i="126"/>
  <c r="F162" i="126" s="1"/>
  <c r="J162" i="126" s="1"/>
  <c r="D163" i="126"/>
  <c r="J163" i="126" s="1"/>
  <c r="M163" i="126" s="1"/>
  <c r="D164" i="126"/>
  <c r="J164" i="126" s="1"/>
  <c r="M164" i="126" s="1"/>
  <c r="D165" i="126"/>
  <c r="J165" i="126" s="1"/>
  <c r="M165" i="126" s="1"/>
  <c r="D166" i="126"/>
  <c r="F166" i="126" s="1"/>
  <c r="J166" i="126" s="1"/>
  <c r="D167" i="126"/>
  <c r="F167" i="126" s="1"/>
  <c r="J167" i="126" s="1"/>
  <c r="J168" i="126"/>
  <c r="D169" i="126"/>
  <c r="F169" i="126" s="1"/>
  <c r="J169" i="126" s="1"/>
  <c r="D170" i="126"/>
  <c r="F170" i="126" s="1"/>
  <c r="J170" i="126" s="1"/>
  <c r="D171" i="126"/>
  <c r="F171" i="126" s="1"/>
  <c r="J171" i="126" s="1"/>
  <c r="D172" i="126"/>
  <c r="F172" i="126" s="1"/>
  <c r="J172" i="126" s="1"/>
  <c r="D173" i="126"/>
  <c r="F173" i="126" s="1"/>
  <c r="J173" i="126" s="1"/>
  <c r="D174" i="126"/>
  <c r="F174" i="126" s="1"/>
  <c r="J174" i="126" s="1"/>
  <c r="D175" i="126"/>
  <c r="F175" i="126" s="1"/>
  <c r="J175" i="126" s="1"/>
  <c r="D176" i="126"/>
  <c r="F176" i="126" s="1"/>
  <c r="J176" i="126" s="1"/>
  <c r="J177" i="126"/>
  <c r="D178" i="126"/>
  <c r="F178" i="126" s="1"/>
  <c r="J178" i="126" s="1"/>
  <c r="J179" i="126"/>
  <c r="J180" i="126"/>
  <c r="J181" i="126"/>
  <c r="D182" i="126"/>
  <c r="F182" i="126" s="1"/>
  <c r="J182" i="126" s="1"/>
  <c r="D183" i="126"/>
  <c r="F183" i="126" s="1"/>
  <c r="J183" i="126" s="1"/>
  <c r="J184" i="126"/>
  <c r="D185" i="126"/>
  <c r="F185" i="126" s="1"/>
  <c r="J185" i="126" s="1"/>
  <c r="D186" i="126"/>
  <c r="F186" i="126" s="1"/>
  <c r="J186" i="126" s="1"/>
  <c r="D187" i="126"/>
  <c r="F187" i="126" s="1"/>
  <c r="J187" i="126" s="1"/>
  <c r="J188" i="126"/>
  <c r="D189" i="126"/>
  <c r="F189" i="126" s="1"/>
  <c r="J189" i="126" s="1"/>
  <c r="D190" i="126"/>
  <c r="F190" i="126" s="1"/>
  <c r="J190" i="126" s="1"/>
  <c r="D191" i="126"/>
  <c r="F191" i="126" s="1"/>
  <c r="J191" i="126" s="1"/>
  <c r="D192" i="126"/>
  <c r="F192" i="126" s="1"/>
  <c r="J192" i="126" s="1"/>
  <c r="D193" i="126"/>
  <c r="F193" i="126" s="1"/>
  <c r="J193" i="126" s="1"/>
  <c r="D194" i="126"/>
  <c r="F194" i="126" s="1"/>
  <c r="J194" i="126" s="1"/>
  <c r="D195" i="126"/>
  <c r="F195" i="126" s="1"/>
  <c r="J195" i="126" s="1"/>
  <c r="D196" i="126"/>
  <c r="F196" i="126" s="1"/>
  <c r="J196" i="126" s="1"/>
  <c r="D197" i="126"/>
  <c r="F197" i="126" s="1"/>
  <c r="J197" i="126" s="1"/>
  <c r="D198" i="126"/>
  <c r="F198" i="126" s="1"/>
  <c r="J198" i="126" s="1"/>
  <c r="D199" i="126"/>
  <c r="F199" i="126" s="1"/>
  <c r="J199" i="126" s="1"/>
  <c r="D200" i="126"/>
  <c r="F200" i="126" s="1"/>
  <c r="J200" i="126" s="1"/>
  <c r="D201" i="126"/>
  <c r="F201" i="126" s="1"/>
  <c r="J201" i="126" s="1"/>
  <c r="D202" i="126"/>
  <c r="F202" i="126" s="1"/>
  <c r="J202" i="126" s="1"/>
  <c r="D203" i="126"/>
  <c r="F203" i="126" s="1"/>
  <c r="J203" i="126" s="1"/>
  <c r="J204" i="126"/>
  <c r="D205" i="126"/>
  <c r="J205" i="126" s="1"/>
  <c r="D206" i="126"/>
  <c r="J206" i="126" s="1"/>
  <c r="D207" i="126"/>
  <c r="J207" i="126" s="1"/>
  <c r="D208" i="126"/>
  <c r="J208" i="126" s="1"/>
  <c r="D209" i="126"/>
  <c r="F209" i="126" s="1"/>
  <c r="J209" i="126" s="1"/>
  <c r="D210" i="126"/>
  <c r="F210" i="126" s="1"/>
  <c r="J210" i="126" s="1"/>
  <c r="D211" i="126"/>
  <c r="F211" i="126" s="1"/>
  <c r="J211" i="126" s="1"/>
  <c r="D212" i="126"/>
  <c r="F212" i="126" s="1"/>
  <c r="J212" i="126" s="1"/>
  <c r="D213" i="126"/>
  <c r="F213" i="126" s="1"/>
  <c r="J213" i="126" s="1"/>
  <c r="D214" i="126"/>
  <c r="F214" i="126" s="1"/>
  <c r="J214" i="126" s="1"/>
  <c r="D215" i="126"/>
  <c r="F215" i="126" s="1"/>
  <c r="J215" i="126" s="1"/>
  <c r="D216" i="126"/>
  <c r="F216" i="126" s="1"/>
  <c r="J216" i="126" s="1"/>
  <c r="D217" i="126"/>
  <c r="F217" i="126" s="1"/>
  <c r="J217" i="126" s="1"/>
  <c r="D218" i="126"/>
  <c r="F218" i="126" s="1"/>
  <c r="J218" i="126" s="1"/>
  <c r="D219" i="126"/>
  <c r="F219" i="126" s="1"/>
  <c r="J219" i="126" s="1"/>
  <c r="D220" i="126"/>
  <c r="F220" i="126" s="1"/>
  <c r="J220" i="126" s="1"/>
  <c r="D221" i="126"/>
  <c r="F221" i="126" s="1"/>
  <c r="J221" i="126" s="1"/>
  <c r="D222" i="126"/>
  <c r="F222" i="126" s="1"/>
  <c r="J222" i="126" s="1"/>
  <c r="D223" i="126"/>
  <c r="F223" i="126" s="1"/>
  <c r="J223" i="126" s="1"/>
  <c r="J224" i="126"/>
  <c r="D225" i="126"/>
  <c r="F225" i="126" s="1"/>
  <c r="J225" i="126" s="1"/>
  <c r="D226" i="126"/>
  <c r="F226" i="126" s="1"/>
  <c r="J226" i="126" s="1"/>
  <c r="D227" i="126"/>
  <c r="F227" i="126" s="1"/>
  <c r="J227" i="126" s="1"/>
  <c r="D228" i="126"/>
  <c r="F228" i="126" s="1"/>
  <c r="J228" i="126" s="1"/>
  <c r="D229" i="126"/>
  <c r="F229" i="126" s="1"/>
  <c r="J229" i="126" s="1"/>
  <c r="D230" i="126"/>
  <c r="F230" i="126" s="1"/>
  <c r="J230" i="126" s="1"/>
  <c r="D231" i="126"/>
  <c r="F231" i="126" s="1"/>
  <c r="J231" i="126" s="1"/>
  <c r="M231" i="126" s="1"/>
  <c r="D232" i="126"/>
  <c r="F232" i="126" s="1"/>
  <c r="J232" i="126" s="1"/>
  <c r="D233" i="126"/>
  <c r="F233" i="126" s="1"/>
  <c r="J233" i="126" s="1"/>
  <c r="D234" i="126"/>
  <c r="F234" i="126" s="1"/>
  <c r="J234" i="126" s="1"/>
  <c r="J235" i="126"/>
  <c r="D236" i="126"/>
  <c r="F236" i="126" s="1"/>
  <c r="J236" i="126" s="1"/>
  <c r="D237" i="126"/>
  <c r="F237" i="126" s="1"/>
  <c r="J237" i="126" s="1"/>
  <c r="D238" i="126"/>
  <c r="F238" i="126" s="1"/>
  <c r="J238" i="126" s="1"/>
  <c r="D239" i="126"/>
  <c r="F239" i="126" s="1"/>
  <c r="J239" i="126" s="1"/>
  <c r="D240" i="126"/>
  <c r="F240" i="126" s="1"/>
  <c r="J240" i="126" s="1"/>
  <c r="D241" i="126"/>
  <c r="F241" i="126" s="1"/>
  <c r="J241" i="126" s="1"/>
  <c r="D242" i="126"/>
  <c r="F242" i="126" s="1"/>
  <c r="J242" i="126" s="1"/>
  <c r="D199" i="162"/>
  <c r="D198" i="162"/>
  <c r="F198" i="162" s="1"/>
  <c r="J198" i="162" s="1"/>
  <c r="K198" i="162" s="1"/>
  <c r="M198" i="162" s="1"/>
  <c r="D197" i="162"/>
  <c r="F197" i="162" s="1"/>
  <c r="J197" i="162" s="1"/>
  <c r="K197" i="162" s="1"/>
  <c r="M197" i="162" s="1"/>
  <c r="D196" i="162"/>
  <c r="F196" i="162" s="1"/>
  <c r="J196" i="162" s="1"/>
  <c r="K196" i="162" s="1"/>
  <c r="M196" i="162" s="1"/>
  <c r="D195" i="162"/>
  <c r="D194" i="162"/>
  <c r="F194" i="162" s="1"/>
  <c r="J194" i="162" s="1"/>
  <c r="K194" i="162" s="1"/>
  <c r="M194" i="162" s="1"/>
  <c r="D193" i="162"/>
  <c r="D192" i="162"/>
  <c r="F192" i="162" s="1"/>
  <c r="J192" i="162" s="1"/>
  <c r="K192" i="162" s="1"/>
  <c r="M192" i="162" s="1"/>
  <c r="D191" i="162"/>
  <c r="D190" i="162"/>
  <c r="F190" i="162" s="1"/>
  <c r="J190" i="162" s="1"/>
  <c r="K190" i="162" s="1"/>
  <c r="M190" i="162" s="1"/>
  <c r="D189" i="162"/>
  <c r="F189" i="162" s="1"/>
  <c r="J189" i="162" s="1"/>
  <c r="K189" i="162" s="1"/>
  <c r="M189" i="162" s="1"/>
  <c r="D188" i="162"/>
  <c r="F188" i="162" s="1"/>
  <c r="J188" i="162" s="1"/>
  <c r="K188" i="162" s="1"/>
  <c r="M188" i="162" s="1"/>
  <c r="D187" i="162"/>
  <c r="D186" i="162"/>
  <c r="F186" i="162" s="1"/>
  <c r="J186" i="162" s="1"/>
  <c r="K186" i="162" s="1"/>
  <c r="M186" i="162" s="1"/>
  <c r="D185" i="162"/>
  <c r="D184" i="162"/>
  <c r="F184" i="162" s="1"/>
  <c r="J184" i="162" s="1"/>
  <c r="K184" i="162" s="1"/>
  <c r="M184" i="162" s="1"/>
  <c r="D183" i="162"/>
  <c r="D182" i="162"/>
  <c r="F182" i="162" s="1"/>
  <c r="J182" i="162" s="1"/>
  <c r="K182" i="162" s="1"/>
  <c r="M182" i="162" s="1"/>
  <c r="D181" i="162"/>
  <c r="D180" i="162"/>
  <c r="F180" i="162" s="1"/>
  <c r="J180" i="162" s="1"/>
  <c r="K180" i="162" s="1"/>
  <c r="M180" i="162" s="1"/>
  <c r="D179" i="162"/>
  <c r="D178" i="162"/>
  <c r="F178" i="162" s="1"/>
  <c r="J178" i="162" s="1"/>
  <c r="K178" i="162" s="1"/>
  <c r="M178" i="162" s="1"/>
  <c r="D177" i="162"/>
  <c r="D176" i="162"/>
  <c r="D175" i="162"/>
  <c r="D174" i="162"/>
  <c r="F174" i="162" s="1"/>
  <c r="J174" i="162" s="1"/>
  <c r="K174" i="162" s="1"/>
  <c r="M174" i="162" s="1"/>
  <c r="D173" i="162"/>
  <c r="D172" i="162"/>
  <c r="F172" i="162" s="1"/>
  <c r="J172" i="162" s="1"/>
  <c r="K172" i="162" s="1"/>
  <c r="M172" i="162" s="1"/>
  <c r="D171" i="162"/>
  <c r="D170" i="162"/>
  <c r="F170" i="162" s="1"/>
  <c r="J170" i="162" s="1"/>
  <c r="K170" i="162" s="1"/>
  <c r="M170" i="162" s="1"/>
  <c r="D169" i="162"/>
  <c r="F169" i="162" s="1"/>
  <c r="J169" i="162" s="1"/>
  <c r="K169" i="162" s="1"/>
  <c r="M169" i="162" s="1"/>
  <c r="D168" i="162"/>
  <c r="D167" i="162"/>
  <c r="D166" i="162"/>
  <c r="F166" i="162" s="1"/>
  <c r="J166" i="162" s="1"/>
  <c r="K166" i="162" s="1"/>
  <c r="M166" i="162" s="1"/>
  <c r="D165" i="162"/>
  <c r="D164" i="162"/>
  <c r="F164" i="162" s="1"/>
  <c r="J164" i="162" s="1"/>
  <c r="K164" i="162" s="1"/>
  <c r="M164" i="162" s="1"/>
  <c r="D163" i="162"/>
  <c r="D162" i="162"/>
  <c r="F162" i="162" s="1"/>
  <c r="J162" i="162" s="1"/>
  <c r="K162" i="162" s="1"/>
  <c r="M162" i="162" s="1"/>
  <c r="D161" i="162"/>
  <c r="D160" i="162"/>
  <c r="F160" i="162" s="1"/>
  <c r="J160" i="162" s="1"/>
  <c r="K160" i="162" s="1"/>
  <c r="M160" i="162" s="1"/>
  <c r="D159" i="162"/>
  <c r="D158" i="162"/>
  <c r="F158" i="162" s="1"/>
  <c r="J158" i="162" s="1"/>
  <c r="K158" i="162" s="1"/>
  <c r="M158" i="162" s="1"/>
  <c r="D157" i="162"/>
  <c r="D156" i="162"/>
  <c r="F156" i="162" s="1"/>
  <c r="J156" i="162" s="1"/>
  <c r="K156" i="162" s="1"/>
  <c r="M156" i="162" s="1"/>
  <c r="D155" i="162"/>
  <c r="D154" i="162"/>
  <c r="F154" i="162" s="1"/>
  <c r="J154" i="162" s="1"/>
  <c r="K154" i="162" s="1"/>
  <c r="M154" i="162" s="1"/>
  <c r="D153" i="162"/>
  <c r="D152" i="162"/>
  <c r="F152" i="162" s="1"/>
  <c r="J152" i="162" s="1"/>
  <c r="K152" i="162" s="1"/>
  <c r="M152" i="162" s="1"/>
  <c r="D151" i="162"/>
  <c r="D150" i="162"/>
  <c r="F150" i="162" s="1"/>
  <c r="J150" i="162" s="1"/>
  <c r="K150" i="162" s="1"/>
  <c r="M150" i="162" s="1"/>
  <c r="D149" i="162"/>
  <c r="F149" i="162" s="1"/>
  <c r="J149" i="162" s="1"/>
  <c r="K149" i="162" s="1"/>
  <c r="M149" i="162" s="1"/>
  <c r="D148" i="162"/>
  <c r="F148" i="162" s="1"/>
  <c r="J148" i="162" s="1"/>
  <c r="K148" i="162" s="1"/>
  <c r="M148" i="162" s="1"/>
  <c r="D147" i="162"/>
  <c r="D146" i="162"/>
  <c r="F146" i="162" s="1"/>
  <c r="J146" i="162" s="1"/>
  <c r="K146" i="162" s="1"/>
  <c r="M146" i="162" s="1"/>
  <c r="D145" i="162"/>
  <c r="D144" i="162"/>
  <c r="F144" i="162" s="1"/>
  <c r="J144" i="162" s="1"/>
  <c r="K144" i="162" s="1"/>
  <c r="M144" i="162" s="1"/>
  <c r="D143" i="162"/>
  <c r="D142" i="162"/>
  <c r="F142" i="162" s="1"/>
  <c r="J142" i="162" s="1"/>
  <c r="K142" i="162" s="1"/>
  <c r="M142" i="162" s="1"/>
  <c r="D141" i="162"/>
  <c r="D140" i="162"/>
  <c r="F140" i="162" s="1"/>
  <c r="J140" i="162" s="1"/>
  <c r="K140" i="162" s="1"/>
  <c r="M140" i="162" s="1"/>
  <c r="D139" i="162"/>
  <c r="D138" i="162"/>
  <c r="F138" i="162" s="1"/>
  <c r="J138" i="162" s="1"/>
  <c r="K138" i="162" s="1"/>
  <c r="M138" i="162" s="1"/>
  <c r="D137" i="162"/>
  <c r="D136" i="162"/>
  <c r="F136" i="162" s="1"/>
  <c r="J136" i="162" s="1"/>
  <c r="K136" i="162" s="1"/>
  <c r="M136" i="162" s="1"/>
  <c r="D135" i="162"/>
  <c r="D134" i="162"/>
  <c r="F134" i="162" s="1"/>
  <c r="J134" i="162" s="1"/>
  <c r="K134" i="162" s="1"/>
  <c r="M134" i="162" s="1"/>
  <c r="D133" i="162"/>
  <c r="D132" i="162"/>
  <c r="F132" i="162" s="1"/>
  <c r="J132" i="162" s="1"/>
  <c r="K132" i="162" s="1"/>
  <c r="M132" i="162" s="1"/>
  <c r="D131" i="162"/>
  <c r="D130" i="162"/>
  <c r="F130" i="162" s="1"/>
  <c r="J130" i="162" s="1"/>
  <c r="K130" i="162" s="1"/>
  <c r="M130" i="162" s="1"/>
  <c r="D129" i="162"/>
  <c r="F129" i="162" s="1"/>
  <c r="J129" i="162" s="1"/>
  <c r="K129" i="162" s="1"/>
  <c r="M129" i="162" s="1"/>
  <c r="D128" i="162"/>
  <c r="F128" i="162" s="1"/>
  <c r="J128" i="162" s="1"/>
  <c r="K128" i="162" s="1"/>
  <c r="M128" i="162" s="1"/>
  <c r="D127" i="162"/>
  <c r="D126" i="162"/>
  <c r="F126" i="162" s="1"/>
  <c r="J126" i="162" s="1"/>
  <c r="K126" i="162" s="1"/>
  <c r="M126" i="162" s="1"/>
  <c r="D125" i="162"/>
  <c r="D124" i="162"/>
  <c r="F124" i="162" s="1"/>
  <c r="J124" i="162" s="1"/>
  <c r="K124" i="162" s="1"/>
  <c r="M124" i="162" s="1"/>
  <c r="D123" i="162"/>
  <c r="D122" i="162"/>
  <c r="F122" i="162" s="1"/>
  <c r="J122" i="162" s="1"/>
  <c r="K122" i="162" s="1"/>
  <c r="M122" i="162" s="1"/>
  <c r="D121" i="162"/>
  <c r="F121" i="162" s="1"/>
  <c r="J121" i="162" s="1"/>
  <c r="K121" i="162" s="1"/>
  <c r="M121" i="162" s="1"/>
  <c r="D120" i="162"/>
  <c r="F120" i="162" s="1"/>
  <c r="J120" i="162" s="1"/>
  <c r="K120" i="162" s="1"/>
  <c r="M120" i="162" s="1"/>
  <c r="D119" i="162"/>
  <c r="D118" i="162"/>
  <c r="F118" i="162" s="1"/>
  <c r="J118" i="162" s="1"/>
  <c r="K118" i="162" s="1"/>
  <c r="M118" i="162" s="1"/>
  <c r="D117" i="162"/>
  <c r="D116" i="162"/>
  <c r="F116" i="162" s="1"/>
  <c r="J116" i="162" s="1"/>
  <c r="K116" i="162" s="1"/>
  <c r="M116" i="162" s="1"/>
  <c r="D115" i="162"/>
  <c r="D114" i="162"/>
  <c r="F114" i="162" s="1"/>
  <c r="J114" i="162" s="1"/>
  <c r="K114" i="162" s="1"/>
  <c r="M114" i="162" s="1"/>
  <c r="D113" i="162"/>
  <c r="D112" i="162"/>
  <c r="F112" i="162" s="1"/>
  <c r="J112" i="162" s="1"/>
  <c r="K112" i="162" s="1"/>
  <c r="M112" i="162" s="1"/>
  <c r="D111" i="162"/>
  <c r="D110" i="162"/>
  <c r="F110" i="162" s="1"/>
  <c r="J110" i="162" s="1"/>
  <c r="K110" i="162" s="1"/>
  <c r="M110" i="162" s="1"/>
  <c r="D109" i="162"/>
  <c r="F109" i="162" s="1"/>
  <c r="J109" i="162" s="1"/>
  <c r="K109" i="162" s="1"/>
  <c r="M109" i="162" s="1"/>
  <c r="D108" i="162"/>
  <c r="F108" i="162" s="1"/>
  <c r="J108" i="162" s="1"/>
  <c r="K108" i="162" s="1"/>
  <c r="M108" i="162" s="1"/>
  <c r="D107" i="162"/>
  <c r="D106" i="162"/>
  <c r="F106" i="162" s="1"/>
  <c r="J106" i="162" s="1"/>
  <c r="K106" i="162" s="1"/>
  <c r="M106" i="162" s="1"/>
  <c r="D105" i="162"/>
  <c r="D104" i="162"/>
  <c r="F104" i="162" s="1"/>
  <c r="J104" i="162" s="1"/>
  <c r="K104" i="162" s="1"/>
  <c r="M104" i="162" s="1"/>
  <c r="D103" i="162"/>
  <c r="D102" i="162"/>
  <c r="F102" i="162" s="1"/>
  <c r="J102" i="162" s="1"/>
  <c r="K102" i="162" s="1"/>
  <c r="M102" i="162" s="1"/>
  <c r="D101" i="162"/>
  <c r="D100" i="162"/>
  <c r="F100" i="162" s="1"/>
  <c r="J100" i="162" s="1"/>
  <c r="K100" i="162" s="1"/>
  <c r="M100" i="162" s="1"/>
  <c r="D99" i="162"/>
  <c r="D98" i="162"/>
  <c r="F98" i="162" s="1"/>
  <c r="J98" i="162" s="1"/>
  <c r="K98" i="162" s="1"/>
  <c r="M98" i="162" s="1"/>
  <c r="D97" i="162"/>
  <c r="D96" i="162"/>
  <c r="F96" i="162" s="1"/>
  <c r="J96" i="162" s="1"/>
  <c r="K96" i="162" s="1"/>
  <c r="M96" i="162" s="1"/>
  <c r="D95" i="162"/>
  <c r="D94" i="162"/>
  <c r="F94" i="162" s="1"/>
  <c r="J94" i="162" s="1"/>
  <c r="K94" i="162" s="1"/>
  <c r="M94" i="162" s="1"/>
  <c r="D93" i="162"/>
  <c r="D92" i="162"/>
  <c r="F92" i="162" s="1"/>
  <c r="J92" i="162" s="1"/>
  <c r="K92" i="162" s="1"/>
  <c r="M92" i="162" s="1"/>
  <c r="D91" i="162"/>
  <c r="D90" i="162"/>
  <c r="F90" i="162" s="1"/>
  <c r="J90" i="162" s="1"/>
  <c r="K90" i="162" s="1"/>
  <c r="M90" i="162" s="1"/>
  <c r="D89" i="162"/>
  <c r="D88" i="162"/>
  <c r="F88" i="162" s="1"/>
  <c r="J88" i="162" s="1"/>
  <c r="K88" i="162" s="1"/>
  <c r="M88" i="162" s="1"/>
  <c r="D87" i="162"/>
  <c r="D86" i="162"/>
  <c r="F86" i="162" s="1"/>
  <c r="J86" i="162" s="1"/>
  <c r="K86" i="162" s="1"/>
  <c r="M86" i="162" s="1"/>
  <c r="D85" i="162"/>
  <c r="D84" i="162"/>
  <c r="F84" i="162" s="1"/>
  <c r="J84" i="162" s="1"/>
  <c r="K84" i="162" s="1"/>
  <c r="M84" i="162" s="1"/>
  <c r="D83" i="162"/>
  <c r="D82" i="162"/>
  <c r="F82" i="162" s="1"/>
  <c r="J82" i="162" s="1"/>
  <c r="K82" i="162" s="1"/>
  <c r="M82" i="162" s="1"/>
  <c r="D81" i="162"/>
  <c r="F81" i="162" s="1"/>
  <c r="J81" i="162" s="1"/>
  <c r="K81" i="162" s="1"/>
  <c r="M81" i="162" s="1"/>
  <c r="D80" i="162"/>
  <c r="F80" i="162" s="1"/>
  <c r="J80" i="162" s="1"/>
  <c r="K80" i="162" s="1"/>
  <c r="M80" i="162" s="1"/>
  <c r="D79" i="162"/>
  <c r="D78" i="162"/>
  <c r="F78" i="162" s="1"/>
  <c r="J78" i="162" s="1"/>
  <c r="K78" i="162" s="1"/>
  <c r="M78" i="162" s="1"/>
  <c r="D77" i="162"/>
  <c r="D76" i="162"/>
  <c r="F76" i="162" s="1"/>
  <c r="J76" i="162" s="1"/>
  <c r="K76" i="162" s="1"/>
  <c r="M76" i="162" s="1"/>
  <c r="D75" i="162"/>
  <c r="D74" i="162"/>
  <c r="F74" i="162" s="1"/>
  <c r="J74" i="162" s="1"/>
  <c r="K74" i="162" s="1"/>
  <c r="M74" i="162" s="1"/>
  <c r="D73" i="162"/>
  <c r="D72" i="162"/>
  <c r="D71" i="162"/>
  <c r="D70" i="162"/>
  <c r="F70" i="162" s="1"/>
  <c r="J70" i="162" s="1"/>
  <c r="K70" i="162" s="1"/>
  <c r="M70" i="162" s="1"/>
  <c r="D69" i="162"/>
  <c r="F69" i="162" s="1"/>
  <c r="J69" i="162" s="1"/>
  <c r="K69" i="162" s="1"/>
  <c r="M69" i="162" s="1"/>
  <c r="D68" i="162"/>
  <c r="F68" i="162" s="1"/>
  <c r="J68" i="162" s="1"/>
  <c r="K68" i="162" s="1"/>
  <c r="M68" i="162" s="1"/>
  <c r="D67" i="162"/>
  <c r="D66" i="162"/>
  <c r="F66" i="162" s="1"/>
  <c r="J66" i="162" s="1"/>
  <c r="K66" i="162" s="1"/>
  <c r="M66" i="162" s="1"/>
  <c r="D65" i="162"/>
  <c r="D64" i="162"/>
  <c r="F64" i="162" s="1"/>
  <c r="J64" i="162" s="1"/>
  <c r="K64" i="162" s="1"/>
  <c r="M64" i="162" s="1"/>
  <c r="D63" i="162"/>
  <c r="D62" i="162"/>
  <c r="F62" i="162" s="1"/>
  <c r="J62" i="162" s="1"/>
  <c r="K62" i="162" s="1"/>
  <c r="M62" i="162" s="1"/>
  <c r="D61" i="162"/>
  <c r="F61" i="162" s="1"/>
  <c r="J61" i="162" s="1"/>
  <c r="K61" i="162" s="1"/>
  <c r="M61" i="162" s="1"/>
  <c r="D60" i="162"/>
  <c r="F60" i="162" s="1"/>
  <c r="J60" i="162" s="1"/>
  <c r="K60" i="162" s="1"/>
  <c r="M60" i="162" s="1"/>
  <c r="D59" i="162"/>
  <c r="D58" i="162"/>
  <c r="F58" i="162" s="1"/>
  <c r="J58" i="162" s="1"/>
  <c r="K58" i="162" s="1"/>
  <c r="M58" i="162" s="1"/>
  <c r="D57" i="162"/>
  <c r="D56" i="162"/>
  <c r="F56" i="162" s="1"/>
  <c r="J56" i="162" s="1"/>
  <c r="K56" i="162" s="1"/>
  <c r="M56" i="162" s="1"/>
  <c r="D55" i="162"/>
  <c r="D54" i="162"/>
  <c r="F54" i="162" s="1"/>
  <c r="J54" i="162" s="1"/>
  <c r="K54" i="162" s="1"/>
  <c r="M54" i="162" s="1"/>
  <c r="D53" i="162"/>
  <c r="D52" i="162"/>
  <c r="F52" i="162" s="1"/>
  <c r="J52" i="162" s="1"/>
  <c r="K52" i="162" s="1"/>
  <c r="M52" i="162" s="1"/>
  <c r="D51" i="162"/>
  <c r="D50" i="162"/>
  <c r="F50" i="162" s="1"/>
  <c r="J50" i="162" s="1"/>
  <c r="K50" i="162" s="1"/>
  <c r="M50" i="162" s="1"/>
  <c r="D49" i="162"/>
  <c r="D48" i="162"/>
  <c r="D47" i="162"/>
  <c r="D46" i="162"/>
  <c r="F46" i="162" s="1"/>
  <c r="J46" i="162" s="1"/>
  <c r="K46" i="162" s="1"/>
  <c r="M46" i="162" s="1"/>
  <c r="D45" i="162"/>
  <c r="D44" i="162"/>
  <c r="F44" i="162" s="1"/>
  <c r="J44" i="162" s="1"/>
  <c r="K44" i="162" s="1"/>
  <c r="M44" i="162" s="1"/>
  <c r="D43" i="162"/>
  <c r="D42" i="162"/>
  <c r="F42" i="162" s="1"/>
  <c r="J42" i="162" s="1"/>
  <c r="K42" i="162" s="1"/>
  <c r="M42" i="162" s="1"/>
  <c r="D41" i="162"/>
  <c r="F41" i="162" s="1"/>
  <c r="J41" i="162" s="1"/>
  <c r="K41" i="162" s="1"/>
  <c r="M41" i="162" s="1"/>
  <c r="D40" i="162"/>
  <c r="D39" i="162"/>
  <c r="D38" i="162"/>
  <c r="F38" i="162" s="1"/>
  <c r="J38" i="162" s="1"/>
  <c r="K38" i="162" s="1"/>
  <c r="M38" i="162" s="1"/>
  <c r="D37" i="162"/>
  <c r="D36" i="162"/>
  <c r="F36" i="162" s="1"/>
  <c r="J36" i="162" s="1"/>
  <c r="K36" i="162" s="1"/>
  <c r="M36" i="162" s="1"/>
  <c r="D35" i="162"/>
  <c r="D34" i="162"/>
  <c r="F34" i="162" s="1"/>
  <c r="J34" i="162" s="1"/>
  <c r="K34" i="162" s="1"/>
  <c r="M34" i="162" s="1"/>
  <c r="D33" i="162"/>
  <c r="D32" i="162"/>
  <c r="F32" i="162" s="1"/>
  <c r="J32" i="162" s="1"/>
  <c r="K32" i="162" s="1"/>
  <c r="M32" i="162" s="1"/>
  <c r="D31" i="162"/>
  <c r="D30" i="162"/>
  <c r="F30" i="162" s="1"/>
  <c r="J30" i="162" s="1"/>
  <c r="K30" i="162" s="1"/>
  <c r="M30" i="162" s="1"/>
  <c r="D29" i="162"/>
  <c r="D28" i="162"/>
  <c r="F28" i="162" s="1"/>
  <c r="J28" i="162" s="1"/>
  <c r="K28" i="162" s="1"/>
  <c r="M28" i="162" s="1"/>
  <c r="D27" i="162"/>
  <c r="D26" i="162"/>
  <c r="F26" i="162" s="1"/>
  <c r="J26" i="162" s="1"/>
  <c r="K26" i="162" s="1"/>
  <c r="M26" i="162" s="1"/>
  <c r="D25" i="162"/>
  <c r="D24" i="162"/>
  <c r="F24" i="162" s="1"/>
  <c r="J24" i="162" s="1"/>
  <c r="K24" i="162" s="1"/>
  <c r="M24" i="162" s="1"/>
  <c r="D23" i="162"/>
  <c r="D22" i="162"/>
  <c r="F22" i="162" s="1"/>
  <c r="J22" i="162" s="1"/>
  <c r="K22" i="162" s="1"/>
  <c r="M22" i="162" s="1"/>
  <c r="D21" i="162"/>
  <c r="F21" i="162" s="1"/>
  <c r="J21" i="162" s="1"/>
  <c r="K21" i="162" s="1"/>
  <c r="M21" i="162" s="1"/>
  <c r="D20" i="162"/>
  <c r="F20" i="162" s="1"/>
  <c r="J20" i="162" s="1"/>
  <c r="K20" i="162" s="1"/>
  <c r="M20" i="162" s="1"/>
  <c r="D19" i="162"/>
  <c r="F19" i="162" s="1"/>
  <c r="J19" i="162" s="1"/>
  <c r="K19" i="162" s="1"/>
  <c r="M19" i="162" s="1"/>
  <c r="D18" i="162"/>
  <c r="F18" i="162" s="1"/>
  <c r="J18" i="162" s="1"/>
  <c r="K18" i="162" s="1"/>
  <c r="M18" i="162" s="1"/>
  <c r="D17" i="162"/>
  <c r="F17" i="162" s="1"/>
  <c r="J17" i="162" s="1"/>
  <c r="K17" i="162" s="1"/>
  <c r="M17" i="162" s="1"/>
  <c r="D16" i="162"/>
  <c r="F16" i="162" s="1"/>
  <c r="J16" i="162" s="1"/>
  <c r="K16" i="162" s="1"/>
  <c r="M16" i="162" s="1"/>
  <c r="D15" i="162"/>
  <c r="F15" i="162" s="1"/>
  <c r="J15" i="162" s="1"/>
  <c r="K15" i="162" s="1"/>
  <c r="M15" i="162" s="1"/>
  <c r="D14" i="162"/>
  <c r="F14" i="162" s="1"/>
  <c r="J14" i="162" s="1"/>
  <c r="K14" i="162" s="1"/>
  <c r="M14" i="162" s="1"/>
  <c r="D13" i="162"/>
  <c r="F13" i="162" s="1"/>
  <c r="J13" i="162" s="1"/>
  <c r="K13" i="162" s="1"/>
  <c r="M13" i="162" s="1"/>
  <c r="D12" i="162"/>
  <c r="F12" i="162" s="1"/>
  <c r="J12" i="162" s="1"/>
  <c r="K12" i="162" s="1"/>
  <c r="M12" i="162" s="1"/>
  <c r="D11" i="162"/>
  <c r="F11" i="162" s="1"/>
  <c r="J11" i="162" s="1"/>
  <c r="K11" i="162" s="1"/>
  <c r="M11" i="162" s="1"/>
  <c r="D10" i="162"/>
  <c r="F10" i="162" s="1"/>
  <c r="J10" i="162" s="1"/>
  <c r="K10" i="162" s="1"/>
  <c r="M10" i="162" s="1"/>
  <c r="D9" i="162"/>
  <c r="F9" i="162" s="1"/>
  <c r="J9" i="162" s="1"/>
  <c r="K9" i="162" s="1"/>
  <c r="M9" i="162" s="1"/>
  <c r="D8" i="162"/>
  <c r="F8" i="162" s="1"/>
  <c r="J8" i="162" s="1"/>
  <c r="K8" i="162" s="1"/>
  <c r="M8" i="162" s="1"/>
  <c r="D7" i="162"/>
  <c r="F7" i="162" s="1"/>
  <c r="J7" i="162" s="1"/>
  <c r="K7" i="162" s="1"/>
  <c r="M7" i="162" s="1"/>
  <c r="D6" i="162"/>
  <c r="F6" i="162" s="1"/>
  <c r="J6" i="162" s="1"/>
  <c r="K6" i="162" s="1"/>
  <c r="M6" i="162" s="1"/>
  <c r="D5" i="162"/>
  <c r="F5" i="162" s="1"/>
  <c r="J5" i="162" s="1"/>
  <c r="K5" i="162" s="1"/>
  <c r="M5" i="162" s="1"/>
  <c r="M200" i="162" s="1"/>
  <c r="D199" i="160"/>
  <c r="F199" i="160" s="1"/>
  <c r="J199" i="160" s="1"/>
  <c r="K199" i="160" s="1"/>
  <c r="M199" i="160" s="1"/>
  <c r="D198" i="160"/>
  <c r="D197" i="160"/>
  <c r="F197" i="160" s="1"/>
  <c r="J197" i="160" s="1"/>
  <c r="K197" i="160" s="1"/>
  <c r="M197" i="160" s="1"/>
  <c r="D196" i="160"/>
  <c r="D195" i="160"/>
  <c r="F195" i="160" s="1"/>
  <c r="J195" i="160" s="1"/>
  <c r="K195" i="160" s="1"/>
  <c r="M195" i="160" s="1"/>
  <c r="D194" i="160"/>
  <c r="D193" i="160"/>
  <c r="F193" i="160" s="1"/>
  <c r="J193" i="160" s="1"/>
  <c r="K193" i="160" s="1"/>
  <c r="M193" i="160" s="1"/>
  <c r="D192" i="160"/>
  <c r="F192" i="160" s="1"/>
  <c r="J192" i="160" s="1"/>
  <c r="K192" i="160" s="1"/>
  <c r="M192" i="160" s="1"/>
  <c r="D191" i="160"/>
  <c r="D190" i="160"/>
  <c r="D189" i="160"/>
  <c r="F189" i="160" s="1"/>
  <c r="J189" i="160" s="1"/>
  <c r="K189" i="160" s="1"/>
  <c r="M189" i="160" s="1"/>
  <c r="D188" i="160"/>
  <c r="D187" i="160"/>
  <c r="F187" i="160" s="1"/>
  <c r="J187" i="160" s="1"/>
  <c r="K187" i="160" s="1"/>
  <c r="M187" i="160" s="1"/>
  <c r="D186" i="160"/>
  <c r="D185" i="160"/>
  <c r="F185" i="160" s="1"/>
  <c r="J185" i="160" s="1"/>
  <c r="K185" i="160" s="1"/>
  <c r="M185" i="160" s="1"/>
  <c r="D184" i="160"/>
  <c r="D183" i="160"/>
  <c r="F183" i="160" s="1"/>
  <c r="J183" i="160" s="1"/>
  <c r="K183" i="160" s="1"/>
  <c r="M183" i="160" s="1"/>
  <c r="D182" i="160"/>
  <c r="D181" i="160"/>
  <c r="F181" i="160" s="1"/>
  <c r="J181" i="160" s="1"/>
  <c r="K181" i="160" s="1"/>
  <c r="M181" i="160" s="1"/>
  <c r="D180" i="160"/>
  <c r="F180" i="160" s="1"/>
  <c r="J180" i="160" s="1"/>
  <c r="K180" i="160" s="1"/>
  <c r="M180" i="160" s="1"/>
  <c r="D179" i="160"/>
  <c r="F179" i="160" s="1"/>
  <c r="J179" i="160" s="1"/>
  <c r="K179" i="160" s="1"/>
  <c r="M179" i="160" s="1"/>
  <c r="D178" i="160"/>
  <c r="D177" i="160"/>
  <c r="F177" i="160" s="1"/>
  <c r="J177" i="160" s="1"/>
  <c r="K177" i="160" s="1"/>
  <c r="M177" i="160" s="1"/>
  <c r="D176" i="160"/>
  <c r="D175" i="160"/>
  <c r="F175" i="160" s="1"/>
  <c r="J175" i="160" s="1"/>
  <c r="K175" i="160" s="1"/>
  <c r="M175" i="160" s="1"/>
  <c r="D174" i="160"/>
  <c r="D173" i="160"/>
  <c r="F173" i="160" s="1"/>
  <c r="J173" i="160" s="1"/>
  <c r="K173" i="160" s="1"/>
  <c r="M173" i="160" s="1"/>
  <c r="D172" i="160"/>
  <c r="D171" i="160"/>
  <c r="F171" i="160" s="1"/>
  <c r="J171" i="160" s="1"/>
  <c r="K171" i="160" s="1"/>
  <c r="M171" i="160" s="1"/>
  <c r="D170" i="160"/>
  <c r="D169" i="160"/>
  <c r="F169" i="160" s="1"/>
  <c r="J169" i="160" s="1"/>
  <c r="K169" i="160" s="1"/>
  <c r="M169" i="160" s="1"/>
  <c r="D168" i="160"/>
  <c r="D167" i="160"/>
  <c r="F167" i="160" s="1"/>
  <c r="J167" i="160" s="1"/>
  <c r="K167" i="160" s="1"/>
  <c r="M167" i="160" s="1"/>
  <c r="D166" i="160"/>
  <c r="D165" i="160"/>
  <c r="F165" i="160" s="1"/>
  <c r="J165" i="160" s="1"/>
  <c r="K165" i="160" s="1"/>
  <c r="M165" i="160" s="1"/>
  <c r="D164" i="160"/>
  <c r="D163" i="160"/>
  <c r="F163" i="160" s="1"/>
  <c r="J163" i="160" s="1"/>
  <c r="K163" i="160" s="1"/>
  <c r="M163" i="160" s="1"/>
  <c r="D162" i="160"/>
  <c r="D161" i="160"/>
  <c r="F161" i="160" s="1"/>
  <c r="J161" i="160" s="1"/>
  <c r="K161" i="160" s="1"/>
  <c r="M161" i="160" s="1"/>
  <c r="D160" i="160"/>
  <c r="D159" i="160"/>
  <c r="F159" i="160" s="1"/>
  <c r="J159" i="160" s="1"/>
  <c r="K159" i="160" s="1"/>
  <c r="M159" i="160" s="1"/>
  <c r="D158" i="160"/>
  <c r="D157" i="160"/>
  <c r="F157" i="160" s="1"/>
  <c r="J157" i="160" s="1"/>
  <c r="K157" i="160" s="1"/>
  <c r="M157" i="160" s="1"/>
  <c r="D156" i="160"/>
  <c r="D155" i="160"/>
  <c r="F155" i="160" s="1"/>
  <c r="J155" i="160" s="1"/>
  <c r="K155" i="160" s="1"/>
  <c r="M155" i="160" s="1"/>
  <c r="D154" i="160"/>
  <c r="D153" i="160"/>
  <c r="F153" i="160" s="1"/>
  <c r="J153" i="160" s="1"/>
  <c r="K153" i="160" s="1"/>
  <c r="M153" i="160" s="1"/>
  <c r="D152" i="160"/>
  <c r="F152" i="160" s="1"/>
  <c r="J152" i="160" s="1"/>
  <c r="K152" i="160" s="1"/>
  <c r="M152" i="160" s="1"/>
  <c r="D151" i="160"/>
  <c r="F151" i="160" s="1"/>
  <c r="J151" i="160" s="1"/>
  <c r="K151" i="160" s="1"/>
  <c r="M151" i="160" s="1"/>
  <c r="D150" i="160"/>
  <c r="D149" i="160"/>
  <c r="F149" i="160" s="1"/>
  <c r="J149" i="160" s="1"/>
  <c r="K149" i="160" s="1"/>
  <c r="M149" i="160" s="1"/>
  <c r="D148" i="160"/>
  <c r="D147" i="160"/>
  <c r="F147" i="160" s="1"/>
  <c r="J147" i="160" s="1"/>
  <c r="K147" i="160" s="1"/>
  <c r="M147" i="160" s="1"/>
  <c r="D146" i="160"/>
  <c r="D145" i="160"/>
  <c r="F145" i="160" s="1"/>
  <c r="J145" i="160" s="1"/>
  <c r="K145" i="160" s="1"/>
  <c r="M145" i="160" s="1"/>
  <c r="D144" i="160"/>
  <c r="D143" i="160"/>
  <c r="F143" i="160" s="1"/>
  <c r="J143" i="160" s="1"/>
  <c r="K143" i="160" s="1"/>
  <c r="M143" i="160" s="1"/>
  <c r="D142" i="160"/>
  <c r="D141" i="160"/>
  <c r="F141" i="160" s="1"/>
  <c r="J141" i="160" s="1"/>
  <c r="K141" i="160" s="1"/>
  <c r="M141" i="160" s="1"/>
  <c r="D140" i="160"/>
  <c r="F140" i="160" s="1"/>
  <c r="J140" i="160" s="1"/>
  <c r="K140" i="160" s="1"/>
  <c r="M140" i="160" s="1"/>
  <c r="D139" i="160"/>
  <c r="F139" i="160" s="1"/>
  <c r="J139" i="160" s="1"/>
  <c r="K139" i="160" s="1"/>
  <c r="M139" i="160" s="1"/>
  <c r="D138" i="160"/>
  <c r="D137" i="160"/>
  <c r="F137" i="160" s="1"/>
  <c r="J137" i="160" s="1"/>
  <c r="K137" i="160" s="1"/>
  <c r="M137" i="160" s="1"/>
  <c r="D136" i="160"/>
  <c r="D135" i="160"/>
  <c r="F135" i="160" s="1"/>
  <c r="J135" i="160" s="1"/>
  <c r="K135" i="160" s="1"/>
  <c r="M135" i="160" s="1"/>
  <c r="D134" i="160"/>
  <c r="D133" i="160"/>
  <c r="F133" i="160" s="1"/>
  <c r="J133" i="160" s="1"/>
  <c r="K133" i="160" s="1"/>
  <c r="M133" i="160" s="1"/>
  <c r="D132" i="160"/>
  <c r="F132" i="160" s="1"/>
  <c r="J132" i="160" s="1"/>
  <c r="K132" i="160" s="1"/>
  <c r="M132" i="160" s="1"/>
  <c r="D131" i="160"/>
  <c r="F131" i="160" s="1"/>
  <c r="J131" i="160" s="1"/>
  <c r="K131" i="160" s="1"/>
  <c r="M131" i="160" s="1"/>
  <c r="D130" i="160"/>
  <c r="D129" i="160"/>
  <c r="F129" i="160" s="1"/>
  <c r="J129" i="160" s="1"/>
  <c r="K129" i="160" s="1"/>
  <c r="M129" i="160" s="1"/>
  <c r="D128" i="160"/>
  <c r="D127" i="160"/>
  <c r="F127" i="160" s="1"/>
  <c r="J127" i="160" s="1"/>
  <c r="K127" i="160" s="1"/>
  <c r="M127" i="160" s="1"/>
  <c r="D126" i="160"/>
  <c r="D125" i="160"/>
  <c r="F125" i="160" s="1"/>
  <c r="J125" i="160" s="1"/>
  <c r="K125" i="160" s="1"/>
  <c r="M125" i="160" s="1"/>
  <c r="D124" i="160"/>
  <c r="D123" i="160"/>
  <c r="F123" i="160" s="1"/>
  <c r="J123" i="160" s="1"/>
  <c r="K123" i="160" s="1"/>
  <c r="M123" i="160" s="1"/>
  <c r="D122" i="160"/>
  <c r="D121" i="160"/>
  <c r="F121" i="160" s="1"/>
  <c r="J121" i="160" s="1"/>
  <c r="K121" i="160" s="1"/>
  <c r="M121" i="160" s="1"/>
  <c r="D120" i="160"/>
  <c r="D119" i="160"/>
  <c r="F119" i="160" s="1"/>
  <c r="J119" i="160" s="1"/>
  <c r="K119" i="160" s="1"/>
  <c r="M119" i="160" s="1"/>
  <c r="D118" i="160"/>
  <c r="D117" i="160"/>
  <c r="F117" i="160" s="1"/>
  <c r="J117" i="160" s="1"/>
  <c r="K117" i="160" s="1"/>
  <c r="M117" i="160" s="1"/>
  <c r="D116" i="160"/>
  <c r="D115" i="160"/>
  <c r="F115" i="160" s="1"/>
  <c r="J115" i="160" s="1"/>
  <c r="K115" i="160" s="1"/>
  <c r="M115" i="160" s="1"/>
  <c r="D114" i="160"/>
  <c r="D113" i="160"/>
  <c r="F113" i="160" s="1"/>
  <c r="J113" i="160" s="1"/>
  <c r="K113" i="160" s="1"/>
  <c r="M113" i="160" s="1"/>
  <c r="D112" i="160"/>
  <c r="F112" i="160" s="1"/>
  <c r="J112" i="160" s="1"/>
  <c r="K112" i="160" s="1"/>
  <c r="M112" i="160" s="1"/>
  <c r="D111" i="160"/>
  <c r="F111" i="160" s="1"/>
  <c r="J111" i="160" s="1"/>
  <c r="K111" i="160" s="1"/>
  <c r="M111" i="160" s="1"/>
  <c r="D110" i="160"/>
  <c r="D109" i="160"/>
  <c r="F109" i="160" s="1"/>
  <c r="J109" i="160" s="1"/>
  <c r="K109" i="160" s="1"/>
  <c r="M109" i="160" s="1"/>
  <c r="D108" i="160"/>
  <c r="D107" i="160"/>
  <c r="F107" i="160" s="1"/>
  <c r="J107" i="160" s="1"/>
  <c r="K107" i="160" s="1"/>
  <c r="M107" i="160" s="1"/>
  <c r="D106" i="160"/>
  <c r="D105" i="160"/>
  <c r="F105" i="160" s="1"/>
  <c r="J105" i="160" s="1"/>
  <c r="K105" i="160" s="1"/>
  <c r="M105" i="160" s="1"/>
  <c r="D104" i="160"/>
  <c r="D103" i="160"/>
  <c r="F103" i="160" s="1"/>
  <c r="J103" i="160" s="1"/>
  <c r="K103" i="160" s="1"/>
  <c r="M103" i="160" s="1"/>
  <c r="D102" i="160"/>
  <c r="D101" i="160"/>
  <c r="F101" i="160" s="1"/>
  <c r="J101" i="160" s="1"/>
  <c r="K101" i="160" s="1"/>
  <c r="M101" i="160" s="1"/>
  <c r="D100" i="160"/>
  <c r="D99" i="160"/>
  <c r="F99" i="160" s="1"/>
  <c r="J99" i="160" s="1"/>
  <c r="K99" i="160" s="1"/>
  <c r="M99" i="160" s="1"/>
  <c r="D98" i="160"/>
  <c r="D97" i="160"/>
  <c r="F97" i="160" s="1"/>
  <c r="J97" i="160" s="1"/>
  <c r="K97" i="160" s="1"/>
  <c r="M97" i="160" s="1"/>
  <c r="D96" i="160"/>
  <c r="D95" i="160"/>
  <c r="D94" i="160"/>
  <c r="D93" i="160"/>
  <c r="F93" i="160" s="1"/>
  <c r="J93" i="160" s="1"/>
  <c r="K93" i="160" s="1"/>
  <c r="M93" i="160" s="1"/>
  <c r="D92" i="160"/>
  <c r="F92" i="160" s="1"/>
  <c r="J92" i="160" s="1"/>
  <c r="K92" i="160" s="1"/>
  <c r="M92" i="160" s="1"/>
  <c r="D91" i="160"/>
  <c r="F91" i="160" s="1"/>
  <c r="J91" i="160" s="1"/>
  <c r="K91" i="160" s="1"/>
  <c r="M91" i="160" s="1"/>
  <c r="D90" i="160"/>
  <c r="D89" i="160"/>
  <c r="F89" i="160" s="1"/>
  <c r="J89" i="160" s="1"/>
  <c r="K89" i="160" s="1"/>
  <c r="M89" i="160" s="1"/>
  <c r="D88" i="160"/>
  <c r="D87" i="160"/>
  <c r="D86" i="160"/>
  <c r="D85" i="160"/>
  <c r="F85" i="160" s="1"/>
  <c r="J85" i="160" s="1"/>
  <c r="K85" i="160" s="1"/>
  <c r="M85" i="160" s="1"/>
  <c r="D84" i="160"/>
  <c r="F84" i="160" s="1"/>
  <c r="J84" i="160" s="1"/>
  <c r="K84" i="160" s="1"/>
  <c r="M84" i="160" s="1"/>
  <c r="D83" i="160"/>
  <c r="F83" i="160" s="1"/>
  <c r="J83" i="160" s="1"/>
  <c r="K83" i="160" s="1"/>
  <c r="M83" i="160" s="1"/>
  <c r="D82" i="160"/>
  <c r="D81" i="160"/>
  <c r="F81" i="160" s="1"/>
  <c r="J81" i="160" s="1"/>
  <c r="K81" i="160" s="1"/>
  <c r="M81" i="160" s="1"/>
  <c r="D80" i="160"/>
  <c r="D79" i="160"/>
  <c r="D78" i="160"/>
  <c r="D77" i="160"/>
  <c r="F77" i="160" s="1"/>
  <c r="J77" i="160" s="1"/>
  <c r="K77" i="160" s="1"/>
  <c r="M77" i="160" s="1"/>
  <c r="D76" i="160"/>
  <c r="D75" i="160"/>
  <c r="F75" i="160" s="1"/>
  <c r="J75" i="160" s="1"/>
  <c r="K75" i="160" s="1"/>
  <c r="M75" i="160" s="1"/>
  <c r="D74" i="160"/>
  <c r="D73" i="160"/>
  <c r="F73" i="160" s="1"/>
  <c r="J73" i="160" s="1"/>
  <c r="K73" i="160" s="1"/>
  <c r="M73" i="160" s="1"/>
  <c r="D72" i="160"/>
  <c r="F72" i="160" s="1"/>
  <c r="J72" i="160" s="1"/>
  <c r="K72" i="160" s="1"/>
  <c r="M72" i="160" s="1"/>
  <c r="D71" i="160"/>
  <c r="F71" i="160" s="1"/>
  <c r="J71" i="160" s="1"/>
  <c r="K71" i="160" s="1"/>
  <c r="M71" i="160" s="1"/>
  <c r="D70" i="160"/>
  <c r="D69" i="160"/>
  <c r="F69" i="160" s="1"/>
  <c r="J69" i="160" s="1"/>
  <c r="K69" i="160" s="1"/>
  <c r="M69" i="160" s="1"/>
  <c r="D68" i="160"/>
  <c r="F68" i="160" s="1"/>
  <c r="J68" i="160" s="1"/>
  <c r="K68" i="160" s="1"/>
  <c r="M68" i="160" s="1"/>
  <c r="D67" i="160"/>
  <c r="F67" i="160" s="1"/>
  <c r="J67" i="160" s="1"/>
  <c r="K67" i="160" s="1"/>
  <c r="M67" i="160" s="1"/>
  <c r="D66" i="160"/>
  <c r="D65" i="160"/>
  <c r="F65" i="160" s="1"/>
  <c r="J65" i="160" s="1"/>
  <c r="K65" i="160" s="1"/>
  <c r="M65" i="160" s="1"/>
  <c r="D64" i="160"/>
  <c r="F64" i="160" s="1"/>
  <c r="J64" i="160" s="1"/>
  <c r="K64" i="160" s="1"/>
  <c r="M64" i="160" s="1"/>
  <c r="D63" i="160"/>
  <c r="F63" i="160" s="1"/>
  <c r="J63" i="160" s="1"/>
  <c r="K63" i="160" s="1"/>
  <c r="M63" i="160" s="1"/>
  <c r="D62" i="160"/>
  <c r="D61" i="160"/>
  <c r="F61" i="160" s="1"/>
  <c r="J61" i="160" s="1"/>
  <c r="K61" i="160" s="1"/>
  <c r="M61" i="160" s="1"/>
  <c r="D60" i="160"/>
  <c r="F60" i="160" s="1"/>
  <c r="J60" i="160" s="1"/>
  <c r="K60" i="160" s="1"/>
  <c r="M60" i="160" s="1"/>
  <c r="D59" i="160"/>
  <c r="F59" i="160" s="1"/>
  <c r="J59" i="160" s="1"/>
  <c r="K59" i="160" s="1"/>
  <c r="M59" i="160" s="1"/>
  <c r="D58" i="160"/>
  <c r="D57" i="160"/>
  <c r="F57" i="160" s="1"/>
  <c r="J57" i="160" s="1"/>
  <c r="K57" i="160" s="1"/>
  <c r="M57" i="160" s="1"/>
  <c r="D56" i="160"/>
  <c r="D55" i="160"/>
  <c r="F55" i="160" s="1"/>
  <c r="J55" i="160" s="1"/>
  <c r="K55" i="160" s="1"/>
  <c r="M55" i="160" s="1"/>
  <c r="D54" i="160"/>
  <c r="D53" i="160"/>
  <c r="F53" i="160" s="1"/>
  <c r="J53" i="160" s="1"/>
  <c r="K53" i="160" s="1"/>
  <c r="M53" i="160" s="1"/>
  <c r="D52" i="160"/>
  <c r="F52" i="160" s="1"/>
  <c r="J52" i="160" s="1"/>
  <c r="K52" i="160" s="1"/>
  <c r="M52" i="160" s="1"/>
  <c r="D51" i="160"/>
  <c r="F51" i="160" s="1"/>
  <c r="J51" i="160" s="1"/>
  <c r="K51" i="160" s="1"/>
  <c r="M51" i="160" s="1"/>
  <c r="D50" i="160"/>
  <c r="D49" i="160"/>
  <c r="F49" i="160" s="1"/>
  <c r="J49" i="160" s="1"/>
  <c r="K49" i="160" s="1"/>
  <c r="M49" i="160" s="1"/>
  <c r="D48" i="160"/>
  <c r="D47" i="160"/>
  <c r="F47" i="160" s="1"/>
  <c r="J47" i="160" s="1"/>
  <c r="K47" i="160" s="1"/>
  <c r="M47" i="160" s="1"/>
  <c r="D46" i="160"/>
  <c r="D45" i="160"/>
  <c r="F45" i="160" s="1"/>
  <c r="J45" i="160" s="1"/>
  <c r="K45" i="160" s="1"/>
  <c r="M45" i="160" s="1"/>
  <c r="D44" i="160"/>
  <c r="D43" i="160"/>
  <c r="F43" i="160" s="1"/>
  <c r="J43" i="160" s="1"/>
  <c r="K43" i="160" s="1"/>
  <c r="M43" i="160" s="1"/>
  <c r="D42" i="160"/>
  <c r="D41" i="160"/>
  <c r="F41" i="160" s="1"/>
  <c r="J41" i="160" s="1"/>
  <c r="K41" i="160" s="1"/>
  <c r="M41" i="160" s="1"/>
  <c r="D40" i="160"/>
  <c r="D39" i="160"/>
  <c r="F39" i="160" s="1"/>
  <c r="J39" i="160" s="1"/>
  <c r="K39" i="160" s="1"/>
  <c r="M39" i="160" s="1"/>
  <c r="D38" i="160"/>
  <c r="D37" i="160"/>
  <c r="F37" i="160" s="1"/>
  <c r="J37" i="160" s="1"/>
  <c r="K37" i="160" s="1"/>
  <c r="M37" i="160" s="1"/>
  <c r="D36" i="160"/>
  <c r="D35" i="160"/>
  <c r="F35" i="160" s="1"/>
  <c r="J35" i="160" s="1"/>
  <c r="K35" i="160" s="1"/>
  <c r="M35" i="160" s="1"/>
  <c r="D34" i="160"/>
  <c r="D33" i="160"/>
  <c r="F33" i="160" s="1"/>
  <c r="J33" i="160" s="1"/>
  <c r="K33" i="160" s="1"/>
  <c r="M33" i="160" s="1"/>
  <c r="D32" i="160"/>
  <c r="D31" i="160"/>
  <c r="F31" i="160" s="1"/>
  <c r="J31" i="160" s="1"/>
  <c r="K31" i="160" s="1"/>
  <c r="M31" i="160" s="1"/>
  <c r="D30" i="160"/>
  <c r="D29" i="160"/>
  <c r="F29" i="160" s="1"/>
  <c r="J29" i="160" s="1"/>
  <c r="K29" i="160" s="1"/>
  <c r="M29" i="160" s="1"/>
  <c r="D28" i="160"/>
  <c r="D27" i="160"/>
  <c r="F27" i="160" s="1"/>
  <c r="J27" i="160" s="1"/>
  <c r="K27" i="160" s="1"/>
  <c r="M27" i="160" s="1"/>
  <c r="D26" i="160"/>
  <c r="D25" i="160"/>
  <c r="F25" i="160" s="1"/>
  <c r="J25" i="160" s="1"/>
  <c r="K25" i="160" s="1"/>
  <c r="M25" i="160" s="1"/>
  <c r="D24" i="160"/>
  <c r="F24" i="160" s="1"/>
  <c r="J24" i="160" s="1"/>
  <c r="K24" i="160" s="1"/>
  <c r="M24" i="160" s="1"/>
  <c r="D23" i="160"/>
  <c r="F23" i="160" s="1"/>
  <c r="J23" i="160" s="1"/>
  <c r="K23" i="160" s="1"/>
  <c r="M23" i="160" s="1"/>
  <c r="D22" i="160"/>
  <c r="D21" i="160"/>
  <c r="F21" i="160" s="1"/>
  <c r="J21" i="160" s="1"/>
  <c r="K21" i="160" s="1"/>
  <c r="M21" i="160" s="1"/>
  <c r="D20" i="160"/>
  <c r="F20" i="160" s="1"/>
  <c r="J20" i="160" s="1"/>
  <c r="K20" i="160" s="1"/>
  <c r="M20" i="160" s="1"/>
  <c r="D19" i="160"/>
  <c r="F19" i="160" s="1"/>
  <c r="J19" i="160" s="1"/>
  <c r="K19" i="160" s="1"/>
  <c r="M19" i="160" s="1"/>
  <c r="D18" i="160"/>
  <c r="F18" i="160" s="1"/>
  <c r="J18" i="160" s="1"/>
  <c r="K18" i="160" s="1"/>
  <c r="M18" i="160" s="1"/>
  <c r="D17" i="160"/>
  <c r="F17" i="160" s="1"/>
  <c r="J17" i="160" s="1"/>
  <c r="K17" i="160" s="1"/>
  <c r="M17" i="160" s="1"/>
  <c r="D16" i="160"/>
  <c r="F16" i="160" s="1"/>
  <c r="J16" i="160" s="1"/>
  <c r="K16" i="160" s="1"/>
  <c r="M16" i="160" s="1"/>
  <c r="D15" i="160"/>
  <c r="F15" i="160" s="1"/>
  <c r="J15" i="160" s="1"/>
  <c r="K15" i="160" s="1"/>
  <c r="M15" i="160" s="1"/>
  <c r="D14" i="160"/>
  <c r="F14" i="160" s="1"/>
  <c r="J14" i="160" s="1"/>
  <c r="K14" i="160" s="1"/>
  <c r="M14" i="160" s="1"/>
  <c r="D13" i="160"/>
  <c r="F13" i="160" s="1"/>
  <c r="J13" i="160" s="1"/>
  <c r="K13" i="160" s="1"/>
  <c r="M13" i="160" s="1"/>
  <c r="D12" i="160"/>
  <c r="F12" i="160" s="1"/>
  <c r="J12" i="160" s="1"/>
  <c r="K12" i="160" s="1"/>
  <c r="M12" i="160" s="1"/>
  <c r="D11" i="160"/>
  <c r="F11" i="160" s="1"/>
  <c r="J11" i="160" s="1"/>
  <c r="K11" i="160" s="1"/>
  <c r="M11" i="160" s="1"/>
  <c r="D10" i="160"/>
  <c r="F10" i="160" s="1"/>
  <c r="J10" i="160" s="1"/>
  <c r="K10" i="160" s="1"/>
  <c r="M10" i="160" s="1"/>
  <c r="D9" i="160"/>
  <c r="F9" i="160" s="1"/>
  <c r="J9" i="160" s="1"/>
  <c r="K9" i="160" s="1"/>
  <c r="M9" i="160" s="1"/>
  <c r="D8" i="160"/>
  <c r="F8" i="160" s="1"/>
  <c r="J8" i="160" s="1"/>
  <c r="K8" i="160" s="1"/>
  <c r="M8" i="160" s="1"/>
  <c r="D7" i="160"/>
  <c r="F7" i="160" s="1"/>
  <c r="J7" i="160" s="1"/>
  <c r="K7" i="160" s="1"/>
  <c r="M7" i="160" s="1"/>
  <c r="D6" i="160"/>
  <c r="F6" i="160" s="1"/>
  <c r="J6" i="160" s="1"/>
  <c r="K6" i="160" s="1"/>
  <c r="M6" i="160" s="1"/>
  <c r="D5" i="160"/>
  <c r="F5" i="160" s="1"/>
  <c r="J5" i="160" s="1"/>
  <c r="K5" i="160" s="1"/>
  <c r="M5" i="160" s="1"/>
  <c r="M200" i="160" s="1"/>
  <c r="J28" i="158"/>
  <c r="J26" i="158"/>
  <c r="J24" i="158"/>
  <c r="J22" i="158"/>
  <c r="J20" i="158"/>
  <c r="J19" i="158"/>
  <c r="F18" i="158"/>
  <c r="J18" i="158" s="1"/>
  <c r="F17" i="158"/>
  <c r="J17" i="158" s="1"/>
  <c r="F16" i="158"/>
  <c r="J16" i="158" s="1"/>
  <c r="F15" i="158"/>
  <c r="J15" i="158" s="1"/>
  <c r="F14" i="158"/>
  <c r="J14" i="158" s="1"/>
  <c r="F13" i="158"/>
  <c r="J13" i="158" s="1"/>
  <c r="F12" i="158"/>
  <c r="J12" i="158" s="1"/>
  <c r="F11" i="158"/>
  <c r="J11" i="158" s="1"/>
  <c r="F10" i="158"/>
  <c r="J10" i="158" s="1"/>
  <c r="F9" i="158"/>
  <c r="J9" i="158" s="1"/>
  <c r="F8" i="158"/>
  <c r="J8" i="158" s="1"/>
  <c r="F7" i="158"/>
  <c r="J7" i="158" s="1"/>
  <c r="F6" i="158"/>
  <c r="J6" i="158" s="1"/>
  <c r="F5" i="158"/>
  <c r="J5" i="158" s="1"/>
  <c r="D199" i="156"/>
  <c r="F199" i="156" s="1"/>
  <c r="J199" i="156" s="1"/>
  <c r="K199" i="156" s="1"/>
  <c r="M199" i="156" s="1"/>
  <c r="D198" i="156"/>
  <c r="F198" i="156" s="1"/>
  <c r="J198" i="156" s="1"/>
  <c r="K198" i="156" s="1"/>
  <c r="M198" i="156" s="1"/>
  <c r="D197" i="156"/>
  <c r="F197" i="156" s="1"/>
  <c r="J197" i="156" s="1"/>
  <c r="K197" i="156" s="1"/>
  <c r="M197" i="156" s="1"/>
  <c r="D196" i="156"/>
  <c r="F196" i="156" s="1"/>
  <c r="J196" i="156" s="1"/>
  <c r="K196" i="156" s="1"/>
  <c r="M196" i="156" s="1"/>
  <c r="D195" i="156"/>
  <c r="F195" i="156" s="1"/>
  <c r="J195" i="156" s="1"/>
  <c r="K195" i="156" s="1"/>
  <c r="M195" i="156" s="1"/>
  <c r="D194" i="156"/>
  <c r="F194" i="156" s="1"/>
  <c r="J194" i="156" s="1"/>
  <c r="K194" i="156" s="1"/>
  <c r="M194" i="156" s="1"/>
  <c r="D193" i="156"/>
  <c r="F193" i="156" s="1"/>
  <c r="J193" i="156" s="1"/>
  <c r="K193" i="156" s="1"/>
  <c r="M193" i="156" s="1"/>
  <c r="D192" i="156"/>
  <c r="F192" i="156" s="1"/>
  <c r="J192" i="156" s="1"/>
  <c r="K192" i="156" s="1"/>
  <c r="M192" i="156" s="1"/>
  <c r="D191" i="156"/>
  <c r="F191" i="156" s="1"/>
  <c r="J191" i="156" s="1"/>
  <c r="K191" i="156" s="1"/>
  <c r="M191" i="156" s="1"/>
  <c r="D190" i="156"/>
  <c r="D189" i="156"/>
  <c r="F189" i="156" s="1"/>
  <c r="J189" i="156" s="1"/>
  <c r="K189" i="156" s="1"/>
  <c r="M189" i="156" s="1"/>
  <c r="D188" i="156"/>
  <c r="F188" i="156" s="1"/>
  <c r="J188" i="156" s="1"/>
  <c r="K188" i="156" s="1"/>
  <c r="M188" i="156" s="1"/>
  <c r="D187" i="156"/>
  <c r="F187" i="156" s="1"/>
  <c r="J187" i="156" s="1"/>
  <c r="K187" i="156" s="1"/>
  <c r="M187" i="156" s="1"/>
  <c r="D186" i="156"/>
  <c r="D185" i="156"/>
  <c r="F185" i="156" s="1"/>
  <c r="J185" i="156" s="1"/>
  <c r="K185" i="156" s="1"/>
  <c r="M185" i="156" s="1"/>
  <c r="D184" i="156"/>
  <c r="F184" i="156" s="1"/>
  <c r="J184" i="156" s="1"/>
  <c r="K184" i="156" s="1"/>
  <c r="M184" i="156" s="1"/>
  <c r="D183" i="156"/>
  <c r="F183" i="156" s="1"/>
  <c r="J183" i="156" s="1"/>
  <c r="K183" i="156" s="1"/>
  <c r="M183" i="156" s="1"/>
  <c r="D182" i="156"/>
  <c r="F182" i="156" s="1"/>
  <c r="J182" i="156" s="1"/>
  <c r="K182" i="156" s="1"/>
  <c r="M182" i="156" s="1"/>
  <c r="D181" i="156"/>
  <c r="F181" i="156" s="1"/>
  <c r="J181" i="156" s="1"/>
  <c r="K181" i="156" s="1"/>
  <c r="M181" i="156" s="1"/>
  <c r="D180" i="156"/>
  <c r="F180" i="156" s="1"/>
  <c r="J180" i="156" s="1"/>
  <c r="K180" i="156" s="1"/>
  <c r="M180" i="156" s="1"/>
  <c r="D179" i="156"/>
  <c r="F179" i="156" s="1"/>
  <c r="J179" i="156" s="1"/>
  <c r="K179" i="156" s="1"/>
  <c r="M179" i="156" s="1"/>
  <c r="D178" i="156"/>
  <c r="D177" i="156"/>
  <c r="F177" i="156" s="1"/>
  <c r="J177" i="156" s="1"/>
  <c r="K177" i="156" s="1"/>
  <c r="M177" i="156" s="1"/>
  <c r="D176" i="156"/>
  <c r="F176" i="156" s="1"/>
  <c r="J176" i="156" s="1"/>
  <c r="K176" i="156" s="1"/>
  <c r="M176" i="156" s="1"/>
  <c r="D175" i="156"/>
  <c r="F175" i="156" s="1"/>
  <c r="J175" i="156" s="1"/>
  <c r="K175" i="156" s="1"/>
  <c r="M175" i="156" s="1"/>
  <c r="D174" i="156"/>
  <c r="F174" i="156" s="1"/>
  <c r="J174" i="156" s="1"/>
  <c r="K174" i="156" s="1"/>
  <c r="M174" i="156" s="1"/>
  <c r="D173" i="156"/>
  <c r="F173" i="156" s="1"/>
  <c r="J173" i="156" s="1"/>
  <c r="K173" i="156" s="1"/>
  <c r="M173" i="156" s="1"/>
  <c r="D172" i="156"/>
  <c r="F172" i="156" s="1"/>
  <c r="J172" i="156" s="1"/>
  <c r="K172" i="156" s="1"/>
  <c r="M172" i="156" s="1"/>
  <c r="D171" i="156"/>
  <c r="F171" i="156" s="1"/>
  <c r="J171" i="156" s="1"/>
  <c r="K171" i="156" s="1"/>
  <c r="M171" i="156" s="1"/>
  <c r="D170" i="156"/>
  <c r="D169" i="156"/>
  <c r="F169" i="156" s="1"/>
  <c r="J169" i="156" s="1"/>
  <c r="K169" i="156" s="1"/>
  <c r="M169" i="156" s="1"/>
  <c r="D168" i="156"/>
  <c r="F168" i="156" s="1"/>
  <c r="J168" i="156" s="1"/>
  <c r="K168" i="156" s="1"/>
  <c r="M168" i="156" s="1"/>
  <c r="D167" i="156"/>
  <c r="F167" i="156" s="1"/>
  <c r="J167" i="156" s="1"/>
  <c r="K167" i="156" s="1"/>
  <c r="M167" i="156" s="1"/>
  <c r="D166" i="156"/>
  <c r="F166" i="156" s="1"/>
  <c r="J166" i="156" s="1"/>
  <c r="K166" i="156" s="1"/>
  <c r="M166" i="156" s="1"/>
  <c r="D165" i="156"/>
  <c r="F165" i="156" s="1"/>
  <c r="J165" i="156" s="1"/>
  <c r="K165" i="156" s="1"/>
  <c r="M165" i="156" s="1"/>
  <c r="D164" i="156"/>
  <c r="F164" i="156" s="1"/>
  <c r="J164" i="156" s="1"/>
  <c r="K164" i="156" s="1"/>
  <c r="M164" i="156" s="1"/>
  <c r="D163" i="156"/>
  <c r="F163" i="156" s="1"/>
  <c r="J163" i="156" s="1"/>
  <c r="K163" i="156" s="1"/>
  <c r="M163" i="156" s="1"/>
  <c r="D162" i="156"/>
  <c r="D161" i="156"/>
  <c r="F161" i="156" s="1"/>
  <c r="J161" i="156" s="1"/>
  <c r="K161" i="156" s="1"/>
  <c r="M161" i="156" s="1"/>
  <c r="D160" i="156"/>
  <c r="F160" i="156" s="1"/>
  <c r="J160" i="156" s="1"/>
  <c r="K160" i="156" s="1"/>
  <c r="M160" i="156" s="1"/>
  <c r="D159" i="156"/>
  <c r="F159" i="156" s="1"/>
  <c r="J159" i="156" s="1"/>
  <c r="K159" i="156" s="1"/>
  <c r="M159" i="156" s="1"/>
  <c r="D158" i="156"/>
  <c r="D157" i="156"/>
  <c r="F157" i="156" s="1"/>
  <c r="J157" i="156" s="1"/>
  <c r="K157" i="156" s="1"/>
  <c r="M157" i="156" s="1"/>
  <c r="D156" i="156"/>
  <c r="F156" i="156" s="1"/>
  <c r="J156" i="156" s="1"/>
  <c r="K156" i="156" s="1"/>
  <c r="M156" i="156" s="1"/>
  <c r="D155" i="156"/>
  <c r="F155" i="156" s="1"/>
  <c r="J155" i="156" s="1"/>
  <c r="K155" i="156" s="1"/>
  <c r="M155" i="156" s="1"/>
  <c r="D154" i="156"/>
  <c r="F154" i="156" s="1"/>
  <c r="J154" i="156" s="1"/>
  <c r="K154" i="156" s="1"/>
  <c r="M154" i="156" s="1"/>
  <c r="D153" i="156"/>
  <c r="F153" i="156" s="1"/>
  <c r="J153" i="156" s="1"/>
  <c r="K153" i="156" s="1"/>
  <c r="M153" i="156" s="1"/>
  <c r="D152" i="156"/>
  <c r="F152" i="156" s="1"/>
  <c r="J152" i="156" s="1"/>
  <c r="K152" i="156" s="1"/>
  <c r="M152" i="156" s="1"/>
  <c r="D151" i="156"/>
  <c r="F151" i="156" s="1"/>
  <c r="J151" i="156" s="1"/>
  <c r="K151" i="156" s="1"/>
  <c r="M151" i="156" s="1"/>
  <c r="D150" i="156"/>
  <c r="F150" i="156" s="1"/>
  <c r="J150" i="156" s="1"/>
  <c r="K150" i="156" s="1"/>
  <c r="M150" i="156" s="1"/>
  <c r="D149" i="156"/>
  <c r="F149" i="156" s="1"/>
  <c r="J149" i="156" s="1"/>
  <c r="K149" i="156" s="1"/>
  <c r="M149" i="156" s="1"/>
  <c r="D148" i="156"/>
  <c r="F148" i="156" s="1"/>
  <c r="J148" i="156" s="1"/>
  <c r="K148" i="156" s="1"/>
  <c r="M148" i="156" s="1"/>
  <c r="D147" i="156"/>
  <c r="F147" i="156" s="1"/>
  <c r="J147" i="156" s="1"/>
  <c r="K147" i="156" s="1"/>
  <c r="M147" i="156" s="1"/>
  <c r="D146" i="156"/>
  <c r="D145" i="156"/>
  <c r="F145" i="156" s="1"/>
  <c r="J145" i="156" s="1"/>
  <c r="K145" i="156" s="1"/>
  <c r="M145" i="156" s="1"/>
  <c r="D144" i="156"/>
  <c r="F144" i="156" s="1"/>
  <c r="J144" i="156" s="1"/>
  <c r="K144" i="156" s="1"/>
  <c r="M144" i="156" s="1"/>
  <c r="D143" i="156"/>
  <c r="F143" i="156" s="1"/>
  <c r="J143" i="156" s="1"/>
  <c r="K143" i="156" s="1"/>
  <c r="M143" i="156" s="1"/>
  <c r="D142" i="156"/>
  <c r="D141" i="156"/>
  <c r="F141" i="156" s="1"/>
  <c r="J141" i="156" s="1"/>
  <c r="K141" i="156" s="1"/>
  <c r="M141" i="156" s="1"/>
  <c r="D140" i="156"/>
  <c r="F140" i="156" s="1"/>
  <c r="J140" i="156" s="1"/>
  <c r="K140" i="156" s="1"/>
  <c r="M140" i="156" s="1"/>
  <c r="D139" i="156"/>
  <c r="F139" i="156" s="1"/>
  <c r="J139" i="156" s="1"/>
  <c r="K139" i="156" s="1"/>
  <c r="M139" i="156" s="1"/>
  <c r="D138" i="156"/>
  <c r="D137" i="156"/>
  <c r="F137" i="156" s="1"/>
  <c r="J137" i="156" s="1"/>
  <c r="K137" i="156" s="1"/>
  <c r="M137" i="156" s="1"/>
  <c r="D136" i="156"/>
  <c r="F136" i="156" s="1"/>
  <c r="J136" i="156" s="1"/>
  <c r="K136" i="156" s="1"/>
  <c r="M136" i="156" s="1"/>
  <c r="D135" i="156"/>
  <c r="F135" i="156" s="1"/>
  <c r="J135" i="156" s="1"/>
  <c r="K135" i="156" s="1"/>
  <c r="M135" i="156" s="1"/>
  <c r="D134" i="156"/>
  <c r="F134" i="156" s="1"/>
  <c r="J134" i="156" s="1"/>
  <c r="K134" i="156" s="1"/>
  <c r="M134" i="156" s="1"/>
  <c r="D133" i="156"/>
  <c r="F133" i="156" s="1"/>
  <c r="J133" i="156" s="1"/>
  <c r="K133" i="156" s="1"/>
  <c r="M133" i="156" s="1"/>
  <c r="D132" i="156"/>
  <c r="F132" i="156" s="1"/>
  <c r="J132" i="156" s="1"/>
  <c r="K132" i="156" s="1"/>
  <c r="M132" i="156" s="1"/>
  <c r="D131" i="156"/>
  <c r="F131" i="156" s="1"/>
  <c r="J131" i="156" s="1"/>
  <c r="K131" i="156" s="1"/>
  <c r="M131" i="156" s="1"/>
  <c r="D130" i="156"/>
  <c r="F130" i="156" s="1"/>
  <c r="J130" i="156" s="1"/>
  <c r="K130" i="156" s="1"/>
  <c r="M130" i="156" s="1"/>
  <c r="D129" i="156"/>
  <c r="F129" i="156" s="1"/>
  <c r="J129" i="156" s="1"/>
  <c r="K129" i="156" s="1"/>
  <c r="M129" i="156" s="1"/>
  <c r="D128" i="156"/>
  <c r="F128" i="156" s="1"/>
  <c r="J128" i="156" s="1"/>
  <c r="K128" i="156" s="1"/>
  <c r="M128" i="156" s="1"/>
  <c r="D127" i="156"/>
  <c r="F127" i="156" s="1"/>
  <c r="J127" i="156" s="1"/>
  <c r="K127" i="156" s="1"/>
  <c r="M127" i="156" s="1"/>
  <c r="D126" i="156"/>
  <c r="D125" i="156"/>
  <c r="F125" i="156" s="1"/>
  <c r="J125" i="156" s="1"/>
  <c r="K125" i="156" s="1"/>
  <c r="M125" i="156" s="1"/>
  <c r="D124" i="156"/>
  <c r="F124" i="156" s="1"/>
  <c r="J124" i="156" s="1"/>
  <c r="K124" i="156" s="1"/>
  <c r="M124" i="156" s="1"/>
  <c r="D123" i="156"/>
  <c r="F123" i="156" s="1"/>
  <c r="J123" i="156" s="1"/>
  <c r="K123" i="156" s="1"/>
  <c r="M123" i="156" s="1"/>
  <c r="D122" i="156"/>
  <c r="D121" i="156"/>
  <c r="F121" i="156" s="1"/>
  <c r="J121" i="156" s="1"/>
  <c r="K121" i="156" s="1"/>
  <c r="M121" i="156" s="1"/>
  <c r="D120" i="156"/>
  <c r="F120" i="156" s="1"/>
  <c r="J120" i="156" s="1"/>
  <c r="K120" i="156" s="1"/>
  <c r="M120" i="156" s="1"/>
  <c r="D119" i="156"/>
  <c r="F119" i="156" s="1"/>
  <c r="J119" i="156" s="1"/>
  <c r="K119" i="156" s="1"/>
  <c r="M119" i="156" s="1"/>
  <c r="D118" i="156"/>
  <c r="F118" i="156" s="1"/>
  <c r="J118" i="156" s="1"/>
  <c r="K118" i="156" s="1"/>
  <c r="M118" i="156" s="1"/>
  <c r="D117" i="156"/>
  <c r="F117" i="156" s="1"/>
  <c r="J117" i="156" s="1"/>
  <c r="K117" i="156" s="1"/>
  <c r="M117" i="156" s="1"/>
  <c r="D116" i="156"/>
  <c r="F116" i="156" s="1"/>
  <c r="J116" i="156" s="1"/>
  <c r="K116" i="156" s="1"/>
  <c r="M116" i="156" s="1"/>
  <c r="D115" i="156"/>
  <c r="F115" i="156" s="1"/>
  <c r="J115" i="156" s="1"/>
  <c r="K115" i="156" s="1"/>
  <c r="M115" i="156" s="1"/>
  <c r="D114" i="156"/>
  <c r="D113" i="156"/>
  <c r="F113" i="156" s="1"/>
  <c r="J113" i="156" s="1"/>
  <c r="K113" i="156" s="1"/>
  <c r="M113" i="156" s="1"/>
  <c r="D112" i="156"/>
  <c r="F112" i="156" s="1"/>
  <c r="J112" i="156" s="1"/>
  <c r="K112" i="156" s="1"/>
  <c r="M112" i="156" s="1"/>
  <c r="D111" i="156"/>
  <c r="F111" i="156" s="1"/>
  <c r="J111" i="156" s="1"/>
  <c r="K111" i="156" s="1"/>
  <c r="M111" i="156" s="1"/>
  <c r="D110" i="156"/>
  <c r="F110" i="156" s="1"/>
  <c r="J110" i="156" s="1"/>
  <c r="K110" i="156" s="1"/>
  <c r="M110" i="156" s="1"/>
  <c r="D109" i="156"/>
  <c r="F109" i="156" s="1"/>
  <c r="J109" i="156" s="1"/>
  <c r="K109" i="156" s="1"/>
  <c r="M109" i="156" s="1"/>
  <c r="D108" i="156"/>
  <c r="F108" i="156" s="1"/>
  <c r="J108" i="156" s="1"/>
  <c r="K108" i="156" s="1"/>
  <c r="M108" i="156" s="1"/>
  <c r="D107" i="156"/>
  <c r="F107" i="156" s="1"/>
  <c r="J107" i="156" s="1"/>
  <c r="K107" i="156" s="1"/>
  <c r="M107" i="156" s="1"/>
  <c r="D106" i="156"/>
  <c r="D105" i="156"/>
  <c r="F105" i="156" s="1"/>
  <c r="J105" i="156" s="1"/>
  <c r="K105" i="156" s="1"/>
  <c r="M105" i="156" s="1"/>
  <c r="D104" i="156"/>
  <c r="D103" i="156"/>
  <c r="F103" i="156" s="1"/>
  <c r="J103" i="156" s="1"/>
  <c r="K103" i="156" s="1"/>
  <c r="M103" i="156" s="1"/>
  <c r="D102" i="156"/>
  <c r="D101" i="156"/>
  <c r="D100" i="156"/>
  <c r="D99" i="156"/>
  <c r="F99" i="156" s="1"/>
  <c r="J99" i="156" s="1"/>
  <c r="K99" i="156" s="1"/>
  <c r="M99" i="156" s="1"/>
  <c r="D98" i="156"/>
  <c r="F98" i="156" s="1"/>
  <c r="J98" i="156" s="1"/>
  <c r="K98" i="156" s="1"/>
  <c r="M98" i="156" s="1"/>
  <c r="D97" i="156"/>
  <c r="F97" i="156" s="1"/>
  <c r="J97" i="156" s="1"/>
  <c r="K97" i="156" s="1"/>
  <c r="M97" i="156" s="1"/>
  <c r="D96" i="156"/>
  <c r="D95" i="156"/>
  <c r="F95" i="156" s="1"/>
  <c r="J95" i="156" s="1"/>
  <c r="K95" i="156" s="1"/>
  <c r="M95" i="156" s="1"/>
  <c r="D94" i="156"/>
  <c r="D93" i="156"/>
  <c r="F93" i="156" s="1"/>
  <c r="J93" i="156" s="1"/>
  <c r="K93" i="156" s="1"/>
  <c r="M93" i="156" s="1"/>
  <c r="D92" i="156"/>
  <c r="D91" i="156"/>
  <c r="F91" i="156" s="1"/>
  <c r="J91" i="156" s="1"/>
  <c r="K91" i="156" s="1"/>
  <c r="M91" i="156" s="1"/>
  <c r="D90" i="156"/>
  <c r="F90" i="156" s="1"/>
  <c r="J90" i="156" s="1"/>
  <c r="K90" i="156" s="1"/>
  <c r="M90" i="156" s="1"/>
  <c r="D89" i="156"/>
  <c r="F89" i="156" s="1"/>
  <c r="J89" i="156" s="1"/>
  <c r="K89" i="156" s="1"/>
  <c r="M89" i="156" s="1"/>
  <c r="D88" i="156"/>
  <c r="D87" i="156"/>
  <c r="F87" i="156" s="1"/>
  <c r="J87" i="156" s="1"/>
  <c r="K87" i="156" s="1"/>
  <c r="M87" i="156" s="1"/>
  <c r="D86" i="156"/>
  <c r="D85" i="156"/>
  <c r="F85" i="156" s="1"/>
  <c r="J85" i="156" s="1"/>
  <c r="K85" i="156" s="1"/>
  <c r="M85" i="156" s="1"/>
  <c r="D84" i="156"/>
  <c r="D83" i="156"/>
  <c r="F83" i="156" s="1"/>
  <c r="J83" i="156" s="1"/>
  <c r="K83" i="156" s="1"/>
  <c r="M83" i="156" s="1"/>
  <c r="D82" i="156"/>
  <c r="D81" i="156"/>
  <c r="F81" i="156" s="1"/>
  <c r="J81" i="156" s="1"/>
  <c r="K81" i="156" s="1"/>
  <c r="M81" i="156" s="1"/>
  <c r="D80" i="156"/>
  <c r="D79" i="156"/>
  <c r="F79" i="156" s="1"/>
  <c r="J79" i="156" s="1"/>
  <c r="K79" i="156" s="1"/>
  <c r="M79" i="156" s="1"/>
  <c r="D78" i="156"/>
  <c r="D77" i="156"/>
  <c r="F77" i="156" s="1"/>
  <c r="J77" i="156" s="1"/>
  <c r="K77" i="156" s="1"/>
  <c r="M77" i="156" s="1"/>
  <c r="D76" i="156"/>
  <c r="D75" i="156"/>
  <c r="F75" i="156" s="1"/>
  <c r="J75" i="156" s="1"/>
  <c r="K75" i="156" s="1"/>
  <c r="M75" i="156" s="1"/>
  <c r="D74" i="156"/>
  <c r="D73" i="156"/>
  <c r="F73" i="156" s="1"/>
  <c r="J73" i="156" s="1"/>
  <c r="K73" i="156" s="1"/>
  <c r="M73" i="156" s="1"/>
  <c r="D72" i="156"/>
  <c r="D71" i="156"/>
  <c r="F71" i="156" s="1"/>
  <c r="J71" i="156" s="1"/>
  <c r="K71" i="156" s="1"/>
  <c r="M71" i="156" s="1"/>
  <c r="D70" i="156"/>
  <c r="D69" i="156"/>
  <c r="D68" i="156"/>
  <c r="D67" i="156"/>
  <c r="F67" i="156" s="1"/>
  <c r="J67" i="156" s="1"/>
  <c r="K67" i="156" s="1"/>
  <c r="M67" i="156" s="1"/>
  <c r="D66" i="156"/>
  <c r="D65" i="156"/>
  <c r="F65" i="156" s="1"/>
  <c r="J65" i="156" s="1"/>
  <c r="K65" i="156" s="1"/>
  <c r="M65" i="156" s="1"/>
  <c r="D64" i="156"/>
  <c r="D63" i="156"/>
  <c r="F63" i="156" s="1"/>
  <c r="J63" i="156" s="1"/>
  <c r="K63" i="156" s="1"/>
  <c r="M63" i="156" s="1"/>
  <c r="D62" i="156"/>
  <c r="F62" i="156" s="1"/>
  <c r="J62" i="156" s="1"/>
  <c r="K62" i="156" s="1"/>
  <c r="M62" i="156" s="1"/>
  <c r="D61" i="156"/>
  <c r="F61" i="156" s="1"/>
  <c r="J61" i="156" s="1"/>
  <c r="K61" i="156" s="1"/>
  <c r="M61" i="156" s="1"/>
  <c r="D60" i="156"/>
  <c r="D59" i="156"/>
  <c r="F59" i="156" s="1"/>
  <c r="J59" i="156" s="1"/>
  <c r="K59" i="156" s="1"/>
  <c r="M59" i="156" s="1"/>
  <c r="D58" i="156"/>
  <c r="D57" i="156"/>
  <c r="F57" i="156" s="1"/>
  <c r="J57" i="156" s="1"/>
  <c r="K57" i="156" s="1"/>
  <c r="M57" i="156" s="1"/>
  <c r="D56" i="156"/>
  <c r="D55" i="156"/>
  <c r="F55" i="156" s="1"/>
  <c r="J55" i="156" s="1"/>
  <c r="K55" i="156" s="1"/>
  <c r="M55" i="156" s="1"/>
  <c r="D54" i="156"/>
  <c r="F54" i="156" s="1"/>
  <c r="J54" i="156" s="1"/>
  <c r="K54" i="156" s="1"/>
  <c r="M54" i="156" s="1"/>
  <c r="D53" i="156"/>
  <c r="F53" i="156" s="1"/>
  <c r="J53" i="156" s="1"/>
  <c r="K53" i="156" s="1"/>
  <c r="M53" i="156" s="1"/>
  <c r="D52" i="156"/>
  <c r="D51" i="156"/>
  <c r="F51" i="156" s="1"/>
  <c r="J51" i="156" s="1"/>
  <c r="K51" i="156" s="1"/>
  <c r="M51" i="156" s="1"/>
  <c r="D50" i="156"/>
  <c r="D49" i="156"/>
  <c r="F49" i="156" s="1"/>
  <c r="J49" i="156" s="1"/>
  <c r="K49" i="156" s="1"/>
  <c r="M49" i="156" s="1"/>
  <c r="D48" i="156"/>
  <c r="D47" i="156"/>
  <c r="F47" i="156" s="1"/>
  <c r="J47" i="156" s="1"/>
  <c r="K47" i="156" s="1"/>
  <c r="M47" i="156" s="1"/>
  <c r="D46" i="156"/>
  <c r="D45" i="156"/>
  <c r="F45" i="156" s="1"/>
  <c r="J45" i="156" s="1"/>
  <c r="K45" i="156" s="1"/>
  <c r="M45" i="156" s="1"/>
  <c r="D44" i="156"/>
  <c r="D43" i="156"/>
  <c r="F43" i="156" s="1"/>
  <c r="J43" i="156" s="1"/>
  <c r="K43" i="156" s="1"/>
  <c r="M43" i="156" s="1"/>
  <c r="D42" i="156"/>
  <c r="D41" i="156"/>
  <c r="F41" i="156" s="1"/>
  <c r="J41" i="156" s="1"/>
  <c r="K41" i="156" s="1"/>
  <c r="M41" i="156" s="1"/>
  <c r="D40" i="156"/>
  <c r="D39" i="156"/>
  <c r="F39" i="156" s="1"/>
  <c r="J39" i="156" s="1"/>
  <c r="K39" i="156" s="1"/>
  <c r="M39" i="156" s="1"/>
  <c r="D38" i="156"/>
  <c r="D37" i="156"/>
  <c r="D36" i="156"/>
  <c r="D35" i="156"/>
  <c r="F35" i="156" s="1"/>
  <c r="J35" i="156" s="1"/>
  <c r="K35" i="156" s="1"/>
  <c r="M35" i="156" s="1"/>
  <c r="D34" i="156"/>
  <c r="F34" i="156" s="1"/>
  <c r="J34" i="156" s="1"/>
  <c r="K34" i="156" s="1"/>
  <c r="M34" i="156" s="1"/>
  <c r="D33" i="156"/>
  <c r="F33" i="156" s="1"/>
  <c r="J33" i="156" s="1"/>
  <c r="K33" i="156" s="1"/>
  <c r="M33" i="156" s="1"/>
  <c r="D32" i="156"/>
  <c r="D31" i="156"/>
  <c r="F31" i="156" s="1"/>
  <c r="J31" i="156" s="1"/>
  <c r="K31" i="156" s="1"/>
  <c r="M31" i="156" s="1"/>
  <c r="D30" i="156"/>
  <c r="D29" i="156"/>
  <c r="F29" i="156" s="1"/>
  <c r="J29" i="156" s="1"/>
  <c r="K29" i="156" s="1"/>
  <c r="M29" i="156" s="1"/>
  <c r="D28" i="156"/>
  <c r="D27" i="156"/>
  <c r="F27" i="156" s="1"/>
  <c r="J27" i="156" s="1"/>
  <c r="K27" i="156" s="1"/>
  <c r="M27" i="156" s="1"/>
  <c r="D26" i="156"/>
  <c r="F26" i="156" s="1"/>
  <c r="J26" i="156" s="1"/>
  <c r="K26" i="156" s="1"/>
  <c r="M26" i="156" s="1"/>
  <c r="D25" i="156"/>
  <c r="F25" i="156" s="1"/>
  <c r="J25" i="156" s="1"/>
  <c r="K25" i="156" s="1"/>
  <c r="M25" i="156" s="1"/>
  <c r="D24" i="156"/>
  <c r="D23" i="156"/>
  <c r="F23" i="156" s="1"/>
  <c r="J23" i="156" s="1"/>
  <c r="K23" i="156" s="1"/>
  <c r="M23" i="156" s="1"/>
  <c r="D22" i="156"/>
  <c r="F22" i="156" s="1"/>
  <c r="J22" i="156" s="1"/>
  <c r="K22" i="156" s="1"/>
  <c r="M22" i="156" s="1"/>
  <c r="D21" i="156"/>
  <c r="F21" i="156" s="1"/>
  <c r="J21" i="156" s="1"/>
  <c r="K21" i="156" s="1"/>
  <c r="M21" i="156" s="1"/>
  <c r="D20" i="156"/>
  <c r="F20" i="156" s="1"/>
  <c r="J20" i="156" s="1"/>
  <c r="K20" i="156" s="1"/>
  <c r="M20" i="156" s="1"/>
  <c r="D19" i="156"/>
  <c r="F19" i="156" s="1"/>
  <c r="J19" i="156" s="1"/>
  <c r="K19" i="156" s="1"/>
  <c r="M19" i="156" s="1"/>
  <c r="D18" i="156"/>
  <c r="F18" i="156" s="1"/>
  <c r="J18" i="156" s="1"/>
  <c r="K18" i="156" s="1"/>
  <c r="M18" i="156" s="1"/>
  <c r="D17" i="156"/>
  <c r="F17" i="156" s="1"/>
  <c r="J17" i="156" s="1"/>
  <c r="K17" i="156" s="1"/>
  <c r="M17" i="156" s="1"/>
  <c r="D16" i="156"/>
  <c r="F16" i="156" s="1"/>
  <c r="J16" i="156" s="1"/>
  <c r="K16" i="156" s="1"/>
  <c r="M16" i="156" s="1"/>
  <c r="D15" i="156"/>
  <c r="F15" i="156" s="1"/>
  <c r="J15" i="156" s="1"/>
  <c r="K15" i="156" s="1"/>
  <c r="M15" i="156" s="1"/>
  <c r="D14" i="156"/>
  <c r="F14" i="156" s="1"/>
  <c r="J14" i="156" s="1"/>
  <c r="K14" i="156" s="1"/>
  <c r="M14" i="156" s="1"/>
  <c r="D13" i="156"/>
  <c r="F13" i="156" s="1"/>
  <c r="J13" i="156" s="1"/>
  <c r="K13" i="156" s="1"/>
  <c r="M13" i="156" s="1"/>
  <c r="D12" i="156"/>
  <c r="F12" i="156" s="1"/>
  <c r="J12" i="156" s="1"/>
  <c r="K12" i="156" s="1"/>
  <c r="M12" i="156" s="1"/>
  <c r="D11" i="156"/>
  <c r="F11" i="156" s="1"/>
  <c r="J11" i="156" s="1"/>
  <c r="K11" i="156" s="1"/>
  <c r="M11" i="156" s="1"/>
  <c r="D10" i="156"/>
  <c r="F10" i="156" s="1"/>
  <c r="J10" i="156" s="1"/>
  <c r="K10" i="156" s="1"/>
  <c r="M10" i="156" s="1"/>
  <c r="D9" i="156"/>
  <c r="F9" i="156" s="1"/>
  <c r="J9" i="156" s="1"/>
  <c r="K9" i="156" s="1"/>
  <c r="M9" i="156" s="1"/>
  <c r="D8" i="156"/>
  <c r="F8" i="156" s="1"/>
  <c r="J8" i="156" s="1"/>
  <c r="K8" i="156" s="1"/>
  <c r="M8" i="156" s="1"/>
  <c r="D7" i="156"/>
  <c r="F7" i="156" s="1"/>
  <c r="J7" i="156" s="1"/>
  <c r="K7" i="156" s="1"/>
  <c r="M7" i="156" s="1"/>
  <c r="D6" i="156"/>
  <c r="F6" i="156" s="1"/>
  <c r="J6" i="156" s="1"/>
  <c r="K6" i="156" s="1"/>
  <c r="M6" i="156" s="1"/>
  <c r="D5" i="156"/>
  <c r="F5" i="156" s="1"/>
  <c r="J5" i="156" s="1"/>
  <c r="K5" i="156" s="1"/>
  <c r="M5" i="156" s="1"/>
  <c r="M200" i="156" s="1"/>
  <c r="F19" i="154"/>
  <c r="J19" i="154" s="1"/>
  <c r="F18" i="154"/>
  <c r="J18" i="154" s="1"/>
  <c r="F17" i="154"/>
  <c r="J17" i="154" s="1"/>
  <c r="F15" i="154"/>
  <c r="J15" i="154" s="1"/>
  <c r="F14" i="154"/>
  <c r="J14" i="154" s="1"/>
  <c r="F13" i="154"/>
  <c r="J13" i="154" s="1"/>
  <c r="F12" i="154"/>
  <c r="J12" i="154" s="1"/>
  <c r="F11" i="154"/>
  <c r="J11" i="154" s="1"/>
  <c r="F10" i="154"/>
  <c r="J10" i="154" s="1"/>
  <c r="F9" i="154"/>
  <c r="J9" i="154" s="1"/>
  <c r="F8" i="154"/>
  <c r="J8" i="154" s="1"/>
  <c r="F7" i="154"/>
  <c r="J7" i="154" s="1"/>
  <c r="F6" i="154"/>
  <c r="J6" i="154" s="1"/>
  <c r="F5" i="154"/>
  <c r="J5" i="154" s="1"/>
  <c r="D199" i="152"/>
  <c r="F199" i="152" s="1"/>
  <c r="J199" i="152" s="1"/>
  <c r="K199" i="152" s="1"/>
  <c r="M199" i="152" s="1"/>
  <c r="D198" i="152"/>
  <c r="D197" i="152"/>
  <c r="F197" i="152" s="1"/>
  <c r="J197" i="152" s="1"/>
  <c r="K197" i="152" s="1"/>
  <c r="M197" i="152" s="1"/>
  <c r="D196" i="152"/>
  <c r="D195" i="152"/>
  <c r="F195" i="152" s="1"/>
  <c r="J195" i="152" s="1"/>
  <c r="K195" i="152" s="1"/>
  <c r="M195" i="152" s="1"/>
  <c r="D194" i="152"/>
  <c r="D193" i="152"/>
  <c r="F193" i="152" s="1"/>
  <c r="J193" i="152" s="1"/>
  <c r="K193" i="152" s="1"/>
  <c r="M193" i="152" s="1"/>
  <c r="D192" i="152"/>
  <c r="F192" i="152" s="1"/>
  <c r="J192" i="152" s="1"/>
  <c r="K192" i="152" s="1"/>
  <c r="M192" i="152" s="1"/>
  <c r="D191" i="152"/>
  <c r="F191" i="152" s="1"/>
  <c r="J191" i="152" s="1"/>
  <c r="K191" i="152" s="1"/>
  <c r="M191" i="152" s="1"/>
  <c r="D190" i="152"/>
  <c r="D189" i="152"/>
  <c r="F189" i="152" s="1"/>
  <c r="J189" i="152" s="1"/>
  <c r="K189" i="152" s="1"/>
  <c r="M189" i="152" s="1"/>
  <c r="D188" i="152"/>
  <c r="F188" i="152" s="1"/>
  <c r="J188" i="152" s="1"/>
  <c r="K188" i="152" s="1"/>
  <c r="M188" i="152" s="1"/>
  <c r="D187" i="152"/>
  <c r="F187" i="152" s="1"/>
  <c r="J187" i="152" s="1"/>
  <c r="K187" i="152" s="1"/>
  <c r="M187" i="152" s="1"/>
  <c r="D186" i="152"/>
  <c r="D185" i="152"/>
  <c r="F185" i="152" s="1"/>
  <c r="J185" i="152" s="1"/>
  <c r="K185" i="152" s="1"/>
  <c r="M185" i="152" s="1"/>
  <c r="D184" i="152"/>
  <c r="F184" i="152" s="1"/>
  <c r="J184" i="152" s="1"/>
  <c r="K184" i="152" s="1"/>
  <c r="M184" i="152" s="1"/>
  <c r="D183" i="152"/>
  <c r="F183" i="152" s="1"/>
  <c r="J183" i="152" s="1"/>
  <c r="K183" i="152" s="1"/>
  <c r="M183" i="152" s="1"/>
  <c r="D182" i="152"/>
  <c r="D181" i="152"/>
  <c r="F181" i="152" s="1"/>
  <c r="J181" i="152" s="1"/>
  <c r="K181" i="152" s="1"/>
  <c r="M181" i="152" s="1"/>
  <c r="D180" i="152"/>
  <c r="F180" i="152" s="1"/>
  <c r="J180" i="152" s="1"/>
  <c r="K180" i="152" s="1"/>
  <c r="M180" i="152" s="1"/>
  <c r="D179" i="152"/>
  <c r="F179" i="152" s="1"/>
  <c r="J179" i="152" s="1"/>
  <c r="K179" i="152" s="1"/>
  <c r="M179" i="152" s="1"/>
  <c r="D178" i="152"/>
  <c r="D177" i="152"/>
  <c r="F177" i="152" s="1"/>
  <c r="J177" i="152" s="1"/>
  <c r="K177" i="152" s="1"/>
  <c r="M177" i="152" s="1"/>
  <c r="D176" i="152"/>
  <c r="F176" i="152" s="1"/>
  <c r="J176" i="152" s="1"/>
  <c r="K176" i="152" s="1"/>
  <c r="M176" i="152" s="1"/>
  <c r="D175" i="152"/>
  <c r="F175" i="152" s="1"/>
  <c r="J175" i="152" s="1"/>
  <c r="K175" i="152" s="1"/>
  <c r="M175" i="152" s="1"/>
  <c r="D174" i="152"/>
  <c r="D173" i="152"/>
  <c r="F173" i="152" s="1"/>
  <c r="J173" i="152" s="1"/>
  <c r="K173" i="152" s="1"/>
  <c r="M173" i="152" s="1"/>
  <c r="D172" i="152"/>
  <c r="D171" i="152"/>
  <c r="F171" i="152" s="1"/>
  <c r="J171" i="152" s="1"/>
  <c r="K171" i="152" s="1"/>
  <c r="M171" i="152" s="1"/>
  <c r="D170" i="152"/>
  <c r="D169" i="152"/>
  <c r="F169" i="152" s="1"/>
  <c r="J169" i="152" s="1"/>
  <c r="K169" i="152" s="1"/>
  <c r="M169" i="152" s="1"/>
  <c r="D168" i="152"/>
  <c r="F168" i="152" s="1"/>
  <c r="J168" i="152" s="1"/>
  <c r="K168" i="152" s="1"/>
  <c r="M168" i="152" s="1"/>
  <c r="D167" i="152"/>
  <c r="F167" i="152" s="1"/>
  <c r="J167" i="152" s="1"/>
  <c r="K167" i="152" s="1"/>
  <c r="M167" i="152" s="1"/>
  <c r="D166" i="152"/>
  <c r="D165" i="152"/>
  <c r="F165" i="152" s="1"/>
  <c r="J165" i="152" s="1"/>
  <c r="K165" i="152" s="1"/>
  <c r="M165" i="152" s="1"/>
  <c r="D164" i="152"/>
  <c r="D163" i="152"/>
  <c r="F163" i="152" s="1"/>
  <c r="J163" i="152" s="1"/>
  <c r="K163" i="152" s="1"/>
  <c r="M163" i="152" s="1"/>
  <c r="D162" i="152"/>
  <c r="D161" i="152"/>
  <c r="F161" i="152" s="1"/>
  <c r="J161" i="152" s="1"/>
  <c r="K161" i="152" s="1"/>
  <c r="M161" i="152" s="1"/>
  <c r="D160" i="152"/>
  <c r="F160" i="152" s="1"/>
  <c r="J160" i="152" s="1"/>
  <c r="K160" i="152" s="1"/>
  <c r="M160" i="152" s="1"/>
  <c r="D159" i="152"/>
  <c r="F159" i="152" s="1"/>
  <c r="J159" i="152" s="1"/>
  <c r="K159" i="152" s="1"/>
  <c r="M159" i="152" s="1"/>
  <c r="D158" i="152"/>
  <c r="D157" i="152"/>
  <c r="F157" i="152" s="1"/>
  <c r="J157" i="152" s="1"/>
  <c r="K157" i="152" s="1"/>
  <c r="M157" i="152" s="1"/>
  <c r="D156" i="152"/>
  <c r="F156" i="152" s="1"/>
  <c r="J156" i="152" s="1"/>
  <c r="K156" i="152" s="1"/>
  <c r="M156" i="152" s="1"/>
  <c r="D155" i="152"/>
  <c r="F155" i="152" s="1"/>
  <c r="J155" i="152" s="1"/>
  <c r="K155" i="152" s="1"/>
  <c r="M155" i="152" s="1"/>
  <c r="D154" i="152"/>
  <c r="D153" i="152"/>
  <c r="F153" i="152" s="1"/>
  <c r="J153" i="152" s="1"/>
  <c r="K153" i="152" s="1"/>
  <c r="M153" i="152" s="1"/>
  <c r="D152" i="152"/>
  <c r="F152" i="152" s="1"/>
  <c r="J152" i="152" s="1"/>
  <c r="K152" i="152" s="1"/>
  <c r="M152" i="152" s="1"/>
  <c r="D151" i="152"/>
  <c r="F151" i="152" s="1"/>
  <c r="J151" i="152" s="1"/>
  <c r="K151" i="152" s="1"/>
  <c r="M151" i="152" s="1"/>
  <c r="D150" i="152"/>
  <c r="D149" i="152"/>
  <c r="F149" i="152" s="1"/>
  <c r="J149" i="152" s="1"/>
  <c r="K149" i="152" s="1"/>
  <c r="M149" i="152" s="1"/>
  <c r="D148" i="152"/>
  <c r="F148" i="152" s="1"/>
  <c r="J148" i="152" s="1"/>
  <c r="K148" i="152" s="1"/>
  <c r="M148" i="152" s="1"/>
  <c r="D147" i="152"/>
  <c r="F147" i="152" s="1"/>
  <c r="J147" i="152" s="1"/>
  <c r="K147" i="152" s="1"/>
  <c r="M147" i="152" s="1"/>
  <c r="D146" i="152"/>
  <c r="D145" i="152"/>
  <c r="F145" i="152" s="1"/>
  <c r="J145" i="152" s="1"/>
  <c r="K145" i="152" s="1"/>
  <c r="M145" i="152" s="1"/>
  <c r="D144" i="152"/>
  <c r="F144" i="152" s="1"/>
  <c r="J144" i="152" s="1"/>
  <c r="K144" i="152" s="1"/>
  <c r="M144" i="152" s="1"/>
  <c r="D143" i="152"/>
  <c r="F143" i="152" s="1"/>
  <c r="J143" i="152" s="1"/>
  <c r="K143" i="152" s="1"/>
  <c r="M143" i="152" s="1"/>
  <c r="D142" i="152"/>
  <c r="D141" i="152"/>
  <c r="F141" i="152" s="1"/>
  <c r="J141" i="152" s="1"/>
  <c r="K141" i="152" s="1"/>
  <c r="M141" i="152" s="1"/>
  <c r="D140" i="152"/>
  <c r="D139" i="152"/>
  <c r="F139" i="152" s="1"/>
  <c r="J139" i="152" s="1"/>
  <c r="K139" i="152" s="1"/>
  <c r="M139" i="152" s="1"/>
  <c r="D138" i="152"/>
  <c r="D137" i="152"/>
  <c r="F137" i="152" s="1"/>
  <c r="J137" i="152" s="1"/>
  <c r="K137" i="152" s="1"/>
  <c r="M137" i="152" s="1"/>
  <c r="D136" i="152"/>
  <c r="F136" i="152" s="1"/>
  <c r="J136" i="152" s="1"/>
  <c r="K136" i="152" s="1"/>
  <c r="M136" i="152" s="1"/>
  <c r="D135" i="152"/>
  <c r="F135" i="152" s="1"/>
  <c r="J135" i="152" s="1"/>
  <c r="K135" i="152" s="1"/>
  <c r="M135" i="152" s="1"/>
  <c r="D134" i="152"/>
  <c r="D133" i="152"/>
  <c r="F133" i="152" s="1"/>
  <c r="J133" i="152" s="1"/>
  <c r="K133" i="152" s="1"/>
  <c r="M133" i="152" s="1"/>
  <c r="D132" i="152"/>
  <c r="D131" i="152"/>
  <c r="F131" i="152" s="1"/>
  <c r="J131" i="152" s="1"/>
  <c r="K131" i="152" s="1"/>
  <c r="M131" i="152" s="1"/>
  <c r="D130" i="152"/>
  <c r="D129" i="152"/>
  <c r="F129" i="152" s="1"/>
  <c r="J129" i="152" s="1"/>
  <c r="K129" i="152" s="1"/>
  <c r="M129" i="152" s="1"/>
  <c r="D128" i="152"/>
  <c r="F128" i="152" s="1"/>
  <c r="J128" i="152" s="1"/>
  <c r="K128" i="152" s="1"/>
  <c r="M128" i="152" s="1"/>
  <c r="D127" i="152"/>
  <c r="F127" i="152" s="1"/>
  <c r="J127" i="152" s="1"/>
  <c r="K127" i="152" s="1"/>
  <c r="M127" i="152" s="1"/>
  <c r="D126" i="152"/>
  <c r="D125" i="152"/>
  <c r="F125" i="152" s="1"/>
  <c r="J125" i="152" s="1"/>
  <c r="K125" i="152" s="1"/>
  <c r="M125" i="152" s="1"/>
  <c r="D124" i="152"/>
  <c r="F124" i="152" s="1"/>
  <c r="J124" i="152" s="1"/>
  <c r="K124" i="152" s="1"/>
  <c r="M124" i="152" s="1"/>
  <c r="D123" i="152"/>
  <c r="F123" i="152" s="1"/>
  <c r="J123" i="152" s="1"/>
  <c r="K123" i="152" s="1"/>
  <c r="M123" i="152" s="1"/>
  <c r="D122" i="152"/>
  <c r="D121" i="152"/>
  <c r="F121" i="152" s="1"/>
  <c r="J121" i="152" s="1"/>
  <c r="K121" i="152" s="1"/>
  <c r="M121" i="152" s="1"/>
  <c r="D120" i="152"/>
  <c r="F120" i="152" s="1"/>
  <c r="J120" i="152" s="1"/>
  <c r="K120" i="152" s="1"/>
  <c r="M120" i="152" s="1"/>
  <c r="D119" i="152"/>
  <c r="F119" i="152" s="1"/>
  <c r="J119" i="152" s="1"/>
  <c r="K119" i="152" s="1"/>
  <c r="M119" i="152" s="1"/>
  <c r="D118" i="152"/>
  <c r="D117" i="152"/>
  <c r="F117" i="152" s="1"/>
  <c r="J117" i="152" s="1"/>
  <c r="K117" i="152" s="1"/>
  <c r="M117" i="152" s="1"/>
  <c r="D116" i="152"/>
  <c r="F116" i="152" s="1"/>
  <c r="J116" i="152" s="1"/>
  <c r="K116" i="152" s="1"/>
  <c r="M116" i="152" s="1"/>
  <c r="D115" i="152"/>
  <c r="F115" i="152" s="1"/>
  <c r="J115" i="152" s="1"/>
  <c r="K115" i="152" s="1"/>
  <c r="M115" i="152" s="1"/>
  <c r="D114" i="152"/>
  <c r="D113" i="152"/>
  <c r="F113" i="152" s="1"/>
  <c r="J113" i="152" s="1"/>
  <c r="K113" i="152" s="1"/>
  <c r="M113" i="152" s="1"/>
  <c r="D112" i="152"/>
  <c r="F112" i="152" s="1"/>
  <c r="J112" i="152" s="1"/>
  <c r="K112" i="152" s="1"/>
  <c r="M112" i="152" s="1"/>
  <c r="D111" i="152"/>
  <c r="F111" i="152" s="1"/>
  <c r="J111" i="152" s="1"/>
  <c r="K111" i="152" s="1"/>
  <c r="M111" i="152" s="1"/>
  <c r="D110" i="152"/>
  <c r="D109" i="152"/>
  <c r="F109" i="152" s="1"/>
  <c r="J109" i="152" s="1"/>
  <c r="K109" i="152" s="1"/>
  <c r="M109" i="152" s="1"/>
  <c r="D108" i="152"/>
  <c r="D107" i="152"/>
  <c r="F107" i="152" s="1"/>
  <c r="J107" i="152" s="1"/>
  <c r="K107" i="152" s="1"/>
  <c r="M107" i="152" s="1"/>
  <c r="D106" i="152"/>
  <c r="D105" i="152"/>
  <c r="F105" i="152" s="1"/>
  <c r="J105" i="152" s="1"/>
  <c r="K105" i="152" s="1"/>
  <c r="M105" i="152" s="1"/>
  <c r="D104" i="152"/>
  <c r="F104" i="152" s="1"/>
  <c r="J104" i="152" s="1"/>
  <c r="K104" i="152" s="1"/>
  <c r="M104" i="152" s="1"/>
  <c r="D103" i="152"/>
  <c r="F103" i="152" s="1"/>
  <c r="J103" i="152" s="1"/>
  <c r="K103" i="152" s="1"/>
  <c r="M103" i="152" s="1"/>
  <c r="D102" i="152"/>
  <c r="D101" i="152"/>
  <c r="F101" i="152" s="1"/>
  <c r="J101" i="152" s="1"/>
  <c r="K101" i="152" s="1"/>
  <c r="M101" i="152" s="1"/>
  <c r="D100" i="152"/>
  <c r="D99" i="152"/>
  <c r="F99" i="152" s="1"/>
  <c r="J99" i="152" s="1"/>
  <c r="K99" i="152" s="1"/>
  <c r="M99" i="152" s="1"/>
  <c r="D98" i="152"/>
  <c r="D97" i="152"/>
  <c r="F97" i="152" s="1"/>
  <c r="J97" i="152" s="1"/>
  <c r="K97" i="152" s="1"/>
  <c r="M97" i="152" s="1"/>
  <c r="D96" i="152"/>
  <c r="F96" i="152" s="1"/>
  <c r="J96" i="152" s="1"/>
  <c r="K96" i="152" s="1"/>
  <c r="M96" i="152" s="1"/>
  <c r="D95" i="152"/>
  <c r="F95" i="152" s="1"/>
  <c r="J95" i="152" s="1"/>
  <c r="K95" i="152" s="1"/>
  <c r="M95" i="152" s="1"/>
  <c r="D94" i="152"/>
  <c r="D93" i="152"/>
  <c r="F93" i="152" s="1"/>
  <c r="J93" i="152" s="1"/>
  <c r="K93" i="152" s="1"/>
  <c r="M93" i="152" s="1"/>
  <c r="D92" i="152"/>
  <c r="F92" i="152" s="1"/>
  <c r="J92" i="152" s="1"/>
  <c r="K92" i="152" s="1"/>
  <c r="M92" i="152" s="1"/>
  <c r="D91" i="152"/>
  <c r="F91" i="152" s="1"/>
  <c r="J91" i="152" s="1"/>
  <c r="K91" i="152" s="1"/>
  <c r="M91" i="152" s="1"/>
  <c r="D90" i="152"/>
  <c r="D89" i="152"/>
  <c r="F89" i="152" s="1"/>
  <c r="J89" i="152" s="1"/>
  <c r="K89" i="152" s="1"/>
  <c r="M89" i="152" s="1"/>
  <c r="D88" i="152"/>
  <c r="F88" i="152" s="1"/>
  <c r="J88" i="152" s="1"/>
  <c r="K88" i="152" s="1"/>
  <c r="M88" i="152" s="1"/>
  <c r="D87" i="152"/>
  <c r="F87" i="152" s="1"/>
  <c r="J87" i="152" s="1"/>
  <c r="K87" i="152" s="1"/>
  <c r="M87" i="152" s="1"/>
  <c r="D86" i="152"/>
  <c r="D85" i="152"/>
  <c r="F85" i="152" s="1"/>
  <c r="J85" i="152" s="1"/>
  <c r="K85" i="152" s="1"/>
  <c r="M85" i="152" s="1"/>
  <c r="D84" i="152"/>
  <c r="F84" i="152" s="1"/>
  <c r="J84" i="152" s="1"/>
  <c r="K84" i="152" s="1"/>
  <c r="M84" i="152" s="1"/>
  <c r="D83" i="152"/>
  <c r="F83" i="152" s="1"/>
  <c r="J83" i="152" s="1"/>
  <c r="K83" i="152" s="1"/>
  <c r="M83" i="152" s="1"/>
  <c r="D82" i="152"/>
  <c r="D81" i="152"/>
  <c r="F81" i="152" s="1"/>
  <c r="J81" i="152" s="1"/>
  <c r="K81" i="152" s="1"/>
  <c r="M81" i="152" s="1"/>
  <c r="D80" i="152"/>
  <c r="F80" i="152" s="1"/>
  <c r="J80" i="152" s="1"/>
  <c r="K80" i="152" s="1"/>
  <c r="M80" i="152" s="1"/>
  <c r="D79" i="152"/>
  <c r="F79" i="152" s="1"/>
  <c r="J79" i="152" s="1"/>
  <c r="K79" i="152" s="1"/>
  <c r="M79" i="152" s="1"/>
  <c r="D78" i="152"/>
  <c r="D77" i="152"/>
  <c r="F77" i="152" s="1"/>
  <c r="J77" i="152" s="1"/>
  <c r="K77" i="152" s="1"/>
  <c r="M77" i="152" s="1"/>
  <c r="D76" i="152"/>
  <c r="D75" i="152"/>
  <c r="F75" i="152" s="1"/>
  <c r="J75" i="152" s="1"/>
  <c r="K75" i="152" s="1"/>
  <c r="M75" i="152" s="1"/>
  <c r="D74" i="152"/>
  <c r="D73" i="152"/>
  <c r="F73" i="152" s="1"/>
  <c r="J73" i="152" s="1"/>
  <c r="K73" i="152" s="1"/>
  <c r="M73" i="152" s="1"/>
  <c r="D72" i="152"/>
  <c r="F72" i="152" s="1"/>
  <c r="J72" i="152" s="1"/>
  <c r="K72" i="152" s="1"/>
  <c r="M72" i="152" s="1"/>
  <c r="D71" i="152"/>
  <c r="F71" i="152" s="1"/>
  <c r="J71" i="152" s="1"/>
  <c r="K71" i="152" s="1"/>
  <c r="M71" i="152" s="1"/>
  <c r="D70" i="152"/>
  <c r="D69" i="152"/>
  <c r="F69" i="152" s="1"/>
  <c r="J69" i="152" s="1"/>
  <c r="K69" i="152" s="1"/>
  <c r="M69" i="152" s="1"/>
  <c r="D68" i="152"/>
  <c r="D67" i="152"/>
  <c r="F67" i="152" s="1"/>
  <c r="J67" i="152" s="1"/>
  <c r="K67" i="152" s="1"/>
  <c r="M67" i="152" s="1"/>
  <c r="D66" i="152"/>
  <c r="D65" i="152"/>
  <c r="F65" i="152" s="1"/>
  <c r="J65" i="152" s="1"/>
  <c r="K65" i="152" s="1"/>
  <c r="M65" i="152" s="1"/>
  <c r="D64" i="152"/>
  <c r="F64" i="152" s="1"/>
  <c r="J64" i="152" s="1"/>
  <c r="K64" i="152" s="1"/>
  <c r="M64" i="152" s="1"/>
  <c r="D63" i="152"/>
  <c r="F63" i="152" s="1"/>
  <c r="J63" i="152" s="1"/>
  <c r="K63" i="152" s="1"/>
  <c r="M63" i="152" s="1"/>
  <c r="D62" i="152"/>
  <c r="D61" i="152"/>
  <c r="F61" i="152" s="1"/>
  <c r="J61" i="152" s="1"/>
  <c r="K61" i="152" s="1"/>
  <c r="M61" i="152" s="1"/>
  <c r="D60" i="152"/>
  <c r="F60" i="152" s="1"/>
  <c r="J60" i="152" s="1"/>
  <c r="K60" i="152" s="1"/>
  <c r="M60" i="152" s="1"/>
  <c r="D59" i="152"/>
  <c r="F59" i="152" s="1"/>
  <c r="J59" i="152" s="1"/>
  <c r="K59" i="152" s="1"/>
  <c r="M59" i="152" s="1"/>
  <c r="D58" i="152"/>
  <c r="D57" i="152"/>
  <c r="F57" i="152" s="1"/>
  <c r="J57" i="152" s="1"/>
  <c r="K57" i="152" s="1"/>
  <c r="M57" i="152" s="1"/>
  <c r="D56" i="152"/>
  <c r="F56" i="152" s="1"/>
  <c r="J56" i="152" s="1"/>
  <c r="K56" i="152" s="1"/>
  <c r="M56" i="152" s="1"/>
  <c r="D55" i="152"/>
  <c r="F55" i="152" s="1"/>
  <c r="J55" i="152" s="1"/>
  <c r="K55" i="152" s="1"/>
  <c r="M55" i="152" s="1"/>
  <c r="D54" i="152"/>
  <c r="D53" i="152"/>
  <c r="F53" i="152" s="1"/>
  <c r="J53" i="152" s="1"/>
  <c r="K53" i="152" s="1"/>
  <c r="M53" i="152" s="1"/>
  <c r="D52" i="152"/>
  <c r="F52" i="152" s="1"/>
  <c r="J52" i="152" s="1"/>
  <c r="K52" i="152" s="1"/>
  <c r="M52" i="152" s="1"/>
  <c r="D51" i="152"/>
  <c r="F51" i="152" s="1"/>
  <c r="J51" i="152" s="1"/>
  <c r="K51" i="152" s="1"/>
  <c r="M51" i="152" s="1"/>
  <c r="D50" i="152"/>
  <c r="D49" i="152"/>
  <c r="F49" i="152" s="1"/>
  <c r="J49" i="152" s="1"/>
  <c r="K49" i="152" s="1"/>
  <c r="M49" i="152" s="1"/>
  <c r="D48" i="152"/>
  <c r="F48" i="152" s="1"/>
  <c r="J48" i="152" s="1"/>
  <c r="K48" i="152" s="1"/>
  <c r="M48" i="152" s="1"/>
  <c r="D47" i="152"/>
  <c r="F47" i="152" s="1"/>
  <c r="J47" i="152" s="1"/>
  <c r="K47" i="152" s="1"/>
  <c r="M47" i="152" s="1"/>
  <c r="D46" i="152"/>
  <c r="D45" i="152"/>
  <c r="F45" i="152" s="1"/>
  <c r="J45" i="152" s="1"/>
  <c r="K45" i="152" s="1"/>
  <c r="M45" i="152" s="1"/>
  <c r="D44" i="152"/>
  <c r="D43" i="152"/>
  <c r="F43" i="152" s="1"/>
  <c r="J43" i="152" s="1"/>
  <c r="K43" i="152" s="1"/>
  <c r="M43" i="152" s="1"/>
  <c r="D42" i="152"/>
  <c r="D41" i="152"/>
  <c r="F41" i="152" s="1"/>
  <c r="J41" i="152" s="1"/>
  <c r="K41" i="152" s="1"/>
  <c r="M41" i="152" s="1"/>
  <c r="D40" i="152"/>
  <c r="F40" i="152" s="1"/>
  <c r="J40" i="152" s="1"/>
  <c r="K40" i="152" s="1"/>
  <c r="M40" i="152" s="1"/>
  <c r="D39" i="152"/>
  <c r="F39" i="152" s="1"/>
  <c r="J39" i="152" s="1"/>
  <c r="K39" i="152" s="1"/>
  <c r="M39" i="152" s="1"/>
  <c r="D38" i="152"/>
  <c r="D37" i="152"/>
  <c r="F37" i="152" s="1"/>
  <c r="J37" i="152" s="1"/>
  <c r="K37" i="152" s="1"/>
  <c r="M37" i="152" s="1"/>
  <c r="D36" i="152"/>
  <c r="D35" i="152"/>
  <c r="F35" i="152" s="1"/>
  <c r="J35" i="152" s="1"/>
  <c r="K35" i="152" s="1"/>
  <c r="M35" i="152" s="1"/>
  <c r="D34" i="152"/>
  <c r="D33" i="152"/>
  <c r="F33" i="152" s="1"/>
  <c r="J33" i="152" s="1"/>
  <c r="K33" i="152" s="1"/>
  <c r="M33" i="152" s="1"/>
  <c r="D32" i="152"/>
  <c r="F32" i="152" s="1"/>
  <c r="J32" i="152" s="1"/>
  <c r="K32" i="152" s="1"/>
  <c r="M32" i="152" s="1"/>
  <c r="D31" i="152"/>
  <c r="F31" i="152" s="1"/>
  <c r="J31" i="152" s="1"/>
  <c r="K31" i="152" s="1"/>
  <c r="M31" i="152" s="1"/>
  <c r="D30" i="152"/>
  <c r="D29" i="152"/>
  <c r="F29" i="152" s="1"/>
  <c r="J29" i="152" s="1"/>
  <c r="K29" i="152" s="1"/>
  <c r="M29" i="152" s="1"/>
  <c r="D28" i="152"/>
  <c r="F28" i="152" s="1"/>
  <c r="J28" i="152" s="1"/>
  <c r="K28" i="152" s="1"/>
  <c r="M28" i="152" s="1"/>
  <c r="D27" i="152"/>
  <c r="F27" i="152" s="1"/>
  <c r="J27" i="152" s="1"/>
  <c r="K27" i="152" s="1"/>
  <c r="M27" i="152" s="1"/>
  <c r="D26" i="152"/>
  <c r="D25" i="152"/>
  <c r="F25" i="152" s="1"/>
  <c r="J25" i="152" s="1"/>
  <c r="K25" i="152" s="1"/>
  <c r="M25" i="152" s="1"/>
  <c r="D24" i="152"/>
  <c r="F24" i="152" s="1"/>
  <c r="J24" i="152" s="1"/>
  <c r="K24" i="152" s="1"/>
  <c r="M24" i="152" s="1"/>
  <c r="D23" i="152"/>
  <c r="F23" i="152" s="1"/>
  <c r="J23" i="152" s="1"/>
  <c r="K23" i="152" s="1"/>
  <c r="M23" i="152" s="1"/>
  <c r="D22" i="152"/>
  <c r="D21" i="152"/>
  <c r="F21" i="152" s="1"/>
  <c r="J21" i="152" s="1"/>
  <c r="K21" i="152" s="1"/>
  <c r="M21" i="152" s="1"/>
  <c r="D20" i="152"/>
  <c r="F20" i="152" s="1"/>
  <c r="J20" i="152" s="1"/>
  <c r="K20" i="152" s="1"/>
  <c r="M20" i="152" s="1"/>
  <c r="D19" i="152"/>
  <c r="F19" i="152" s="1"/>
  <c r="J19" i="152" s="1"/>
  <c r="K19" i="152" s="1"/>
  <c r="M19" i="152" s="1"/>
  <c r="D18" i="152"/>
  <c r="F18" i="152" s="1"/>
  <c r="J18" i="152" s="1"/>
  <c r="K18" i="152" s="1"/>
  <c r="M18" i="152" s="1"/>
  <c r="D17" i="152"/>
  <c r="F17" i="152" s="1"/>
  <c r="J17" i="152" s="1"/>
  <c r="K17" i="152" s="1"/>
  <c r="M17" i="152" s="1"/>
  <c r="D16" i="152"/>
  <c r="F16" i="152" s="1"/>
  <c r="J16" i="152" s="1"/>
  <c r="K16" i="152" s="1"/>
  <c r="M16" i="152" s="1"/>
  <c r="D15" i="152"/>
  <c r="F15" i="152" s="1"/>
  <c r="J15" i="152" s="1"/>
  <c r="K15" i="152" s="1"/>
  <c r="M15" i="152" s="1"/>
  <c r="D14" i="152"/>
  <c r="F14" i="152" s="1"/>
  <c r="J14" i="152" s="1"/>
  <c r="K14" i="152" s="1"/>
  <c r="M14" i="152" s="1"/>
  <c r="D13" i="152"/>
  <c r="F13" i="152" s="1"/>
  <c r="J13" i="152" s="1"/>
  <c r="K13" i="152" s="1"/>
  <c r="M13" i="152" s="1"/>
  <c r="D12" i="152"/>
  <c r="F12" i="152" s="1"/>
  <c r="J12" i="152" s="1"/>
  <c r="K12" i="152" s="1"/>
  <c r="M12" i="152" s="1"/>
  <c r="D11" i="152"/>
  <c r="F11" i="152" s="1"/>
  <c r="J11" i="152" s="1"/>
  <c r="K11" i="152" s="1"/>
  <c r="M11" i="152" s="1"/>
  <c r="D10" i="152"/>
  <c r="F10" i="152" s="1"/>
  <c r="J10" i="152" s="1"/>
  <c r="K10" i="152" s="1"/>
  <c r="M10" i="152" s="1"/>
  <c r="D9" i="152"/>
  <c r="F9" i="152" s="1"/>
  <c r="J9" i="152" s="1"/>
  <c r="K9" i="152" s="1"/>
  <c r="M9" i="152" s="1"/>
  <c r="D8" i="152"/>
  <c r="F8" i="152" s="1"/>
  <c r="J8" i="152" s="1"/>
  <c r="K8" i="152" s="1"/>
  <c r="M8" i="152" s="1"/>
  <c r="D7" i="152"/>
  <c r="F7" i="152" s="1"/>
  <c r="J7" i="152" s="1"/>
  <c r="K7" i="152" s="1"/>
  <c r="M7" i="152" s="1"/>
  <c r="D6" i="152"/>
  <c r="F6" i="152" s="1"/>
  <c r="J6" i="152" s="1"/>
  <c r="K6" i="152" s="1"/>
  <c r="M6" i="152" s="1"/>
  <c r="D5" i="152"/>
  <c r="F5" i="152" s="1"/>
  <c r="J5" i="152" s="1"/>
  <c r="K5" i="152" s="1"/>
  <c r="M5" i="152" s="1"/>
  <c r="M200" i="152" s="1"/>
  <c r="D199" i="150"/>
  <c r="D198" i="150"/>
  <c r="F198" i="150" s="1"/>
  <c r="J198" i="150" s="1"/>
  <c r="K198" i="150" s="1"/>
  <c r="M198" i="150" s="1"/>
  <c r="D197" i="150"/>
  <c r="D196" i="150"/>
  <c r="F196" i="150" s="1"/>
  <c r="J196" i="150" s="1"/>
  <c r="K196" i="150" s="1"/>
  <c r="M196" i="150" s="1"/>
  <c r="D195" i="150"/>
  <c r="F195" i="150" s="1"/>
  <c r="J195" i="150" s="1"/>
  <c r="K195" i="150" s="1"/>
  <c r="M195" i="150" s="1"/>
  <c r="D194" i="150"/>
  <c r="F194" i="150" s="1"/>
  <c r="J194" i="150" s="1"/>
  <c r="K194" i="150" s="1"/>
  <c r="M194" i="150" s="1"/>
  <c r="D193" i="150"/>
  <c r="D192" i="150"/>
  <c r="F192" i="150" s="1"/>
  <c r="J192" i="150" s="1"/>
  <c r="K192" i="150" s="1"/>
  <c r="M192" i="150" s="1"/>
  <c r="D191" i="150"/>
  <c r="D190" i="150"/>
  <c r="F190" i="150" s="1"/>
  <c r="J190" i="150" s="1"/>
  <c r="K190" i="150" s="1"/>
  <c r="M190" i="150" s="1"/>
  <c r="D189" i="150"/>
  <c r="D188" i="150"/>
  <c r="F188" i="150" s="1"/>
  <c r="J188" i="150" s="1"/>
  <c r="K188" i="150" s="1"/>
  <c r="M188" i="150" s="1"/>
  <c r="D187" i="150"/>
  <c r="F187" i="150" s="1"/>
  <c r="J187" i="150" s="1"/>
  <c r="K187" i="150" s="1"/>
  <c r="M187" i="150" s="1"/>
  <c r="D186" i="150"/>
  <c r="F186" i="150" s="1"/>
  <c r="J186" i="150" s="1"/>
  <c r="K186" i="150" s="1"/>
  <c r="M186" i="150" s="1"/>
  <c r="D185" i="150"/>
  <c r="D184" i="150"/>
  <c r="F184" i="150" s="1"/>
  <c r="J184" i="150" s="1"/>
  <c r="K184" i="150" s="1"/>
  <c r="M184" i="150" s="1"/>
  <c r="D183" i="150"/>
  <c r="D182" i="150"/>
  <c r="F182" i="150" s="1"/>
  <c r="J182" i="150" s="1"/>
  <c r="K182" i="150" s="1"/>
  <c r="M182" i="150" s="1"/>
  <c r="D181" i="150"/>
  <c r="D180" i="150"/>
  <c r="F180" i="150" s="1"/>
  <c r="J180" i="150" s="1"/>
  <c r="K180" i="150" s="1"/>
  <c r="M180" i="150" s="1"/>
  <c r="D179" i="150"/>
  <c r="F179" i="150" s="1"/>
  <c r="J179" i="150" s="1"/>
  <c r="K179" i="150" s="1"/>
  <c r="M179" i="150" s="1"/>
  <c r="D178" i="150"/>
  <c r="F178" i="150" s="1"/>
  <c r="J178" i="150" s="1"/>
  <c r="K178" i="150" s="1"/>
  <c r="M178" i="150" s="1"/>
  <c r="D177" i="150"/>
  <c r="D176" i="150"/>
  <c r="F176" i="150" s="1"/>
  <c r="J176" i="150" s="1"/>
  <c r="K176" i="150" s="1"/>
  <c r="M176" i="150" s="1"/>
  <c r="D175" i="150"/>
  <c r="D174" i="150"/>
  <c r="F174" i="150" s="1"/>
  <c r="J174" i="150" s="1"/>
  <c r="K174" i="150" s="1"/>
  <c r="M174" i="150" s="1"/>
  <c r="D173" i="150"/>
  <c r="D172" i="150"/>
  <c r="F172" i="150" s="1"/>
  <c r="J172" i="150" s="1"/>
  <c r="K172" i="150" s="1"/>
  <c r="M172" i="150" s="1"/>
  <c r="D171" i="150"/>
  <c r="F171" i="150" s="1"/>
  <c r="J171" i="150" s="1"/>
  <c r="K171" i="150" s="1"/>
  <c r="M171" i="150" s="1"/>
  <c r="D170" i="150"/>
  <c r="F170" i="150" s="1"/>
  <c r="J170" i="150" s="1"/>
  <c r="K170" i="150" s="1"/>
  <c r="M170" i="150" s="1"/>
  <c r="D169" i="150"/>
  <c r="D168" i="150"/>
  <c r="F168" i="150" s="1"/>
  <c r="J168" i="150" s="1"/>
  <c r="K168" i="150" s="1"/>
  <c r="M168" i="150" s="1"/>
  <c r="D167" i="150"/>
  <c r="D166" i="150"/>
  <c r="F166" i="150" s="1"/>
  <c r="J166" i="150" s="1"/>
  <c r="K166" i="150" s="1"/>
  <c r="M166" i="150" s="1"/>
  <c r="D165" i="150"/>
  <c r="D164" i="150"/>
  <c r="F164" i="150" s="1"/>
  <c r="J164" i="150" s="1"/>
  <c r="K164" i="150" s="1"/>
  <c r="M164" i="150" s="1"/>
  <c r="D163" i="150"/>
  <c r="F163" i="150" s="1"/>
  <c r="J163" i="150" s="1"/>
  <c r="K163" i="150" s="1"/>
  <c r="M163" i="150" s="1"/>
  <c r="D162" i="150"/>
  <c r="F162" i="150" s="1"/>
  <c r="J162" i="150" s="1"/>
  <c r="K162" i="150" s="1"/>
  <c r="M162" i="150" s="1"/>
  <c r="D161" i="150"/>
  <c r="D160" i="150"/>
  <c r="F160" i="150" s="1"/>
  <c r="J160" i="150" s="1"/>
  <c r="K160" i="150" s="1"/>
  <c r="M160" i="150" s="1"/>
  <c r="D159" i="150"/>
  <c r="D158" i="150"/>
  <c r="F158" i="150" s="1"/>
  <c r="J158" i="150" s="1"/>
  <c r="K158" i="150" s="1"/>
  <c r="M158" i="150" s="1"/>
  <c r="D157" i="150"/>
  <c r="D156" i="150"/>
  <c r="F156" i="150" s="1"/>
  <c r="J156" i="150" s="1"/>
  <c r="K156" i="150" s="1"/>
  <c r="M156" i="150" s="1"/>
  <c r="D155" i="150"/>
  <c r="F155" i="150" s="1"/>
  <c r="J155" i="150" s="1"/>
  <c r="K155" i="150" s="1"/>
  <c r="M155" i="150" s="1"/>
  <c r="D154" i="150"/>
  <c r="F154" i="150" s="1"/>
  <c r="J154" i="150" s="1"/>
  <c r="K154" i="150" s="1"/>
  <c r="M154" i="150" s="1"/>
  <c r="D153" i="150"/>
  <c r="D152" i="150"/>
  <c r="F152" i="150" s="1"/>
  <c r="J152" i="150" s="1"/>
  <c r="K152" i="150" s="1"/>
  <c r="M152" i="150" s="1"/>
  <c r="D151" i="150"/>
  <c r="D150" i="150"/>
  <c r="F150" i="150" s="1"/>
  <c r="J150" i="150" s="1"/>
  <c r="K150" i="150" s="1"/>
  <c r="M150" i="150" s="1"/>
  <c r="D149" i="150"/>
  <c r="D148" i="150"/>
  <c r="F148" i="150" s="1"/>
  <c r="J148" i="150" s="1"/>
  <c r="K148" i="150" s="1"/>
  <c r="M148" i="150" s="1"/>
  <c r="D147" i="150"/>
  <c r="F147" i="150" s="1"/>
  <c r="J147" i="150" s="1"/>
  <c r="K147" i="150" s="1"/>
  <c r="M147" i="150" s="1"/>
  <c r="D146" i="150"/>
  <c r="F146" i="150" s="1"/>
  <c r="J146" i="150" s="1"/>
  <c r="K146" i="150" s="1"/>
  <c r="M146" i="150" s="1"/>
  <c r="D145" i="150"/>
  <c r="D144" i="150"/>
  <c r="F144" i="150" s="1"/>
  <c r="J144" i="150" s="1"/>
  <c r="K144" i="150" s="1"/>
  <c r="M144" i="150" s="1"/>
  <c r="D143" i="150"/>
  <c r="D142" i="150"/>
  <c r="F142" i="150" s="1"/>
  <c r="J142" i="150" s="1"/>
  <c r="K142" i="150" s="1"/>
  <c r="M142" i="150" s="1"/>
  <c r="D141" i="150"/>
  <c r="D140" i="150"/>
  <c r="F140" i="150" s="1"/>
  <c r="J140" i="150" s="1"/>
  <c r="K140" i="150" s="1"/>
  <c r="M140" i="150" s="1"/>
  <c r="D139" i="150"/>
  <c r="F139" i="150" s="1"/>
  <c r="J139" i="150" s="1"/>
  <c r="K139" i="150" s="1"/>
  <c r="M139" i="150" s="1"/>
  <c r="D138" i="150"/>
  <c r="F138" i="150" s="1"/>
  <c r="J138" i="150" s="1"/>
  <c r="K138" i="150" s="1"/>
  <c r="M138" i="150" s="1"/>
  <c r="D137" i="150"/>
  <c r="D136" i="150"/>
  <c r="F136" i="150" s="1"/>
  <c r="J136" i="150" s="1"/>
  <c r="K136" i="150" s="1"/>
  <c r="M136" i="150" s="1"/>
  <c r="D135" i="150"/>
  <c r="D134" i="150"/>
  <c r="F134" i="150" s="1"/>
  <c r="J134" i="150" s="1"/>
  <c r="K134" i="150" s="1"/>
  <c r="M134" i="150" s="1"/>
  <c r="D133" i="150"/>
  <c r="D132" i="150"/>
  <c r="F132" i="150" s="1"/>
  <c r="J132" i="150" s="1"/>
  <c r="K132" i="150" s="1"/>
  <c r="M132" i="150" s="1"/>
  <c r="D131" i="150"/>
  <c r="F131" i="150" s="1"/>
  <c r="J131" i="150" s="1"/>
  <c r="K131" i="150" s="1"/>
  <c r="M131" i="150" s="1"/>
  <c r="D130" i="150"/>
  <c r="F130" i="150" s="1"/>
  <c r="J130" i="150" s="1"/>
  <c r="K130" i="150" s="1"/>
  <c r="M130" i="150" s="1"/>
  <c r="D129" i="150"/>
  <c r="D128" i="150"/>
  <c r="F128" i="150" s="1"/>
  <c r="J128" i="150" s="1"/>
  <c r="K128" i="150" s="1"/>
  <c r="M128" i="150" s="1"/>
  <c r="D127" i="150"/>
  <c r="D126" i="150"/>
  <c r="F126" i="150" s="1"/>
  <c r="J126" i="150" s="1"/>
  <c r="K126" i="150" s="1"/>
  <c r="M126" i="150" s="1"/>
  <c r="D125" i="150"/>
  <c r="D124" i="150"/>
  <c r="F124" i="150" s="1"/>
  <c r="J124" i="150" s="1"/>
  <c r="K124" i="150" s="1"/>
  <c r="M124" i="150" s="1"/>
  <c r="D123" i="150"/>
  <c r="F123" i="150" s="1"/>
  <c r="J123" i="150" s="1"/>
  <c r="K123" i="150" s="1"/>
  <c r="M123" i="150" s="1"/>
  <c r="D122" i="150"/>
  <c r="F122" i="150" s="1"/>
  <c r="J122" i="150" s="1"/>
  <c r="K122" i="150" s="1"/>
  <c r="M122" i="150" s="1"/>
  <c r="D121" i="150"/>
  <c r="D120" i="150"/>
  <c r="F120" i="150" s="1"/>
  <c r="J120" i="150" s="1"/>
  <c r="K120" i="150" s="1"/>
  <c r="M120" i="150" s="1"/>
  <c r="D119" i="150"/>
  <c r="D118" i="150"/>
  <c r="F118" i="150" s="1"/>
  <c r="J118" i="150" s="1"/>
  <c r="K118" i="150" s="1"/>
  <c r="M118" i="150" s="1"/>
  <c r="D117" i="150"/>
  <c r="D116" i="150"/>
  <c r="F116" i="150" s="1"/>
  <c r="J116" i="150" s="1"/>
  <c r="K116" i="150" s="1"/>
  <c r="M116" i="150" s="1"/>
  <c r="D115" i="150"/>
  <c r="F115" i="150" s="1"/>
  <c r="J115" i="150" s="1"/>
  <c r="K115" i="150" s="1"/>
  <c r="M115" i="150" s="1"/>
  <c r="D114" i="150"/>
  <c r="F114" i="150" s="1"/>
  <c r="J114" i="150" s="1"/>
  <c r="K114" i="150" s="1"/>
  <c r="M114" i="150" s="1"/>
  <c r="D113" i="150"/>
  <c r="D112" i="150"/>
  <c r="F112" i="150" s="1"/>
  <c r="J112" i="150" s="1"/>
  <c r="K112" i="150" s="1"/>
  <c r="M112" i="150" s="1"/>
  <c r="D111" i="150"/>
  <c r="D110" i="150"/>
  <c r="F110" i="150" s="1"/>
  <c r="J110" i="150" s="1"/>
  <c r="K110" i="150" s="1"/>
  <c r="M110" i="150" s="1"/>
  <c r="D109" i="150"/>
  <c r="D108" i="150"/>
  <c r="F108" i="150" s="1"/>
  <c r="J108" i="150" s="1"/>
  <c r="K108" i="150" s="1"/>
  <c r="M108" i="150" s="1"/>
  <c r="D107" i="150"/>
  <c r="F107" i="150" s="1"/>
  <c r="J107" i="150" s="1"/>
  <c r="K107" i="150" s="1"/>
  <c r="M107" i="150" s="1"/>
  <c r="D106" i="150"/>
  <c r="F106" i="150" s="1"/>
  <c r="J106" i="150" s="1"/>
  <c r="K106" i="150" s="1"/>
  <c r="M106" i="150" s="1"/>
  <c r="D105" i="150"/>
  <c r="D104" i="150"/>
  <c r="F104" i="150" s="1"/>
  <c r="J104" i="150" s="1"/>
  <c r="K104" i="150" s="1"/>
  <c r="M104" i="150" s="1"/>
  <c r="D103" i="150"/>
  <c r="D102" i="150"/>
  <c r="F102" i="150" s="1"/>
  <c r="J102" i="150" s="1"/>
  <c r="K102" i="150" s="1"/>
  <c r="M102" i="150" s="1"/>
  <c r="D101" i="150"/>
  <c r="D100" i="150"/>
  <c r="F100" i="150" s="1"/>
  <c r="J100" i="150" s="1"/>
  <c r="K100" i="150" s="1"/>
  <c r="M100" i="150" s="1"/>
  <c r="D99" i="150"/>
  <c r="F99" i="150" s="1"/>
  <c r="J99" i="150" s="1"/>
  <c r="K99" i="150" s="1"/>
  <c r="M99" i="150" s="1"/>
  <c r="D98" i="150"/>
  <c r="F98" i="150" s="1"/>
  <c r="J98" i="150" s="1"/>
  <c r="K98" i="150" s="1"/>
  <c r="M98" i="150" s="1"/>
  <c r="D97" i="150"/>
  <c r="D96" i="150"/>
  <c r="F96" i="150" s="1"/>
  <c r="J96" i="150" s="1"/>
  <c r="K96" i="150" s="1"/>
  <c r="M96" i="150" s="1"/>
  <c r="D95" i="150"/>
  <c r="D94" i="150"/>
  <c r="F94" i="150" s="1"/>
  <c r="J94" i="150" s="1"/>
  <c r="K94" i="150" s="1"/>
  <c r="M94" i="150" s="1"/>
  <c r="D93" i="150"/>
  <c r="D92" i="150"/>
  <c r="F92" i="150" s="1"/>
  <c r="J92" i="150" s="1"/>
  <c r="K92" i="150" s="1"/>
  <c r="M92" i="150" s="1"/>
  <c r="D91" i="150"/>
  <c r="F91" i="150" s="1"/>
  <c r="J91" i="150" s="1"/>
  <c r="K91" i="150" s="1"/>
  <c r="M91" i="150" s="1"/>
  <c r="D90" i="150"/>
  <c r="F90" i="150" s="1"/>
  <c r="J90" i="150" s="1"/>
  <c r="K90" i="150" s="1"/>
  <c r="M90" i="150" s="1"/>
  <c r="D89" i="150"/>
  <c r="D88" i="150"/>
  <c r="F88" i="150" s="1"/>
  <c r="J88" i="150" s="1"/>
  <c r="K88" i="150" s="1"/>
  <c r="M88" i="150" s="1"/>
  <c r="D87" i="150"/>
  <c r="D86" i="150"/>
  <c r="F86" i="150" s="1"/>
  <c r="J86" i="150" s="1"/>
  <c r="K86" i="150" s="1"/>
  <c r="M86" i="150" s="1"/>
  <c r="D85" i="150"/>
  <c r="D84" i="150"/>
  <c r="F84" i="150" s="1"/>
  <c r="J84" i="150" s="1"/>
  <c r="K84" i="150" s="1"/>
  <c r="M84" i="150" s="1"/>
  <c r="D83" i="150"/>
  <c r="F83" i="150" s="1"/>
  <c r="J83" i="150" s="1"/>
  <c r="K83" i="150" s="1"/>
  <c r="M83" i="150" s="1"/>
  <c r="D82" i="150"/>
  <c r="F82" i="150" s="1"/>
  <c r="J82" i="150" s="1"/>
  <c r="K82" i="150" s="1"/>
  <c r="M82" i="150" s="1"/>
  <c r="D81" i="150"/>
  <c r="D80" i="150"/>
  <c r="F80" i="150" s="1"/>
  <c r="J80" i="150" s="1"/>
  <c r="K80" i="150" s="1"/>
  <c r="M80" i="150" s="1"/>
  <c r="D79" i="150"/>
  <c r="D78" i="150"/>
  <c r="F78" i="150" s="1"/>
  <c r="J78" i="150" s="1"/>
  <c r="K78" i="150" s="1"/>
  <c r="M78" i="150" s="1"/>
  <c r="D77" i="150"/>
  <c r="D76" i="150"/>
  <c r="F76" i="150" s="1"/>
  <c r="J76" i="150" s="1"/>
  <c r="K76" i="150" s="1"/>
  <c r="M76" i="150" s="1"/>
  <c r="D75" i="150"/>
  <c r="F75" i="150" s="1"/>
  <c r="J75" i="150" s="1"/>
  <c r="K75" i="150" s="1"/>
  <c r="M75" i="150" s="1"/>
  <c r="D74" i="150"/>
  <c r="F74" i="150" s="1"/>
  <c r="J74" i="150" s="1"/>
  <c r="K74" i="150" s="1"/>
  <c r="M74" i="150" s="1"/>
  <c r="D73" i="150"/>
  <c r="D72" i="150"/>
  <c r="F72" i="150" s="1"/>
  <c r="J72" i="150" s="1"/>
  <c r="K72" i="150" s="1"/>
  <c r="M72" i="150" s="1"/>
  <c r="D71" i="150"/>
  <c r="D70" i="150"/>
  <c r="F70" i="150" s="1"/>
  <c r="J70" i="150" s="1"/>
  <c r="K70" i="150" s="1"/>
  <c r="M70" i="150" s="1"/>
  <c r="D69" i="150"/>
  <c r="D68" i="150"/>
  <c r="F68" i="150" s="1"/>
  <c r="J68" i="150" s="1"/>
  <c r="K68" i="150" s="1"/>
  <c r="M68" i="150" s="1"/>
  <c r="D67" i="150"/>
  <c r="F67" i="150" s="1"/>
  <c r="J67" i="150" s="1"/>
  <c r="K67" i="150" s="1"/>
  <c r="M67" i="150" s="1"/>
  <c r="D66" i="150"/>
  <c r="F66" i="150" s="1"/>
  <c r="J66" i="150" s="1"/>
  <c r="K66" i="150" s="1"/>
  <c r="M66" i="150" s="1"/>
  <c r="D65" i="150"/>
  <c r="D64" i="150"/>
  <c r="F64" i="150" s="1"/>
  <c r="J64" i="150" s="1"/>
  <c r="K64" i="150" s="1"/>
  <c r="M64" i="150" s="1"/>
  <c r="D63" i="150"/>
  <c r="D62" i="150"/>
  <c r="F62" i="150" s="1"/>
  <c r="J62" i="150" s="1"/>
  <c r="K62" i="150" s="1"/>
  <c r="M62" i="150" s="1"/>
  <c r="D61" i="150"/>
  <c r="D60" i="150"/>
  <c r="F60" i="150" s="1"/>
  <c r="J60" i="150" s="1"/>
  <c r="K60" i="150" s="1"/>
  <c r="M60" i="150" s="1"/>
  <c r="D59" i="150"/>
  <c r="F59" i="150" s="1"/>
  <c r="J59" i="150" s="1"/>
  <c r="K59" i="150" s="1"/>
  <c r="M59" i="150" s="1"/>
  <c r="D58" i="150"/>
  <c r="F58" i="150" s="1"/>
  <c r="J58" i="150" s="1"/>
  <c r="K58" i="150" s="1"/>
  <c r="M58" i="150" s="1"/>
  <c r="D57" i="150"/>
  <c r="D56" i="150"/>
  <c r="F56" i="150" s="1"/>
  <c r="J56" i="150" s="1"/>
  <c r="K56" i="150" s="1"/>
  <c r="M56" i="150" s="1"/>
  <c r="D55" i="150"/>
  <c r="D54" i="150"/>
  <c r="F54" i="150" s="1"/>
  <c r="J54" i="150" s="1"/>
  <c r="K54" i="150" s="1"/>
  <c r="M54" i="150" s="1"/>
  <c r="D53" i="150"/>
  <c r="D52" i="150"/>
  <c r="F52" i="150" s="1"/>
  <c r="J52" i="150" s="1"/>
  <c r="K52" i="150" s="1"/>
  <c r="M52" i="150" s="1"/>
  <c r="D51" i="150"/>
  <c r="F51" i="150" s="1"/>
  <c r="J51" i="150" s="1"/>
  <c r="K51" i="150" s="1"/>
  <c r="M51" i="150" s="1"/>
  <c r="D50" i="150"/>
  <c r="F50" i="150" s="1"/>
  <c r="J50" i="150" s="1"/>
  <c r="K50" i="150" s="1"/>
  <c r="M50" i="150" s="1"/>
  <c r="D49" i="150"/>
  <c r="D48" i="150"/>
  <c r="F48" i="150" s="1"/>
  <c r="J48" i="150" s="1"/>
  <c r="K48" i="150" s="1"/>
  <c r="M48" i="150" s="1"/>
  <c r="D47" i="150"/>
  <c r="D46" i="150"/>
  <c r="F46" i="150" s="1"/>
  <c r="J46" i="150" s="1"/>
  <c r="K46" i="150" s="1"/>
  <c r="M46" i="150" s="1"/>
  <c r="D45" i="150"/>
  <c r="D44" i="150"/>
  <c r="F44" i="150" s="1"/>
  <c r="J44" i="150" s="1"/>
  <c r="K44" i="150" s="1"/>
  <c r="M44" i="150" s="1"/>
  <c r="D43" i="150"/>
  <c r="F43" i="150" s="1"/>
  <c r="J43" i="150" s="1"/>
  <c r="K43" i="150" s="1"/>
  <c r="M43" i="150" s="1"/>
  <c r="D42" i="150"/>
  <c r="F42" i="150" s="1"/>
  <c r="J42" i="150" s="1"/>
  <c r="K42" i="150" s="1"/>
  <c r="M42" i="150" s="1"/>
  <c r="D41" i="150"/>
  <c r="D40" i="150"/>
  <c r="F40" i="150" s="1"/>
  <c r="J40" i="150" s="1"/>
  <c r="K40" i="150" s="1"/>
  <c r="M40" i="150" s="1"/>
  <c r="D39" i="150"/>
  <c r="D38" i="150"/>
  <c r="F38" i="150" s="1"/>
  <c r="J38" i="150" s="1"/>
  <c r="K38" i="150" s="1"/>
  <c r="M38" i="150" s="1"/>
  <c r="D37" i="150"/>
  <c r="D36" i="150"/>
  <c r="F36" i="150" s="1"/>
  <c r="J36" i="150" s="1"/>
  <c r="K36" i="150" s="1"/>
  <c r="M36" i="150" s="1"/>
  <c r="D35" i="150"/>
  <c r="F35" i="150" s="1"/>
  <c r="J35" i="150" s="1"/>
  <c r="K35" i="150" s="1"/>
  <c r="M35" i="150" s="1"/>
  <c r="D34" i="150"/>
  <c r="F34" i="150" s="1"/>
  <c r="J34" i="150" s="1"/>
  <c r="K34" i="150" s="1"/>
  <c r="M34" i="150" s="1"/>
  <c r="D33" i="150"/>
  <c r="D32" i="150"/>
  <c r="F32" i="150" s="1"/>
  <c r="J32" i="150" s="1"/>
  <c r="K32" i="150" s="1"/>
  <c r="M32" i="150" s="1"/>
  <c r="D31" i="150"/>
  <c r="D30" i="150"/>
  <c r="F30" i="150" s="1"/>
  <c r="J30" i="150" s="1"/>
  <c r="K30" i="150" s="1"/>
  <c r="M30" i="150" s="1"/>
  <c r="D29" i="150"/>
  <c r="D28" i="150"/>
  <c r="F28" i="150" s="1"/>
  <c r="J28" i="150" s="1"/>
  <c r="K28" i="150" s="1"/>
  <c r="M28" i="150" s="1"/>
  <c r="D27" i="150"/>
  <c r="F27" i="150" s="1"/>
  <c r="J27" i="150" s="1"/>
  <c r="K27" i="150" s="1"/>
  <c r="M27" i="150" s="1"/>
  <c r="D26" i="150"/>
  <c r="F26" i="150" s="1"/>
  <c r="J26" i="150" s="1"/>
  <c r="K26" i="150" s="1"/>
  <c r="M26" i="150" s="1"/>
  <c r="D25" i="150"/>
  <c r="D24" i="150"/>
  <c r="F24" i="150" s="1"/>
  <c r="J24" i="150" s="1"/>
  <c r="K24" i="150" s="1"/>
  <c r="M24" i="150" s="1"/>
  <c r="D23" i="150"/>
  <c r="D22" i="150"/>
  <c r="F22" i="150" s="1"/>
  <c r="J22" i="150" s="1"/>
  <c r="K22" i="150" s="1"/>
  <c r="M22" i="150" s="1"/>
  <c r="D21" i="150"/>
  <c r="D20" i="150"/>
  <c r="F20" i="150" s="1"/>
  <c r="J20" i="150" s="1"/>
  <c r="K20" i="150" s="1"/>
  <c r="M20" i="150" s="1"/>
  <c r="D19" i="150"/>
  <c r="F19" i="150" s="1"/>
  <c r="J19" i="150" s="1"/>
  <c r="K19" i="150" s="1"/>
  <c r="M19" i="150" s="1"/>
  <c r="D18" i="150"/>
  <c r="F18" i="150" s="1"/>
  <c r="J18" i="150" s="1"/>
  <c r="K18" i="150" s="1"/>
  <c r="M18" i="150" s="1"/>
  <c r="D17" i="150"/>
  <c r="F17" i="150" s="1"/>
  <c r="J17" i="150" s="1"/>
  <c r="K17" i="150" s="1"/>
  <c r="M17" i="150" s="1"/>
  <c r="D16" i="150"/>
  <c r="F16" i="150" s="1"/>
  <c r="J16" i="150" s="1"/>
  <c r="K16" i="150" s="1"/>
  <c r="M16" i="150" s="1"/>
  <c r="D15" i="150"/>
  <c r="F15" i="150" s="1"/>
  <c r="J15" i="150" s="1"/>
  <c r="K15" i="150" s="1"/>
  <c r="M15" i="150" s="1"/>
  <c r="D14" i="150"/>
  <c r="F14" i="150" s="1"/>
  <c r="J14" i="150" s="1"/>
  <c r="K14" i="150" s="1"/>
  <c r="M14" i="150" s="1"/>
  <c r="D13" i="150"/>
  <c r="F13" i="150" s="1"/>
  <c r="J13" i="150" s="1"/>
  <c r="K13" i="150" s="1"/>
  <c r="M13" i="150" s="1"/>
  <c r="D12" i="150"/>
  <c r="F12" i="150" s="1"/>
  <c r="J12" i="150" s="1"/>
  <c r="K12" i="150" s="1"/>
  <c r="M12" i="150" s="1"/>
  <c r="D11" i="150"/>
  <c r="F11" i="150" s="1"/>
  <c r="J11" i="150" s="1"/>
  <c r="K11" i="150" s="1"/>
  <c r="M11" i="150" s="1"/>
  <c r="D10" i="150"/>
  <c r="F10" i="150" s="1"/>
  <c r="J10" i="150" s="1"/>
  <c r="K10" i="150" s="1"/>
  <c r="M10" i="150" s="1"/>
  <c r="D9" i="150"/>
  <c r="F9" i="150" s="1"/>
  <c r="J9" i="150" s="1"/>
  <c r="K9" i="150" s="1"/>
  <c r="M9" i="150" s="1"/>
  <c r="D8" i="150"/>
  <c r="F8" i="150" s="1"/>
  <c r="J8" i="150" s="1"/>
  <c r="K8" i="150" s="1"/>
  <c r="M8" i="150" s="1"/>
  <c r="D7" i="150"/>
  <c r="F7" i="150" s="1"/>
  <c r="J7" i="150" s="1"/>
  <c r="K7" i="150" s="1"/>
  <c r="M7" i="150" s="1"/>
  <c r="D6" i="150"/>
  <c r="F6" i="150" s="1"/>
  <c r="J6" i="150" s="1"/>
  <c r="K6" i="150" s="1"/>
  <c r="M6" i="150" s="1"/>
  <c r="D5" i="150"/>
  <c r="F5" i="150" s="1"/>
  <c r="J5" i="150" s="1"/>
  <c r="K5" i="150" s="1"/>
  <c r="M5" i="150" s="1"/>
  <c r="M200" i="150" s="1"/>
  <c r="F11" i="148"/>
  <c r="J11" i="148" s="1"/>
  <c r="F10" i="148"/>
  <c r="J10" i="148" s="1"/>
  <c r="F9" i="148"/>
  <c r="J9" i="148" s="1"/>
  <c r="F8" i="148"/>
  <c r="J8" i="148" s="1"/>
  <c r="F7" i="148"/>
  <c r="J7" i="148" s="1"/>
  <c r="F5" i="148"/>
  <c r="J5" i="148" s="1"/>
  <c r="F34" i="146"/>
  <c r="J34" i="146" s="1"/>
  <c r="F33" i="146"/>
  <c r="J33" i="146" s="1"/>
  <c r="F32" i="146"/>
  <c r="J32" i="146" s="1"/>
  <c r="J30" i="146"/>
  <c r="J28" i="146"/>
  <c r="F26" i="146"/>
  <c r="J26" i="146" s="1"/>
  <c r="J25" i="146"/>
  <c r="F24" i="146"/>
  <c r="M24" i="146" s="1"/>
  <c r="F22" i="146"/>
  <c r="M22" i="146" s="1"/>
  <c r="F20" i="146"/>
  <c r="M20" i="146" s="1"/>
  <c r="F19" i="146"/>
  <c r="J19" i="146" s="1"/>
  <c r="F18" i="146"/>
  <c r="J18" i="146" s="1"/>
  <c r="F17" i="146"/>
  <c r="J17" i="146" s="1"/>
  <c r="F16" i="146"/>
  <c r="J16" i="146" s="1"/>
  <c r="F15" i="146"/>
  <c r="J15" i="146" s="1"/>
  <c r="F14" i="146"/>
  <c r="J14" i="146" s="1"/>
  <c r="F13" i="146"/>
  <c r="J13" i="146" s="1"/>
  <c r="F12" i="146"/>
  <c r="J12" i="146" s="1"/>
  <c r="F11" i="146"/>
  <c r="J11" i="146" s="1"/>
  <c r="F10" i="146"/>
  <c r="J10" i="146" s="1"/>
  <c r="F9" i="146"/>
  <c r="J9" i="146" s="1"/>
  <c r="F8" i="146"/>
  <c r="J8" i="146" s="1"/>
  <c r="F7" i="146"/>
  <c r="J7" i="146" s="1"/>
  <c r="M6" i="146"/>
  <c r="M5" i="146"/>
  <c r="D199" i="144"/>
  <c r="F199" i="144" s="1"/>
  <c r="J199" i="144" s="1"/>
  <c r="K199" i="144" s="1"/>
  <c r="M199" i="144" s="1"/>
  <c r="D198" i="144"/>
  <c r="D197" i="144"/>
  <c r="F197" i="144" s="1"/>
  <c r="J197" i="144" s="1"/>
  <c r="K197" i="144" s="1"/>
  <c r="M197" i="144" s="1"/>
  <c r="D196" i="144"/>
  <c r="F196" i="144" s="1"/>
  <c r="J196" i="144" s="1"/>
  <c r="K196" i="144" s="1"/>
  <c r="M196" i="144" s="1"/>
  <c r="D195" i="144"/>
  <c r="F195" i="144" s="1"/>
  <c r="J195" i="144" s="1"/>
  <c r="K195" i="144" s="1"/>
  <c r="M195" i="144" s="1"/>
  <c r="D194" i="144"/>
  <c r="D193" i="144"/>
  <c r="F193" i="144" s="1"/>
  <c r="J193" i="144" s="1"/>
  <c r="K193" i="144" s="1"/>
  <c r="M193" i="144" s="1"/>
  <c r="D192" i="144"/>
  <c r="F192" i="144" s="1"/>
  <c r="J192" i="144" s="1"/>
  <c r="K192" i="144" s="1"/>
  <c r="M192" i="144" s="1"/>
  <c r="D191" i="144"/>
  <c r="F191" i="144" s="1"/>
  <c r="J191" i="144" s="1"/>
  <c r="K191" i="144" s="1"/>
  <c r="M191" i="144" s="1"/>
  <c r="D190" i="144"/>
  <c r="D189" i="144"/>
  <c r="F189" i="144" s="1"/>
  <c r="J189" i="144" s="1"/>
  <c r="K189" i="144" s="1"/>
  <c r="M189" i="144" s="1"/>
  <c r="D188" i="144"/>
  <c r="F188" i="144" s="1"/>
  <c r="J188" i="144" s="1"/>
  <c r="K188" i="144" s="1"/>
  <c r="M188" i="144" s="1"/>
  <c r="D187" i="144"/>
  <c r="F187" i="144" s="1"/>
  <c r="J187" i="144" s="1"/>
  <c r="K187" i="144" s="1"/>
  <c r="M187" i="144" s="1"/>
  <c r="D186" i="144"/>
  <c r="D185" i="144"/>
  <c r="F185" i="144" s="1"/>
  <c r="J185" i="144" s="1"/>
  <c r="K185" i="144" s="1"/>
  <c r="M185" i="144" s="1"/>
  <c r="D184" i="144"/>
  <c r="F184" i="144" s="1"/>
  <c r="J184" i="144" s="1"/>
  <c r="K184" i="144" s="1"/>
  <c r="M184" i="144" s="1"/>
  <c r="D183" i="144"/>
  <c r="F183" i="144" s="1"/>
  <c r="J183" i="144" s="1"/>
  <c r="K183" i="144" s="1"/>
  <c r="M183" i="144" s="1"/>
  <c r="D182" i="144"/>
  <c r="D181" i="144"/>
  <c r="F181" i="144" s="1"/>
  <c r="J181" i="144" s="1"/>
  <c r="K181" i="144" s="1"/>
  <c r="M181" i="144" s="1"/>
  <c r="D180" i="144"/>
  <c r="F180" i="144" s="1"/>
  <c r="J180" i="144" s="1"/>
  <c r="K180" i="144" s="1"/>
  <c r="M180" i="144" s="1"/>
  <c r="D179" i="144"/>
  <c r="F179" i="144" s="1"/>
  <c r="J179" i="144" s="1"/>
  <c r="K179" i="144" s="1"/>
  <c r="M179" i="144" s="1"/>
  <c r="D178" i="144"/>
  <c r="D177" i="144"/>
  <c r="F177" i="144" s="1"/>
  <c r="J177" i="144" s="1"/>
  <c r="K177" i="144" s="1"/>
  <c r="M177" i="144" s="1"/>
  <c r="D176" i="144"/>
  <c r="F176" i="144" s="1"/>
  <c r="J176" i="144" s="1"/>
  <c r="K176" i="144" s="1"/>
  <c r="M176" i="144" s="1"/>
  <c r="D175" i="144"/>
  <c r="F175" i="144" s="1"/>
  <c r="J175" i="144" s="1"/>
  <c r="K175" i="144" s="1"/>
  <c r="M175" i="144" s="1"/>
  <c r="D174" i="144"/>
  <c r="D173" i="144"/>
  <c r="F173" i="144" s="1"/>
  <c r="J173" i="144" s="1"/>
  <c r="K173" i="144" s="1"/>
  <c r="M173" i="144" s="1"/>
  <c r="D172" i="144"/>
  <c r="F172" i="144" s="1"/>
  <c r="J172" i="144" s="1"/>
  <c r="K172" i="144" s="1"/>
  <c r="M172" i="144" s="1"/>
  <c r="D171" i="144"/>
  <c r="F171" i="144" s="1"/>
  <c r="J171" i="144" s="1"/>
  <c r="K171" i="144" s="1"/>
  <c r="M171" i="144" s="1"/>
  <c r="D170" i="144"/>
  <c r="D169" i="144"/>
  <c r="F169" i="144" s="1"/>
  <c r="J169" i="144" s="1"/>
  <c r="K169" i="144" s="1"/>
  <c r="M169" i="144" s="1"/>
  <c r="D168" i="144"/>
  <c r="F168" i="144" s="1"/>
  <c r="J168" i="144" s="1"/>
  <c r="K168" i="144" s="1"/>
  <c r="M168" i="144" s="1"/>
  <c r="D167" i="144"/>
  <c r="F167" i="144" s="1"/>
  <c r="J167" i="144" s="1"/>
  <c r="K167" i="144" s="1"/>
  <c r="M167" i="144" s="1"/>
  <c r="D166" i="144"/>
  <c r="D165" i="144"/>
  <c r="F165" i="144" s="1"/>
  <c r="J165" i="144" s="1"/>
  <c r="K165" i="144" s="1"/>
  <c r="M165" i="144" s="1"/>
  <c r="D164" i="144"/>
  <c r="F164" i="144" s="1"/>
  <c r="J164" i="144" s="1"/>
  <c r="K164" i="144" s="1"/>
  <c r="M164" i="144" s="1"/>
  <c r="D163" i="144"/>
  <c r="F163" i="144" s="1"/>
  <c r="J163" i="144" s="1"/>
  <c r="K163" i="144" s="1"/>
  <c r="M163" i="144" s="1"/>
  <c r="D162" i="144"/>
  <c r="D161" i="144"/>
  <c r="F161" i="144" s="1"/>
  <c r="J161" i="144" s="1"/>
  <c r="K161" i="144" s="1"/>
  <c r="M161" i="144" s="1"/>
  <c r="D160" i="144"/>
  <c r="F160" i="144" s="1"/>
  <c r="J160" i="144" s="1"/>
  <c r="K160" i="144" s="1"/>
  <c r="M160" i="144" s="1"/>
  <c r="D159" i="144"/>
  <c r="F159" i="144" s="1"/>
  <c r="J159" i="144" s="1"/>
  <c r="K159" i="144" s="1"/>
  <c r="M159" i="144" s="1"/>
  <c r="D158" i="144"/>
  <c r="D157" i="144"/>
  <c r="F157" i="144" s="1"/>
  <c r="J157" i="144" s="1"/>
  <c r="K157" i="144" s="1"/>
  <c r="M157" i="144" s="1"/>
  <c r="D156" i="144"/>
  <c r="F156" i="144" s="1"/>
  <c r="J156" i="144" s="1"/>
  <c r="K156" i="144" s="1"/>
  <c r="M156" i="144" s="1"/>
  <c r="D155" i="144"/>
  <c r="F155" i="144" s="1"/>
  <c r="J155" i="144" s="1"/>
  <c r="K155" i="144" s="1"/>
  <c r="M155" i="144" s="1"/>
  <c r="D154" i="144"/>
  <c r="D153" i="144"/>
  <c r="F153" i="144" s="1"/>
  <c r="J153" i="144" s="1"/>
  <c r="K153" i="144" s="1"/>
  <c r="M153" i="144" s="1"/>
  <c r="D152" i="144"/>
  <c r="F152" i="144" s="1"/>
  <c r="J152" i="144" s="1"/>
  <c r="K152" i="144" s="1"/>
  <c r="M152" i="144" s="1"/>
  <c r="D151" i="144"/>
  <c r="F151" i="144" s="1"/>
  <c r="J151" i="144" s="1"/>
  <c r="K151" i="144" s="1"/>
  <c r="M151" i="144" s="1"/>
  <c r="D150" i="144"/>
  <c r="D149" i="144"/>
  <c r="F149" i="144" s="1"/>
  <c r="J149" i="144" s="1"/>
  <c r="K149" i="144" s="1"/>
  <c r="M149" i="144" s="1"/>
  <c r="D148" i="144"/>
  <c r="F148" i="144" s="1"/>
  <c r="J148" i="144" s="1"/>
  <c r="K148" i="144" s="1"/>
  <c r="M148" i="144" s="1"/>
  <c r="D147" i="144"/>
  <c r="F147" i="144" s="1"/>
  <c r="J147" i="144" s="1"/>
  <c r="K147" i="144" s="1"/>
  <c r="M147" i="144" s="1"/>
  <c r="D146" i="144"/>
  <c r="D145" i="144"/>
  <c r="F145" i="144" s="1"/>
  <c r="J145" i="144" s="1"/>
  <c r="K145" i="144" s="1"/>
  <c r="M145" i="144" s="1"/>
  <c r="D144" i="144"/>
  <c r="F144" i="144" s="1"/>
  <c r="J144" i="144" s="1"/>
  <c r="K144" i="144" s="1"/>
  <c r="M144" i="144" s="1"/>
  <c r="D143" i="144"/>
  <c r="F143" i="144" s="1"/>
  <c r="J143" i="144" s="1"/>
  <c r="K143" i="144" s="1"/>
  <c r="M143" i="144" s="1"/>
  <c r="D142" i="144"/>
  <c r="D141" i="144"/>
  <c r="F141" i="144" s="1"/>
  <c r="J141" i="144" s="1"/>
  <c r="K141" i="144" s="1"/>
  <c r="M141" i="144" s="1"/>
  <c r="D140" i="144"/>
  <c r="F140" i="144" s="1"/>
  <c r="J140" i="144" s="1"/>
  <c r="K140" i="144" s="1"/>
  <c r="M140" i="144" s="1"/>
  <c r="D139" i="144"/>
  <c r="F139" i="144" s="1"/>
  <c r="J139" i="144" s="1"/>
  <c r="K139" i="144" s="1"/>
  <c r="M139" i="144" s="1"/>
  <c r="D138" i="144"/>
  <c r="D137" i="144"/>
  <c r="F137" i="144" s="1"/>
  <c r="J137" i="144" s="1"/>
  <c r="K137" i="144" s="1"/>
  <c r="M137" i="144" s="1"/>
  <c r="D136" i="144"/>
  <c r="F136" i="144" s="1"/>
  <c r="J136" i="144" s="1"/>
  <c r="K136" i="144" s="1"/>
  <c r="M136" i="144" s="1"/>
  <c r="D135" i="144"/>
  <c r="F135" i="144" s="1"/>
  <c r="J135" i="144" s="1"/>
  <c r="K135" i="144" s="1"/>
  <c r="M135" i="144" s="1"/>
  <c r="D134" i="144"/>
  <c r="D133" i="144"/>
  <c r="F133" i="144" s="1"/>
  <c r="J133" i="144" s="1"/>
  <c r="K133" i="144" s="1"/>
  <c r="M133" i="144" s="1"/>
  <c r="D132" i="144"/>
  <c r="F132" i="144" s="1"/>
  <c r="J132" i="144" s="1"/>
  <c r="K132" i="144" s="1"/>
  <c r="M132" i="144" s="1"/>
  <c r="D131" i="144"/>
  <c r="F131" i="144" s="1"/>
  <c r="J131" i="144" s="1"/>
  <c r="K131" i="144" s="1"/>
  <c r="M131" i="144" s="1"/>
  <c r="D130" i="144"/>
  <c r="D129" i="144"/>
  <c r="F129" i="144" s="1"/>
  <c r="J129" i="144" s="1"/>
  <c r="K129" i="144" s="1"/>
  <c r="M129" i="144" s="1"/>
  <c r="D128" i="144"/>
  <c r="F128" i="144" s="1"/>
  <c r="J128" i="144" s="1"/>
  <c r="K128" i="144" s="1"/>
  <c r="M128" i="144" s="1"/>
  <c r="D127" i="144"/>
  <c r="F127" i="144" s="1"/>
  <c r="J127" i="144" s="1"/>
  <c r="K127" i="144" s="1"/>
  <c r="M127" i="144" s="1"/>
  <c r="D126" i="144"/>
  <c r="D125" i="144"/>
  <c r="F125" i="144" s="1"/>
  <c r="J125" i="144" s="1"/>
  <c r="K125" i="144" s="1"/>
  <c r="M125" i="144" s="1"/>
  <c r="D124" i="144"/>
  <c r="F124" i="144" s="1"/>
  <c r="J124" i="144" s="1"/>
  <c r="K124" i="144" s="1"/>
  <c r="M124" i="144" s="1"/>
  <c r="D123" i="144"/>
  <c r="F123" i="144" s="1"/>
  <c r="J123" i="144" s="1"/>
  <c r="K123" i="144" s="1"/>
  <c r="M123" i="144" s="1"/>
  <c r="D122" i="144"/>
  <c r="D121" i="144"/>
  <c r="F121" i="144" s="1"/>
  <c r="J121" i="144" s="1"/>
  <c r="K121" i="144" s="1"/>
  <c r="M121" i="144" s="1"/>
  <c r="D120" i="144"/>
  <c r="F120" i="144" s="1"/>
  <c r="J120" i="144" s="1"/>
  <c r="K120" i="144" s="1"/>
  <c r="M120" i="144" s="1"/>
  <c r="D119" i="144"/>
  <c r="F119" i="144" s="1"/>
  <c r="J119" i="144" s="1"/>
  <c r="K119" i="144" s="1"/>
  <c r="M119" i="144" s="1"/>
  <c r="D118" i="144"/>
  <c r="D117" i="144"/>
  <c r="F117" i="144" s="1"/>
  <c r="J117" i="144" s="1"/>
  <c r="K117" i="144" s="1"/>
  <c r="M117" i="144" s="1"/>
  <c r="D116" i="144"/>
  <c r="F116" i="144" s="1"/>
  <c r="J116" i="144" s="1"/>
  <c r="K116" i="144" s="1"/>
  <c r="M116" i="144" s="1"/>
  <c r="D115" i="144"/>
  <c r="F115" i="144" s="1"/>
  <c r="J115" i="144" s="1"/>
  <c r="K115" i="144" s="1"/>
  <c r="M115" i="144" s="1"/>
  <c r="D114" i="144"/>
  <c r="D113" i="144"/>
  <c r="F113" i="144" s="1"/>
  <c r="J113" i="144" s="1"/>
  <c r="K113" i="144" s="1"/>
  <c r="M113" i="144" s="1"/>
  <c r="D112" i="144"/>
  <c r="F112" i="144" s="1"/>
  <c r="J112" i="144" s="1"/>
  <c r="K112" i="144" s="1"/>
  <c r="M112" i="144" s="1"/>
  <c r="D111" i="144"/>
  <c r="F111" i="144" s="1"/>
  <c r="J111" i="144" s="1"/>
  <c r="K111" i="144" s="1"/>
  <c r="M111" i="144" s="1"/>
  <c r="D110" i="144"/>
  <c r="D109" i="144"/>
  <c r="F109" i="144" s="1"/>
  <c r="J109" i="144" s="1"/>
  <c r="K109" i="144" s="1"/>
  <c r="M109" i="144" s="1"/>
  <c r="D108" i="144"/>
  <c r="F108" i="144" s="1"/>
  <c r="J108" i="144" s="1"/>
  <c r="K108" i="144" s="1"/>
  <c r="M108" i="144" s="1"/>
  <c r="D107" i="144"/>
  <c r="F107" i="144" s="1"/>
  <c r="J107" i="144" s="1"/>
  <c r="K107" i="144" s="1"/>
  <c r="M107" i="144" s="1"/>
  <c r="D106" i="144"/>
  <c r="D105" i="144"/>
  <c r="F105" i="144" s="1"/>
  <c r="J105" i="144" s="1"/>
  <c r="K105" i="144" s="1"/>
  <c r="M105" i="144" s="1"/>
  <c r="D104" i="144"/>
  <c r="F104" i="144" s="1"/>
  <c r="J104" i="144" s="1"/>
  <c r="K104" i="144" s="1"/>
  <c r="M104" i="144" s="1"/>
  <c r="D103" i="144"/>
  <c r="F103" i="144" s="1"/>
  <c r="J103" i="144" s="1"/>
  <c r="K103" i="144" s="1"/>
  <c r="M103" i="144" s="1"/>
  <c r="D102" i="144"/>
  <c r="D101" i="144"/>
  <c r="F101" i="144" s="1"/>
  <c r="J101" i="144" s="1"/>
  <c r="K101" i="144" s="1"/>
  <c r="M101" i="144" s="1"/>
  <c r="D100" i="144"/>
  <c r="F100" i="144" s="1"/>
  <c r="J100" i="144" s="1"/>
  <c r="K100" i="144" s="1"/>
  <c r="M100" i="144" s="1"/>
  <c r="D99" i="144"/>
  <c r="F99" i="144" s="1"/>
  <c r="J99" i="144" s="1"/>
  <c r="K99" i="144" s="1"/>
  <c r="M99" i="144" s="1"/>
  <c r="D98" i="144"/>
  <c r="D97" i="144"/>
  <c r="F97" i="144" s="1"/>
  <c r="J97" i="144" s="1"/>
  <c r="K97" i="144" s="1"/>
  <c r="M97" i="144" s="1"/>
  <c r="D96" i="144"/>
  <c r="F96" i="144" s="1"/>
  <c r="J96" i="144" s="1"/>
  <c r="K96" i="144" s="1"/>
  <c r="M96" i="144" s="1"/>
  <c r="D95" i="144"/>
  <c r="F95" i="144" s="1"/>
  <c r="J95" i="144" s="1"/>
  <c r="K95" i="144" s="1"/>
  <c r="M95" i="144" s="1"/>
  <c r="D94" i="144"/>
  <c r="D93" i="144"/>
  <c r="F93" i="144" s="1"/>
  <c r="J93" i="144" s="1"/>
  <c r="K93" i="144" s="1"/>
  <c r="M93" i="144" s="1"/>
  <c r="D92" i="144"/>
  <c r="F92" i="144" s="1"/>
  <c r="J92" i="144" s="1"/>
  <c r="K92" i="144" s="1"/>
  <c r="M92" i="144" s="1"/>
  <c r="D91" i="144"/>
  <c r="F91" i="144" s="1"/>
  <c r="J91" i="144" s="1"/>
  <c r="K91" i="144" s="1"/>
  <c r="M91" i="144" s="1"/>
  <c r="D90" i="144"/>
  <c r="D89" i="144"/>
  <c r="F89" i="144" s="1"/>
  <c r="J89" i="144" s="1"/>
  <c r="K89" i="144" s="1"/>
  <c r="M89" i="144" s="1"/>
  <c r="D88" i="144"/>
  <c r="F88" i="144" s="1"/>
  <c r="J88" i="144" s="1"/>
  <c r="K88" i="144" s="1"/>
  <c r="M88" i="144" s="1"/>
  <c r="D87" i="144"/>
  <c r="F87" i="144" s="1"/>
  <c r="J87" i="144" s="1"/>
  <c r="K87" i="144" s="1"/>
  <c r="M87" i="144" s="1"/>
  <c r="D86" i="144"/>
  <c r="D85" i="144"/>
  <c r="F85" i="144" s="1"/>
  <c r="J85" i="144" s="1"/>
  <c r="K85" i="144" s="1"/>
  <c r="M85" i="144" s="1"/>
  <c r="D84" i="144"/>
  <c r="F84" i="144" s="1"/>
  <c r="J84" i="144" s="1"/>
  <c r="K84" i="144" s="1"/>
  <c r="M84" i="144" s="1"/>
  <c r="D83" i="144"/>
  <c r="F83" i="144" s="1"/>
  <c r="J83" i="144" s="1"/>
  <c r="K83" i="144" s="1"/>
  <c r="M83" i="144" s="1"/>
  <c r="D82" i="144"/>
  <c r="D81" i="144"/>
  <c r="F81" i="144" s="1"/>
  <c r="J81" i="144" s="1"/>
  <c r="K81" i="144" s="1"/>
  <c r="M81" i="144" s="1"/>
  <c r="D80" i="144"/>
  <c r="F80" i="144" s="1"/>
  <c r="J80" i="144" s="1"/>
  <c r="K80" i="144" s="1"/>
  <c r="M80" i="144" s="1"/>
  <c r="D79" i="144"/>
  <c r="F79" i="144" s="1"/>
  <c r="J79" i="144" s="1"/>
  <c r="K79" i="144" s="1"/>
  <c r="M79" i="144" s="1"/>
  <c r="D78" i="144"/>
  <c r="D77" i="144"/>
  <c r="F77" i="144" s="1"/>
  <c r="J77" i="144" s="1"/>
  <c r="K77" i="144" s="1"/>
  <c r="M77" i="144" s="1"/>
  <c r="D76" i="144"/>
  <c r="F76" i="144" s="1"/>
  <c r="J76" i="144" s="1"/>
  <c r="K76" i="144" s="1"/>
  <c r="M76" i="144" s="1"/>
  <c r="D75" i="144"/>
  <c r="F75" i="144" s="1"/>
  <c r="J75" i="144" s="1"/>
  <c r="K75" i="144" s="1"/>
  <c r="M75" i="144" s="1"/>
  <c r="D74" i="144"/>
  <c r="D73" i="144"/>
  <c r="F73" i="144" s="1"/>
  <c r="J73" i="144" s="1"/>
  <c r="K73" i="144" s="1"/>
  <c r="M73" i="144" s="1"/>
  <c r="D72" i="144"/>
  <c r="F72" i="144" s="1"/>
  <c r="J72" i="144" s="1"/>
  <c r="K72" i="144" s="1"/>
  <c r="M72" i="144" s="1"/>
  <c r="D71" i="144"/>
  <c r="F71" i="144" s="1"/>
  <c r="J71" i="144" s="1"/>
  <c r="K71" i="144" s="1"/>
  <c r="M71" i="144" s="1"/>
  <c r="D70" i="144"/>
  <c r="D69" i="144"/>
  <c r="F69" i="144" s="1"/>
  <c r="J69" i="144" s="1"/>
  <c r="K69" i="144" s="1"/>
  <c r="M69" i="144" s="1"/>
  <c r="D68" i="144"/>
  <c r="F68" i="144" s="1"/>
  <c r="J68" i="144" s="1"/>
  <c r="K68" i="144" s="1"/>
  <c r="M68" i="144" s="1"/>
  <c r="D67" i="144"/>
  <c r="F67" i="144" s="1"/>
  <c r="J67" i="144" s="1"/>
  <c r="K67" i="144" s="1"/>
  <c r="M67" i="144" s="1"/>
  <c r="D66" i="144"/>
  <c r="D65" i="144"/>
  <c r="F65" i="144" s="1"/>
  <c r="J65" i="144" s="1"/>
  <c r="K65" i="144" s="1"/>
  <c r="M65" i="144" s="1"/>
  <c r="D64" i="144"/>
  <c r="F64" i="144" s="1"/>
  <c r="J64" i="144" s="1"/>
  <c r="K64" i="144" s="1"/>
  <c r="M64" i="144" s="1"/>
  <c r="D63" i="144"/>
  <c r="F63" i="144" s="1"/>
  <c r="J63" i="144" s="1"/>
  <c r="K63" i="144" s="1"/>
  <c r="M63" i="144" s="1"/>
  <c r="D62" i="144"/>
  <c r="D61" i="144"/>
  <c r="F61" i="144" s="1"/>
  <c r="J61" i="144" s="1"/>
  <c r="K61" i="144" s="1"/>
  <c r="M61" i="144" s="1"/>
  <c r="D60" i="144"/>
  <c r="F60" i="144" s="1"/>
  <c r="J60" i="144" s="1"/>
  <c r="K60" i="144" s="1"/>
  <c r="M60" i="144" s="1"/>
  <c r="D59" i="144"/>
  <c r="F59" i="144" s="1"/>
  <c r="J59" i="144" s="1"/>
  <c r="K59" i="144" s="1"/>
  <c r="M59" i="144" s="1"/>
  <c r="D58" i="144"/>
  <c r="D57" i="144"/>
  <c r="F57" i="144" s="1"/>
  <c r="J57" i="144" s="1"/>
  <c r="K57" i="144" s="1"/>
  <c r="M57" i="144" s="1"/>
  <c r="D56" i="144"/>
  <c r="F56" i="144" s="1"/>
  <c r="J56" i="144" s="1"/>
  <c r="K56" i="144" s="1"/>
  <c r="M56" i="144" s="1"/>
  <c r="D55" i="144"/>
  <c r="F55" i="144" s="1"/>
  <c r="J55" i="144" s="1"/>
  <c r="K55" i="144" s="1"/>
  <c r="M55" i="144" s="1"/>
  <c r="D54" i="144"/>
  <c r="D53" i="144"/>
  <c r="F53" i="144" s="1"/>
  <c r="J53" i="144" s="1"/>
  <c r="K53" i="144" s="1"/>
  <c r="M53" i="144" s="1"/>
  <c r="D52" i="144"/>
  <c r="F52" i="144" s="1"/>
  <c r="J52" i="144" s="1"/>
  <c r="K52" i="144" s="1"/>
  <c r="M52" i="144" s="1"/>
  <c r="D51" i="144"/>
  <c r="F51" i="144" s="1"/>
  <c r="J51" i="144" s="1"/>
  <c r="K51" i="144" s="1"/>
  <c r="M51" i="144" s="1"/>
  <c r="D50" i="144"/>
  <c r="D49" i="144"/>
  <c r="F49" i="144" s="1"/>
  <c r="J49" i="144" s="1"/>
  <c r="K49" i="144" s="1"/>
  <c r="M49" i="144" s="1"/>
  <c r="D48" i="144"/>
  <c r="F48" i="144" s="1"/>
  <c r="J48" i="144" s="1"/>
  <c r="K48" i="144" s="1"/>
  <c r="M48" i="144" s="1"/>
  <c r="D47" i="144"/>
  <c r="F47" i="144" s="1"/>
  <c r="J47" i="144" s="1"/>
  <c r="K47" i="144" s="1"/>
  <c r="M47" i="144" s="1"/>
  <c r="D46" i="144"/>
  <c r="D45" i="144"/>
  <c r="F45" i="144" s="1"/>
  <c r="J45" i="144" s="1"/>
  <c r="K45" i="144" s="1"/>
  <c r="M45" i="144" s="1"/>
  <c r="D44" i="144"/>
  <c r="F44" i="144" s="1"/>
  <c r="J44" i="144" s="1"/>
  <c r="K44" i="144" s="1"/>
  <c r="M44" i="144" s="1"/>
  <c r="D43" i="144"/>
  <c r="F43" i="144" s="1"/>
  <c r="J43" i="144" s="1"/>
  <c r="K43" i="144" s="1"/>
  <c r="M43" i="144" s="1"/>
  <c r="D42" i="144"/>
  <c r="D41" i="144"/>
  <c r="F41" i="144" s="1"/>
  <c r="J41" i="144" s="1"/>
  <c r="K41" i="144" s="1"/>
  <c r="M41" i="144" s="1"/>
  <c r="D40" i="144"/>
  <c r="F40" i="144" s="1"/>
  <c r="J40" i="144" s="1"/>
  <c r="K40" i="144" s="1"/>
  <c r="M40" i="144" s="1"/>
  <c r="D39" i="144"/>
  <c r="F39" i="144" s="1"/>
  <c r="J39" i="144" s="1"/>
  <c r="K39" i="144" s="1"/>
  <c r="M39" i="144" s="1"/>
  <c r="D38" i="144"/>
  <c r="D37" i="144"/>
  <c r="F37" i="144" s="1"/>
  <c r="J37" i="144" s="1"/>
  <c r="K37" i="144" s="1"/>
  <c r="M37" i="144" s="1"/>
  <c r="D36" i="144"/>
  <c r="F36" i="144" s="1"/>
  <c r="J36" i="144" s="1"/>
  <c r="K36" i="144" s="1"/>
  <c r="M36" i="144" s="1"/>
  <c r="D35" i="144"/>
  <c r="F35" i="144" s="1"/>
  <c r="J35" i="144" s="1"/>
  <c r="K35" i="144" s="1"/>
  <c r="M35" i="144" s="1"/>
  <c r="D34" i="144"/>
  <c r="D33" i="144"/>
  <c r="F33" i="144" s="1"/>
  <c r="J33" i="144" s="1"/>
  <c r="K33" i="144" s="1"/>
  <c r="M33" i="144" s="1"/>
  <c r="D32" i="144"/>
  <c r="F32" i="144" s="1"/>
  <c r="J32" i="144" s="1"/>
  <c r="K32" i="144" s="1"/>
  <c r="M32" i="144" s="1"/>
  <c r="D31" i="144"/>
  <c r="F31" i="144" s="1"/>
  <c r="J31" i="144" s="1"/>
  <c r="K31" i="144" s="1"/>
  <c r="M31" i="144" s="1"/>
  <c r="D30" i="144"/>
  <c r="D29" i="144"/>
  <c r="F29" i="144" s="1"/>
  <c r="J29" i="144" s="1"/>
  <c r="K29" i="144" s="1"/>
  <c r="M29" i="144" s="1"/>
  <c r="D28" i="144"/>
  <c r="F28" i="144" s="1"/>
  <c r="J28" i="144" s="1"/>
  <c r="K28" i="144" s="1"/>
  <c r="M28" i="144" s="1"/>
  <c r="D27" i="144"/>
  <c r="F27" i="144" s="1"/>
  <c r="J27" i="144" s="1"/>
  <c r="K27" i="144" s="1"/>
  <c r="M27" i="144" s="1"/>
  <c r="D26" i="144"/>
  <c r="D25" i="144"/>
  <c r="F25" i="144" s="1"/>
  <c r="J25" i="144" s="1"/>
  <c r="K25" i="144" s="1"/>
  <c r="M25" i="144" s="1"/>
  <c r="D24" i="144"/>
  <c r="F24" i="144" s="1"/>
  <c r="J24" i="144" s="1"/>
  <c r="K24" i="144" s="1"/>
  <c r="M24" i="144" s="1"/>
  <c r="D23" i="144"/>
  <c r="F23" i="144" s="1"/>
  <c r="J23" i="144" s="1"/>
  <c r="K23" i="144" s="1"/>
  <c r="M23" i="144" s="1"/>
  <c r="D22" i="144"/>
  <c r="D21" i="144"/>
  <c r="F21" i="144" s="1"/>
  <c r="J21" i="144" s="1"/>
  <c r="K21" i="144" s="1"/>
  <c r="M21" i="144" s="1"/>
  <c r="D20" i="144"/>
  <c r="F20" i="144" s="1"/>
  <c r="J20" i="144" s="1"/>
  <c r="K20" i="144" s="1"/>
  <c r="M20" i="144" s="1"/>
  <c r="D19" i="144"/>
  <c r="F19" i="144" s="1"/>
  <c r="J19" i="144" s="1"/>
  <c r="K19" i="144" s="1"/>
  <c r="M19" i="144" s="1"/>
  <c r="D18" i="144"/>
  <c r="F18" i="144" s="1"/>
  <c r="J18" i="144" s="1"/>
  <c r="K18" i="144" s="1"/>
  <c r="M18" i="144" s="1"/>
  <c r="D17" i="144"/>
  <c r="F17" i="144" s="1"/>
  <c r="J17" i="144" s="1"/>
  <c r="K17" i="144" s="1"/>
  <c r="M17" i="144" s="1"/>
  <c r="D16" i="144"/>
  <c r="F16" i="144" s="1"/>
  <c r="J16" i="144" s="1"/>
  <c r="K16" i="144" s="1"/>
  <c r="M16" i="144" s="1"/>
  <c r="D15" i="144"/>
  <c r="F15" i="144" s="1"/>
  <c r="J15" i="144" s="1"/>
  <c r="K15" i="144" s="1"/>
  <c r="M15" i="144" s="1"/>
  <c r="D14" i="144"/>
  <c r="F14" i="144" s="1"/>
  <c r="J14" i="144" s="1"/>
  <c r="K14" i="144" s="1"/>
  <c r="M14" i="144" s="1"/>
  <c r="D13" i="144"/>
  <c r="F13" i="144" s="1"/>
  <c r="J13" i="144" s="1"/>
  <c r="K13" i="144" s="1"/>
  <c r="M13" i="144" s="1"/>
  <c r="D12" i="144"/>
  <c r="F12" i="144" s="1"/>
  <c r="J12" i="144" s="1"/>
  <c r="K12" i="144" s="1"/>
  <c r="M12" i="144" s="1"/>
  <c r="D11" i="144"/>
  <c r="F11" i="144" s="1"/>
  <c r="J11" i="144" s="1"/>
  <c r="K11" i="144" s="1"/>
  <c r="M11" i="144" s="1"/>
  <c r="D10" i="144"/>
  <c r="F10" i="144" s="1"/>
  <c r="J10" i="144" s="1"/>
  <c r="K10" i="144" s="1"/>
  <c r="M10" i="144" s="1"/>
  <c r="D9" i="144"/>
  <c r="F9" i="144" s="1"/>
  <c r="J9" i="144" s="1"/>
  <c r="K9" i="144" s="1"/>
  <c r="M9" i="144" s="1"/>
  <c r="D8" i="144"/>
  <c r="F8" i="144" s="1"/>
  <c r="J8" i="144" s="1"/>
  <c r="K8" i="144" s="1"/>
  <c r="M8" i="144" s="1"/>
  <c r="D7" i="144"/>
  <c r="F7" i="144" s="1"/>
  <c r="J7" i="144" s="1"/>
  <c r="K7" i="144" s="1"/>
  <c r="M7" i="144" s="1"/>
  <c r="D6" i="144"/>
  <c r="F6" i="144" s="1"/>
  <c r="J6" i="144" s="1"/>
  <c r="K6" i="144" s="1"/>
  <c r="M6" i="144" s="1"/>
  <c r="D5" i="144"/>
  <c r="F5" i="144" s="1"/>
  <c r="J5" i="144" s="1"/>
  <c r="K5" i="144" s="1"/>
  <c r="M5" i="144" s="1"/>
  <c r="M200" i="144" s="1"/>
  <c r="F56" i="142"/>
  <c r="J56" i="142" s="1"/>
  <c r="F55" i="142"/>
  <c r="J55" i="142" s="1"/>
  <c r="F54" i="142"/>
  <c r="J54" i="142" s="1"/>
  <c r="F52" i="142"/>
  <c r="J52" i="142" s="1"/>
  <c r="F48" i="142"/>
  <c r="J48" i="142" s="1"/>
  <c r="F47" i="142"/>
  <c r="J47" i="142" s="1"/>
  <c r="F46" i="142"/>
  <c r="J46" i="142" s="1"/>
  <c r="F44" i="142"/>
  <c r="J44" i="142" s="1"/>
  <c r="J42" i="142"/>
  <c r="M42" i="142" s="1"/>
  <c r="F40" i="142"/>
  <c r="J40" i="142" s="1"/>
  <c r="F39" i="142"/>
  <c r="J39" i="142" s="1"/>
  <c r="F38" i="142"/>
  <c r="J38" i="142" s="1"/>
  <c r="F36" i="142"/>
  <c r="J36" i="142" s="1"/>
  <c r="F32" i="142"/>
  <c r="J32" i="142" s="1"/>
  <c r="F30" i="142"/>
  <c r="J30" i="142" s="1"/>
  <c r="F28" i="142"/>
  <c r="J28" i="142" s="1"/>
  <c r="F27" i="142"/>
  <c r="J27" i="142" s="1"/>
  <c r="F26" i="142"/>
  <c r="J26" i="142" s="1"/>
  <c r="M26" i="142" s="1"/>
  <c r="F24" i="142"/>
  <c r="J24" i="142" s="1"/>
  <c r="M24" i="142" s="1"/>
  <c r="F22" i="142"/>
  <c r="J22" i="142" s="1"/>
  <c r="F20" i="142"/>
  <c r="J20" i="142" s="1"/>
  <c r="F19" i="142"/>
  <c r="J19" i="142" s="1"/>
  <c r="F18" i="142"/>
  <c r="J18" i="142" s="1"/>
  <c r="F16" i="142"/>
  <c r="J16" i="142" s="1"/>
  <c r="F15" i="142"/>
  <c r="J15" i="142" s="1"/>
  <c r="F14" i="142"/>
  <c r="J14" i="142" s="1"/>
  <c r="F13" i="142"/>
  <c r="J13" i="142" s="1"/>
  <c r="F12" i="142"/>
  <c r="J12" i="142" s="1"/>
  <c r="F11" i="142"/>
  <c r="J11" i="142" s="1"/>
  <c r="F10" i="142"/>
  <c r="J10" i="142" s="1"/>
  <c r="F9" i="142"/>
  <c r="J9" i="142" s="1"/>
  <c r="F8" i="142"/>
  <c r="J8" i="142" s="1"/>
  <c r="F7" i="142"/>
  <c r="J7" i="142" s="1"/>
  <c r="F5" i="142"/>
  <c r="J5" i="142" s="1"/>
  <c r="F27" i="140"/>
  <c r="J27" i="140" s="1"/>
  <c r="F26" i="140"/>
  <c r="J26" i="140" s="1"/>
  <c r="M23" i="140"/>
  <c r="M22" i="140"/>
  <c r="F20" i="140"/>
  <c r="J20" i="140" s="1"/>
  <c r="F19" i="140"/>
  <c r="J19" i="140" s="1"/>
  <c r="F18" i="140"/>
  <c r="J18" i="140" s="1"/>
  <c r="M17" i="140"/>
  <c r="M16" i="140"/>
  <c r="M15" i="140"/>
  <c r="F14" i="140"/>
  <c r="J14" i="140" s="1"/>
  <c r="F12" i="140"/>
  <c r="J12" i="140" s="1"/>
  <c r="F11" i="140"/>
  <c r="J11" i="140" s="1"/>
  <c r="M10" i="140"/>
  <c r="M9" i="140"/>
  <c r="F7" i="140"/>
  <c r="J7" i="140" s="1"/>
  <c r="F6" i="140"/>
  <c r="J6" i="140" s="1"/>
  <c r="F5" i="140"/>
  <c r="J5" i="140" s="1"/>
  <c r="F40" i="138"/>
  <c r="J40" i="138" s="1"/>
  <c r="F39" i="138"/>
  <c r="J39" i="138" s="1"/>
  <c r="F38" i="138"/>
  <c r="J38" i="138" s="1"/>
  <c r="F35" i="138"/>
  <c r="J35" i="138" s="1"/>
  <c r="J34" i="138"/>
  <c r="J33" i="138"/>
  <c r="J31" i="138"/>
  <c r="J30" i="138"/>
  <c r="F29" i="138"/>
  <c r="J29" i="138" s="1"/>
  <c r="F27" i="138"/>
  <c r="J27" i="138" s="1"/>
  <c r="F26" i="138"/>
  <c r="J26" i="138" s="1"/>
  <c r="F25" i="138"/>
  <c r="J25" i="138" s="1"/>
  <c r="J23" i="138"/>
  <c r="J22" i="138"/>
  <c r="F21" i="138"/>
  <c r="J21" i="138" s="1"/>
  <c r="J20" i="138"/>
  <c r="M20" i="138" s="1"/>
  <c r="F19" i="138"/>
  <c r="J19" i="138" s="1"/>
  <c r="F18" i="138"/>
  <c r="J18" i="138" s="1"/>
  <c r="F17" i="138"/>
  <c r="J17" i="138" s="1"/>
  <c r="J16" i="138"/>
  <c r="M16" i="138" s="1"/>
  <c r="J15" i="138"/>
  <c r="M15" i="138" s="1"/>
  <c r="F14" i="138"/>
  <c r="J14" i="138" s="1"/>
  <c r="F13" i="138"/>
  <c r="J13" i="138" s="1"/>
  <c r="F12" i="138"/>
  <c r="J12" i="138" s="1"/>
  <c r="F11" i="138"/>
  <c r="J11" i="138" s="1"/>
  <c r="J10" i="138"/>
  <c r="M10" i="138" s="1"/>
  <c r="F9" i="138"/>
  <c r="J9" i="138" s="1"/>
  <c r="F8" i="138"/>
  <c r="J8" i="138" s="1"/>
  <c r="F6" i="138"/>
  <c r="F5" i="138"/>
  <c r="J5" i="138" s="1"/>
  <c r="D11" i="136"/>
  <c r="F11" i="136" s="1"/>
  <c r="J11" i="136" s="1"/>
  <c r="D10" i="136"/>
  <c r="F10" i="136" s="1"/>
  <c r="J10" i="136" s="1"/>
  <c r="D9" i="136"/>
  <c r="F9" i="136" s="1"/>
  <c r="J9" i="136" s="1"/>
  <c r="D8" i="136"/>
  <c r="F8" i="136" s="1"/>
  <c r="J8" i="136" s="1"/>
  <c r="D7" i="136"/>
  <c r="F7" i="136" s="1"/>
  <c r="J7" i="136" s="1"/>
  <c r="D6" i="136"/>
  <c r="F6" i="136" s="1"/>
  <c r="J6" i="136" s="1"/>
  <c r="D5" i="136"/>
  <c r="F5" i="136" s="1"/>
  <c r="J5" i="136" s="1"/>
  <c r="D12" i="134"/>
  <c r="F12" i="134" s="1"/>
  <c r="J12" i="134" s="1"/>
  <c r="D11" i="134"/>
  <c r="F11" i="134" s="1"/>
  <c r="J11" i="134" s="1"/>
  <c r="D10" i="134"/>
  <c r="F10" i="134" s="1"/>
  <c r="J10" i="134" s="1"/>
  <c r="D9" i="134"/>
  <c r="F9" i="134" s="1"/>
  <c r="J9" i="134" s="1"/>
  <c r="D8" i="134"/>
  <c r="F8" i="134" s="1"/>
  <c r="J8" i="134" s="1"/>
  <c r="D7" i="134"/>
  <c r="F7" i="134" s="1"/>
  <c r="J7" i="134" s="1"/>
  <c r="D6" i="134"/>
  <c r="F6" i="134" s="1"/>
  <c r="J6" i="134" s="1"/>
  <c r="D5" i="134"/>
  <c r="F5" i="134" s="1"/>
  <c r="J5" i="134" s="1"/>
  <c r="F16" i="132"/>
  <c r="J16" i="132" s="1"/>
  <c r="F15" i="132"/>
  <c r="J15" i="132" s="1"/>
  <c r="F13" i="132"/>
  <c r="J13" i="132" s="1"/>
  <c r="F12" i="132"/>
  <c r="J12" i="132" s="1"/>
  <c r="F11" i="132"/>
  <c r="J11" i="132" s="1"/>
  <c r="F10" i="132"/>
  <c r="J10" i="132" s="1"/>
  <c r="F9" i="132"/>
  <c r="J9" i="132" s="1"/>
  <c r="F8" i="132"/>
  <c r="J8" i="132" s="1"/>
  <c r="M7" i="132"/>
  <c r="F6" i="132"/>
  <c r="J6" i="132" s="1"/>
  <c r="F5" i="132"/>
  <c r="J5" i="132" s="1"/>
  <c r="F18" i="130"/>
  <c r="J18" i="130" s="1"/>
  <c r="F17" i="130"/>
  <c r="J17" i="130" s="1"/>
  <c r="F16" i="130"/>
  <c r="J16" i="130" s="1"/>
  <c r="F15" i="130"/>
  <c r="J15" i="130" s="1"/>
  <c r="F14" i="130"/>
  <c r="J14" i="130" s="1"/>
  <c r="F13" i="130"/>
  <c r="J13" i="130" s="1"/>
  <c r="F12" i="130"/>
  <c r="J12" i="130" s="1"/>
  <c r="F11" i="130"/>
  <c r="J11" i="130" s="1"/>
  <c r="F10" i="130"/>
  <c r="J10" i="130" s="1"/>
  <c r="F9" i="130"/>
  <c r="J9" i="130" s="1"/>
  <c r="F8" i="130"/>
  <c r="J8" i="130" s="1"/>
  <c r="F7" i="130"/>
  <c r="J7" i="130" s="1"/>
  <c r="F6" i="130"/>
  <c r="J6" i="130" s="1"/>
  <c r="F5" i="130"/>
  <c r="J5" i="130" s="1"/>
  <c r="F12" i="128"/>
  <c r="J12" i="128" s="1"/>
  <c r="F11" i="128"/>
  <c r="J11" i="128" s="1"/>
  <c r="F10" i="128"/>
  <c r="J10" i="128" s="1"/>
  <c r="F8" i="128"/>
  <c r="J8" i="128" s="1"/>
  <c r="F7" i="128"/>
  <c r="J7" i="128" s="1"/>
  <c r="L123" i="126"/>
  <c r="L124" i="126"/>
  <c r="L125" i="126"/>
  <c r="L126" i="126"/>
  <c r="L127" i="126"/>
  <c r="L128" i="126"/>
  <c r="L129" i="126"/>
  <c r="L130" i="126"/>
  <c r="L131" i="126"/>
  <c r="L132" i="126"/>
  <c r="L133" i="126"/>
  <c r="L134" i="126"/>
  <c r="L135" i="126"/>
  <c r="L136" i="126"/>
  <c r="L137" i="126"/>
  <c r="L138" i="126"/>
  <c r="L139" i="126"/>
  <c r="L140" i="126"/>
  <c r="L141" i="126"/>
  <c r="L142" i="126"/>
  <c r="L143" i="126"/>
  <c r="L144" i="126"/>
  <c r="L145" i="126"/>
  <c r="L146" i="126"/>
  <c r="L147" i="126"/>
  <c r="L148" i="126"/>
  <c r="L149" i="126"/>
  <c r="L150" i="126"/>
  <c r="L151" i="126"/>
  <c r="L152" i="126"/>
  <c r="L153" i="126"/>
  <c r="L154" i="126"/>
  <c r="L155" i="126"/>
  <c r="L156" i="126"/>
  <c r="L157" i="126"/>
  <c r="L158" i="126"/>
  <c r="L159" i="126"/>
  <c r="L160" i="126"/>
  <c r="L161" i="126"/>
  <c r="L162" i="126"/>
  <c r="L163" i="126"/>
  <c r="L164" i="126"/>
  <c r="L165" i="126"/>
  <c r="L166" i="126"/>
  <c r="L167" i="126"/>
  <c r="L168" i="126"/>
  <c r="L169" i="126"/>
  <c r="L170" i="126"/>
  <c r="L171" i="126"/>
  <c r="L172" i="126"/>
  <c r="L173" i="126"/>
  <c r="L174" i="126"/>
  <c r="L175" i="126"/>
  <c r="L176" i="126"/>
  <c r="L177" i="126"/>
  <c r="L178" i="126"/>
  <c r="L179" i="126"/>
  <c r="L180" i="126"/>
  <c r="L181" i="126"/>
  <c r="L182" i="126"/>
  <c r="L183" i="126"/>
  <c r="L184" i="126"/>
  <c r="L185" i="126"/>
  <c r="L186" i="126"/>
  <c r="L187" i="126"/>
  <c r="L188" i="126"/>
  <c r="L189" i="126"/>
  <c r="L190" i="126"/>
  <c r="L191" i="126"/>
  <c r="L192" i="126"/>
  <c r="L193" i="126"/>
  <c r="L194" i="126"/>
  <c r="L195" i="126"/>
  <c r="L196" i="126"/>
  <c r="L197" i="126"/>
  <c r="G44" i="125"/>
  <c r="C52" i="101" s="1"/>
  <c r="G43" i="125"/>
  <c r="C51" i="101" s="1"/>
  <c r="G42" i="125"/>
  <c r="C50" i="101" s="1"/>
  <c r="D6" i="5"/>
  <c r="F6" i="5" s="1"/>
  <c r="J6" i="5" s="1"/>
  <c r="K6" i="5" s="1"/>
  <c r="D7" i="5"/>
  <c r="F7" i="5" s="1"/>
  <c r="J7" i="5" s="1"/>
  <c r="K7" i="5" s="1"/>
  <c r="D8" i="5"/>
  <c r="F8" i="5" s="1"/>
  <c r="J8" i="5" s="1"/>
  <c r="K8" i="5" s="1"/>
  <c r="D9" i="5"/>
  <c r="F9" i="5" s="1"/>
  <c r="J9" i="5" s="1"/>
  <c r="K9" i="5" s="1"/>
  <c r="D10" i="5"/>
  <c r="F10" i="5" s="1"/>
  <c r="J10" i="5" s="1"/>
  <c r="K10" i="5" s="1"/>
  <c r="D11" i="5"/>
  <c r="F11" i="5" s="1"/>
  <c r="J11" i="5" s="1"/>
  <c r="K11" i="5" s="1"/>
  <c r="D12" i="5"/>
  <c r="F12" i="5" s="1"/>
  <c r="J12" i="5" s="1"/>
  <c r="K12" i="5" s="1"/>
  <c r="M12" i="5" s="1"/>
  <c r="D13" i="5"/>
  <c r="F13" i="5" s="1"/>
  <c r="J13" i="5" s="1"/>
  <c r="K13" i="5" s="1"/>
  <c r="D14" i="5"/>
  <c r="F14" i="5" s="1"/>
  <c r="J14" i="5" s="1"/>
  <c r="K14" i="5" s="1"/>
  <c r="D15" i="5"/>
  <c r="F15" i="5" s="1"/>
  <c r="J15" i="5" s="1"/>
  <c r="K15" i="5" s="1"/>
  <c r="D16" i="5"/>
  <c r="F16" i="5" s="1"/>
  <c r="J16" i="5" s="1"/>
  <c r="K16" i="5" s="1"/>
  <c r="D17" i="5"/>
  <c r="F17" i="5" s="1"/>
  <c r="D18" i="5"/>
  <c r="F18" i="5" s="1"/>
  <c r="J18" i="5" s="1"/>
  <c r="K18" i="5" s="1"/>
  <c r="D19" i="5"/>
  <c r="F19" i="5" s="1"/>
  <c r="J19" i="5" s="1"/>
  <c r="K19" i="5" s="1"/>
  <c r="D20" i="5"/>
  <c r="F20" i="5" s="1"/>
  <c r="J20" i="5" s="1"/>
  <c r="K20" i="5" s="1"/>
  <c r="D21" i="5"/>
  <c r="F21" i="5" s="1"/>
  <c r="J21" i="5" s="1"/>
  <c r="K21" i="5" s="1"/>
  <c r="D22" i="5"/>
  <c r="F22" i="5" s="1"/>
  <c r="J22" i="5" s="1"/>
  <c r="K22" i="5" s="1"/>
  <c r="D23" i="5"/>
  <c r="F23" i="5" s="1"/>
  <c r="J23" i="5" s="1"/>
  <c r="K23" i="5" s="1"/>
  <c r="D24" i="5"/>
  <c r="F24" i="5" s="1"/>
  <c r="J24" i="5" s="1"/>
  <c r="K24" i="5" s="1"/>
  <c r="D25" i="5"/>
  <c r="F25" i="5" s="1"/>
  <c r="J25" i="5" s="1"/>
  <c r="K25" i="5" s="1"/>
  <c r="D26" i="5"/>
  <c r="F26" i="5" s="1"/>
  <c r="J26" i="5" s="1"/>
  <c r="K26" i="5" s="1"/>
  <c r="D27" i="5"/>
  <c r="F27" i="5" s="1"/>
  <c r="J27" i="5" s="1"/>
  <c r="K27" i="5" s="1"/>
  <c r="D28" i="5"/>
  <c r="F28" i="5" s="1"/>
  <c r="J28" i="5" s="1"/>
  <c r="K28" i="5" s="1"/>
  <c r="M28" i="5" s="1"/>
  <c r="D29" i="5"/>
  <c r="F29" i="5" s="1"/>
  <c r="J29" i="5" s="1"/>
  <c r="K29" i="5" s="1"/>
  <c r="D30" i="5"/>
  <c r="F30" i="5" s="1"/>
  <c r="J30" i="5" s="1"/>
  <c r="K30" i="5" s="1"/>
  <c r="D31" i="5"/>
  <c r="F31" i="5" s="1"/>
  <c r="J31" i="5" s="1"/>
  <c r="K31" i="5" s="1"/>
  <c r="D32" i="5"/>
  <c r="F32" i="5" s="1"/>
  <c r="J32" i="5" s="1"/>
  <c r="K32" i="5" s="1"/>
  <c r="D33" i="5"/>
  <c r="F33" i="5" s="1"/>
  <c r="J33" i="5" s="1"/>
  <c r="K33" i="5" s="1"/>
  <c r="D34" i="5"/>
  <c r="F34" i="5" s="1"/>
  <c r="J34" i="5" s="1"/>
  <c r="K34" i="5" s="1"/>
  <c r="D35" i="5"/>
  <c r="F35" i="5" s="1"/>
  <c r="J35" i="5" s="1"/>
  <c r="K35" i="5" s="1"/>
  <c r="D36" i="5"/>
  <c r="F36" i="5" s="1"/>
  <c r="J36" i="5" s="1"/>
  <c r="K36" i="5" s="1"/>
  <c r="D37" i="5"/>
  <c r="F37" i="5" s="1"/>
  <c r="J37" i="5" s="1"/>
  <c r="K37" i="5" s="1"/>
  <c r="D38" i="5"/>
  <c r="F38" i="5" s="1"/>
  <c r="J38" i="5" s="1"/>
  <c r="K38" i="5" s="1"/>
  <c r="D39" i="5"/>
  <c r="F39" i="5" s="1"/>
  <c r="J39" i="5" s="1"/>
  <c r="K39" i="5" s="1"/>
  <c r="D40" i="5"/>
  <c r="F40" i="5" s="1"/>
  <c r="J40" i="5" s="1"/>
  <c r="K40" i="5" s="1"/>
  <c r="D41" i="5"/>
  <c r="F41" i="5" s="1"/>
  <c r="J41" i="5" s="1"/>
  <c r="K41" i="5" s="1"/>
  <c r="D42" i="5"/>
  <c r="F42" i="5" s="1"/>
  <c r="J42" i="5" s="1"/>
  <c r="K42" i="5" s="1"/>
  <c r="D43" i="5"/>
  <c r="F43" i="5" s="1"/>
  <c r="J43" i="5" s="1"/>
  <c r="K43" i="5" s="1"/>
  <c r="D44" i="5"/>
  <c r="F44" i="5" s="1"/>
  <c r="J44" i="5" s="1"/>
  <c r="K44" i="5" s="1"/>
  <c r="M44" i="5" s="1"/>
  <c r="D45" i="5"/>
  <c r="F45" i="5" s="1"/>
  <c r="J45" i="5" s="1"/>
  <c r="K45" i="5" s="1"/>
  <c r="D46" i="5"/>
  <c r="F46" i="5" s="1"/>
  <c r="J46" i="5" s="1"/>
  <c r="K46" i="5" s="1"/>
  <c r="D47" i="5"/>
  <c r="F47" i="5" s="1"/>
  <c r="J47" i="5" s="1"/>
  <c r="K47" i="5" s="1"/>
  <c r="D48" i="5"/>
  <c r="F48" i="5" s="1"/>
  <c r="J48" i="5" s="1"/>
  <c r="K48" i="5" s="1"/>
  <c r="D49" i="5"/>
  <c r="F49" i="5" s="1"/>
  <c r="D50" i="5"/>
  <c r="F50" i="5" s="1"/>
  <c r="J50" i="5" s="1"/>
  <c r="K50" i="5" s="1"/>
  <c r="D51" i="5"/>
  <c r="F51" i="5" s="1"/>
  <c r="J51" i="5" s="1"/>
  <c r="K51" i="5" s="1"/>
  <c r="D52" i="5"/>
  <c r="F52" i="5" s="1"/>
  <c r="J52" i="5" s="1"/>
  <c r="K52" i="5" s="1"/>
  <c r="D53" i="5"/>
  <c r="F53" i="5" s="1"/>
  <c r="J53" i="5" s="1"/>
  <c r="K53" i="5" s="1"/>
  <c r="D54" i="5"/>
  <c r="F54" i="5" s="1"/>
  <c r="J54" i="5" s="1"/>
  <c r="K54" i="5" s="1"/>
  <c r="D55" i="5"/>
  <c r="F55" i="5" s="1"/>
  <c r="J55" i="5" s="1"/>
  <c r="K55" i="5" s="1"/>
  <c r="D56" i="5"/>
  <c r="F56" i="5" s="1"/>
  <c r="J56" i="5" s="1"/>
  <c r="K56" i="5" s="1"/>
  <c r="D57" i="5"/>
  <c r="F57" i="5" s="1"/>
  <c r="J57" i="5" s="1"/>
  <c r="K57" i="5" s="1"/>
  <c r="D58" i="5"/>
  <c r="D59" i="5"/>
  <c r="F59" i="5" s="1"/>
  <c r="J59" i="5" s="1"/>
  <c r="K59" i="5" s="1"/>
  <c r="D60" i="5"/>
  <c r="F60" i="5" s="1"/>
  <c r="J60" i="5" s="1"/>
  <c r="K60" i="5" s="1"/>
  <c r="M60" i="5" s="1"/>
  <c r="D61" i="5"/>
  <c r="F61" i="5" s="1"/>
  <c r="J61" i="5" s="1"/>
  <c r="K61" i="5" s="1"/>
  <c r="D62" i="5"/>
  <c r="F62" i="5" s="1"/>
  <c r="J62" i="5" s="1"/>
  <c r="K62" i="5" s="1"/>
  <c r="D63" i="5"/>
  <c r="F63" i="5" s="1"/>
  <c r="J63" i="5" s="1"/>
  <c r="K63" i="5" s="1"/>
  <c r="D64" i="5"/>
  <c r="F64" i="5" s="1"/>
  <c r="J64" i="5" s="1"/>
  <c r="K64" i="5" s="1"/>
  <c r="D65" i="5"/>
  <c r="F65" i="5" s="1"/>
  <c r="J65" i="5" s="1"/>
  <c r="K65" i="5" s="1"/>
  <c r="D66" i="5"/>
  <c r="F66" i="5" s="1"/>
  <c r="J66" i="5" s="1"/>
  <c r="K66" i="5" s="1"/>
  <c r="D67" i="5"/>
  <c r="F67" i="5" s="1"/>
  <c r="J67" i="5" s="1"/>
  <c r="K67" i="5" s="1"/>
  <c r="D68" i="5"/>
  <c r="F68" i="5" s="1"/>
  <c r="J68" i="5" s="1"/>
  <c r="K68" i="5" s="1"/>
  <c r="D69" i="5"/>
  <c r="F69" i="5" s="1"/>
  <c r="J69" i="5" s="1"/>
  <c r="K69" i="5" s="1"/>
  <c r="D70" i="5"/>
  <c r="D71" i="5"/>
  <c r="F71" i="5" s="1"/>
  <c r="J71" i="5" s="1"/>
  <c r="K71" i="5" s="1"/>
  <c r="D72" i="5"/>
  <c r="F72" i="5" s="1"/>
  <c r="J72" i="5" s="1"/>
  <c r="K72" i="5" s="1"/>
  <c r="D73" i="5"/>
  <c r="F73" i="5" s="1"/>
  <c r="J73" i="5" s="1"/>
  <c r="K73" i="5" s="1"/>
  <c r="D74" i="5"/>
  <c r="D75" i="5"/>
  <c r="F75" i="5" s="1"/>
  <c r="J75" i="5" s="1"/>
  <c r="K75" i="5" s="1"/>
  <c r="D76" i="5"/>
  <c r="F76" i="5" s="1"/>
  <c r="J76" i="5" s="1"/>
  <c r="K76" i="5" s="1"/>
  <c r="D77" i="5"/>
  <c r="F77" i="5" s="1"/>
  <c r="D78" i="5"/>
  <c r="F78" i="5" s="1"/>
  <c r="J78" i="5" s="1"/>
  <c r="K78" i="5" s="1"/>
  <c r="D79" i="5"/>
  <c r="F79" i="5" s="1"/>
  <c r="J79" i="5" s="1"/>
  <c r="K79" i="5" s="1"/>
  <c r="D80" i="5"/>
  <c r="F80" i="5" s="1"/>
  <c r="J80" i="5" s="1"/>
  <c r="K80" i="5" s="1"/>
  <c r="D81" i="5"/>
  <c r="F81" i="5" s="1"/>
  <c r="J81" i="5" s="1"/>
  <c r="K81" i="5" s="1"/>
  <c r="M81" i="5" s="1"/>
  <c r="D82" i="5"/>
  <c r="F82" i="5" s="1"/>
  <c r="J82" i="5" s="1"/>
  <c r="K82" i="5" s="1"/>
  <c r="D83" i="5"/>
  <c r="F83" i="5" s="1"/>
  <c r="J83" i="5" s="1"/>
  <c r="K83" i="5" s="1"/>
  <c r="D84" i="5"/>
  <c r="F84" i="5" s="1"/>
  <c r="J84" i="5" s="1"/>
  <c r="K84" i="5" s="1"/>
  <c r="D85" i="5"/>
  <c r="F85" i="5" s="1"/>
  <c r="J85" i="5" s="1"/>
  <c r="K85" i="5" s="1"/>
  <c r="D86" i="5"/>
  <c r="F86" i="5" s="1"/>
  <c r="J86" i="5" s="1"/>
  <c r="K86" i="5" s="1"/>
  <c r="D87" i="5"/>
  <c r="F87" i="5" s="1"/>
  <c r="J87" i="5" s="1"/>
  <c r="K87" i="5" s="1"/>
  <c r="D88" i="5"/>
  <c r="F88" i="5" s="1"/>
  <c r="J88" i="5" s="1"/>
  <c r="K88" i="5" s="1"/>
  <c r="M88" i="5" s="1"/>
  <c r="D89" i="5"/>
  <c r="F89" i="5" s="1"/>
  <c r="J89" i="5" s="1"/>
  <c r="K89" i="5" s="1"/>
  <c r="D90" i="5"/>
  <c r="F90" i="5" s="1"/>
  <c r="J90" i="5" s="1"/>
  <c r="K90" i="5" s="1"/>
  <c r="M90" i="5" s="1"/>
  <c r="D91" i="5"/>
  <c r="F91" i="5" s="1"/>
  <c r="J91" i="5" s="1"/>
  <c r="K91" i="5" s="1"/>
  <c r="D92" i="5"/>
  <c r="F92" i="5" s="1"/>
  <c r="J92" i="5" s="1"/>
  <c r="K92" i="5" s="1"/>
  <c r="D93" i="5"/>
  <c r="F93" i="5" s="1"/>
  <c r="J93" i="5" s="1"/>
  <c r="K93" i="5" s="1"/>
  <c r="D94" i="5"/>
  <c r="F94" i="5" s="1"/>
  <c r="J94" i="5" s="1"/>
  <c r="K94" i="5" s="1"/>
  <c r="D95" i="5"/>
  <c r="F95" i="5" s="1"/>
  <c r="J95" i="5" s="1"/>
  <c r="K95" i="5" s="1"/>
  <c r="D96" i="5"/>
  <c r="F96" i="5" s="1"/>
  <c r="J96" i="5" s="1"/>
  <c r="K96" i="5" s="1"/>
  <c r="D97" i="5"/>
  <c r="F97" i="5" s="1"/>
  <c r="D98" i="5"/>
  <c r="F98" i="5" s="1"/>
  <c r="J98" i="5" s="1"/>
  <c r="K98" i="5" s="1"/>
  <c r="D99" i="5"/>
  <c r="F99" i="5" s="1"/>
  <c r="J99" i="5" s="1"/>
  <c r="K99" i="5" s="1"/>
  <c r="D100" i="5"/>
  <c r="F100" i="5" s="1"/>
  <c r="J100" i="5" s="1"/>
  <c r="K100" i="5" s="1"/>
  <c r="D101" i="5"/>
  <c r="F101" i="5" s="1"/>
  <c r="J101" i="5" s="1"/>
  <c r="K101" i="5" s="1"/>
  <c r="D102" i="5"/>
  <c r="F102" i="5" s="1"/>
  <c r="J102" i="5" s="1"/>
  <c r="K102" i="5" s="1"/>
  <c r="D103" i="5"/>
  <c r="F103" i="5" s="1"/>
  <c r="J103" i="5" s="1"/>
  <c r="K103" i="5" s="1"/>
  <c r="D104" i="5"/>
  <c r="F104" i="5" s="1"/>
  <c r="J104" i="5" s="1"/>
  <c r="K104" i="5" s="1"/>
  <c r="M104" i="5" s="1"/>
  <c r="D105" i="5"/>
  <c r="F105" i="5" s="1"/>
  <c r="J105" i="5" s="1"/>
  <c r="K105" i="5" s="1"/>
  <c r="D106" i="5"/>
  <c r="F106" i="5" s="1"/>
  <c r="J106" i="5" s="1"/>
  <c r="K106" i="5" s="1"/>
  <c r="M106" i="5" s="1"/>
  <c r="D107" i="5"/>
  <c r="F107" i="5" s="1"/>
  <c r="J107" i="5" s="1"/>
  <c r="K107" i="5" s="1"/>
  <c r="D108" i="5"/>
  <c r="F108" i="5" s="1"/>
  <c r="J108" i="5" s="1"/>
  <c r="K108" i="5" s="1"/>
  <c r="D109" i="5"/>
  <c r="F109" i="5" s="1"/>
  <c r="D110" i="5"/>
  <c r="F110" i="5" s="1"/>
  <c r="J110" i="5" s="1"/>
  <c r="K110" i="5" s="1"/>
  <c r="D111" i="5"/>
  <c r="F111" i="5" s="1"/>
  <c r="J111" i="5" s="1"/>
  <c r="K111" i="5" s="1"/>
  <c r="D112" i="5"/>
  <c r="F112" i="5" s="1"/>
  <c r="J112" i="5" s="1"/>
  <c r="K112" i="5" s="1"/>
  <c r="D113" i="5"/>
  <c r="F113" i="5" s="1"/>
  <c r="J113" i="5" s="1"/>
  <c r="K113" i="5" s="1"/>
  <c r="M113" i="5" s="1"/>
  <c r="D114" i="5"/>
  <c r="F114" i="5" s="1"/>
  <c r="J114" i="5" s="1"/>
  <c r="K114" i="5" s="1"/>
  <c r="D115" i="5"/>
  <c r="F115" i="5" s="1"/>
  <c r="J115" i="5" s="1"/>
  <c r="K115" i="5" s="1"/>
  <c r="D116" i="5"/>
  <c r="F116" i="5" s="1"/>
  <c r="J116" i="5" s="1"/>
  <c r="K116" i="5" s="1"/>
  <c r="D117" i="5"/>
  <c r="F117" i="5" s="1"/>
  <c r="J117" i="5" s="1"/>
  <c r="K117" i="5" s="1"/>
  <c r="D118" i="5"/>
  <c r="D119" i="5"/>
  <c r="F119" i="5" s="1"/>
  <c r="J119" i="5" s="1"/>
  <c r="K119" i="5" s="1"/>
  <c r="D120" i="5"/>
  <c r="F120" i="5" s="1"/>
  <c r="J120" i="5" s="1"/>
  <c r="K120" i="5" s="1"/>
  <c r="M120" i="5" s="1"/>
  <c r="D121" i="5"/>
  <c r="F121" i="5" s="1"/>
  <c r="D122" i="5"/>
  <c r="F122" i="5" s="1"/>
  <c r="J122" i="5" s="1"/>
  <c r="K122" i="5" s="1"/>
  <c r="D123" i="5"/>
  <c r="F123" i="5" s="1"/>
  <c r="J123" i="5" s="1"/>
  <c r="K123" i="5" s="1"/>
  <c r="D124" i="5"/>
  <c r="F124" i="5" s="1"/>
  <c r="J124" i="5" s="1"/>
  <c r="K124" i="5" s="1"/>
  <c r="M124" i="5" s="1"/>
  <c r="D125" i="5"/>
  <c r="F125" i="5" s="1"/>
  <c r="D126" i="5"/>
  <c r="D127" i="5"/>
  <c r="F127" i="5" s="1"/>
  <c r="J127" i="5" s="1"/>
  <c r="K127" i="5" s="1"/>
  <c r="D128" i="5"/>
  <c r="F128" i="5" s="1"/>
  <c r="J128" i="5" s="1"/>
  <c r="K128" i="5" s="1"/>
  <c r="D129" i="5"/>
  <c r="D130" i="5"/>
  <c r="F130" i="5" s="1"/>
  <c r="J130" i="5" s="1"/>
  <c r="K130" i="5" s="1"/>
  <c r="D131" i="5"/>
  <c r="F131" i="5" s="1"/>
  <c r="J131" i="5" s="1"/>
  <c r="K131" i="5" s="1"/>
  <c r="D132" i="5"/>
  <c r="F132" i="5" s="1"/>
  <c r="J132" i="5" s="1"/>
  <c r="K132" i="5" s="1"/>
  <c r="D133" i="5"/>
  <c r="F133" i="5" s="1"/>
  <c r="J133" i="5" s="1"/>
  <c r="K133" i="5" s="1"/>
  <c r="D134" i="5"/>
  <c r="F134" i="5" s="1"/>
  <c r="J134" i="5" s="1"/>
  <c r="K134" i="5" s="1"/>
  <c r="D135" i="5"/>
  <c r="F135" i="5" s="1"/>
  <c r="J135" i="5" s="1"/>
  <c r="K135" i="5" s="1"/>
  <c r="D136" i="5"/>
  <c r="F136" i="5" s="1"/>
  <c r="J136" i="5" s="1"/>
  <c r="K136" i="5" s="1"/>
  <c r="D137" i="5"/>
  <c r="F137" i="5" s="1"/>
  <c r="J137" i="5" s="1"/>
  <c r="K137" i="5" s="1"/>
  <c r="D138" i="5"/>
  <c r="F138" i="5" s="1"/>
  <c r="J138" i="5" s="1"/>
  <c r="K138" i="5" s="1"/>
  <c r="D139" i="5"/>
  <c r="F139" i="5" s="1"/>
  <c r="J139" i="5" s="1"/>
  <c r="K139" i="5" s="1"/>
  <c r="D140" i="5"/>
  <c r="F140" i="5" s="1"/>
  <c r="J140" i="5" s="1"/>
  <c r="K140" i="5" s="1"/>
  <c r="D141" i="5"/>
  <c r="F141" i="5" s="1"/>
  <c r="J141" i="5" s="1"/>
  <c r="K141" i="5" s="1"/>
  <c r="D142" i="5"/>
  <c r="D143" i="5"/>
  <c r="F143" i="5" s="1"/>
  <c r="J143" i="5" s="1"/>
  <c r="K143" i="5" s="1"/>
  <c r="D144" i="5"/>
  <c r="F144" i="5" s="1"/>
  <c r="J144" i="5" s="1"/>
  <c r="K144" i="5" s="1"/>
  <c r="D145" i="5"/>
  <c r="F145" i="5" s="1"/>
  <c r="J145" i="5" s="1"/>
  <c r="K145" i="5" s="1"/>
  <c r="D146" i="5"/>
  <c r="D147" i="5"/>
  <c r="F147" i="5" s="1"/>
  <c r="J147" i="5" s="1"/>
  <c r="K147" i="5" s="1"/>
  <c r="D148" i="5"/>
  <c r="F148" i="5" s="1"/>
  <c r="J148" i="5" s="1"/>
  <c r="K148" i="5" s="1"/>
  <c r="D149" i="5"/>
  <c r="F149" i="5" s="1"/>
  <c r="J149" i="5" s="1"/>
  <c r="K149" i="5" s="1"/>
  <c r="D150" i="5"/>
  <c r="F150" i="5" s="1"/>
  <c r="J150" i="5" s="1"/>
  <c r="K150" i="5" s="1"/>
  <c r="D151" i="5"/>
  <c r="F151" i="5" s="1"/>
  <c r="J151" i="5" s="1"/>
  <c r="K151" i="5" s="1"/>
  <c r="D152" i="5"/>
  <c r="F152" i="5" s="1"/>
  <c r="J152" i="5" s="1"/>
  <c r="K152" i="5" s="1"/>
  <c r="D153" i="5"/>
  <c r="F153" i="5" s="1"/>
  <c r="J153" i="5" s="1"/>
  <c r="K153" i="5" s="1"/>
  <c r="D154" i="5"/>
  <c r="F154" i="5" s="1"/>
  <c r="J154" i="5" s="1"/>
  <c r="K154" i="5" s="1"/>
  <c r="D155" i="5"/>
  <c r="F155" i="5" s="1"/>
  <c r="J155" i="5" s="1"/>
  <c r="K155" i="5" s="1"/>
  <c r="D156" i="5"/>
  <c r="F156" i="5" s="1"/>
  <c r="J156" i="5" s="1"/>
  <c r="K156" i="5" s="1"/>
  <c r="D157" i="5"/>
  <c r="F157" i="5" s="1"/>
  <c r="J157" i="5" s="1"/>
  <c r="K157" i="5" s="1"/>
  <c r="D158" i="5"/>
  <c r="F158" i="5" s="1"/>
  <c r="J158" i="5" s="1"/>
  <c r="K158" i="5" s="1"/>
  <c r="D159" i="5"/>
  <c r="F159" i="5" s="1"/>
  <c r="J159" i="5" s="1"/>
  <c r="K159" i="5" s="1"/>
  <c r="D160" i="5"/>
  <c r="F160" i="5" s="1"/>
  <c r="J160" i="5" s="1"/>
  <c r="K160" i="5" s="1"/>
  <c r="D161" i="5"/>
  <c r="F161" i="5" s="1"/>
  <c r="J161" i="5" s="1"/>
  <c r="K161" i="5" s="1"/>
  <c r="D162" i="5"/>
  <c r="F162" i="5" s="1"/>
  <c r="J162" i="5" s="1"/>
  <c r="K162" i="5" s="1"/>
  <c r="D163" i="5"/>
  <c r="F163" i="5" s="1"/>
  <c r="J163" i="5" s="1"/>
  <c r="K163" i="5" s="1"/>
  <c r="D164" i="5"/>
  <c r="F164" i="5" s="1"/>
  <c r="J164" i="5" s="1"/>
  <c r="K164" i="5" s="1"/>
  <c r="D165" i="5"/>
  <c r="F165" i="5" s="1"/>
  <c r="J165" i="5" s="1"/>
  <c r="K165" i="5" s="1"/>
  <c r="D166" i="5"/>
  <c r="F166" i="5" s="1"/>
  <c r="J166" i="5" s="1"/>
  <c r="K166" i="5" s="1"/>
  <c r="D167" i="5"/>
  <c r="F167" i="5" s="1"/>
  <c r="J167" i="5" s="1"/>
  <c r="K167" i="5" s="1"/>
  <c r="D168" i="5"/>
  <c r="F168" i="5" s="1"/>
  <c r="J168" i="5" s="1"/>
  <c r="K168" i="5" s="1"/>
  <c r="D169" i="5"/>
  <c r="F169" i="5" s="1"/>
  <c r="J169" i="5" s="1"/>
  <c r="K169" i="5" s="1"/>
  <c r="D170" i="5"/>
  <c r="F170" i="5" s="1"/>
  <c r="J170" i="5" s="1"/>
  <c r="K170" i="5" s="1"/>
  <c r="D171" i="5"/>
  <c r="F171" i="5" s="1"/>
  <c r="J171" i="5" s="1"/>
  <c r="K171" i="5" s="1"/>
  <c r="D172" i="5"/>
  <c r="F172" i="5" s="1"/>
  <c r="J172" i="5" s="1"/>
  <c r="K172" i="5" s="1"/>
  <c r="D173" i="5"/>
  <c r="F173" i="5" s="1"/>
  <c r="J173" i="5" s="1"/>
  <c r="K173" i="5" s="1"/>
  <c r="D174" i="5"/>
  <c r="F174" i="5" s="1"/>
  <c r="J174" i="5" s="1"/>
  <c r="K174" i="5" s="1"/>
  <c r="D175" i="5"/>
  <c r="F175" i="5" s="1"/>
  <c r="J175" i="5" s="1"/>
  <c r="K175" i="5" s="1"/>
  <c r="D176" i="5"/>
  <c r="F176" i="5" s="1"/>
  <c r="J176" i="5" s="1"/>
  <c r="K176" i="5" s="1"/>
  <c r="M176" i="5" s="1"/>
  <c r="D177" i="5"/>
  <c r="F177" i="5" s="1"/>
  <c r="J177" i="5" s="1"/>
  <c r="K177" i="5" s="1"/>
  <c r="D178" i="5"/>
  <c r="F178" i="5" s="1"/>
  <c r="J178" i="5" s="1"/>
  <c r="K178" i="5" s="1"/>
  <c r="D179" i="5"/>
  <c r="F179" i="5" s="1"/>
  <c r="J179" i="5" s="1"/>
  <c r="K179" i="5" s="1"/>
  <c r="D180" i="5"/>
  <c r="F180" i="5" s="1"/>
  <c r="J180" i="5" s="1"/>
  <c r="K180" i="5" s="1"/>
  <c r="M180" i="5" s="1"/>
  <c r="D181" i="5"/>
  <c r="F181" i="5" s="1"/>
  <c r="J181" i="5" s="1"/>
  <c r="K181" i="5" s="1"/>
  <c r="D182" i="5"/>
  <c r="F182" i="5" s="1"/>
  <c r="J182" i="5" s="1"/>
  <c r="K182" i="5" s="1"/>
  <c r="D183" i="5"/>
  <c r="F183" i="5" s="1"/>
  <c r="J183" i="5" s="1"/>
  <c r="K183" i="5" s="1"/>
  <c r="D184" i="5"/>
  <c r="F184" i="5" s="1"/>
  <c r="J184" i="5" s="1"/>
  <c r="K184" i="5" s="1"/>
  <c r="M184" i="5" s="1"/>
  <c r="D185" i="5"/>
  <c r="F185" i="5" s="1"/>
  <c r="J185" i="5" s="1"/>
  <c r="K185" i="5" s="1"/>
  <c r="D186" i="5"/>
  <c r="F186" i="5" s="1"/>
  <c r="J186" i="5" s="1"/>
  <c r="K186" i="5" s="1"/>
  <c r="D187" i="5"/>
  <c r="F187" i="5" s="1"/>
  <c r="J187" i="5" s="1"/>
  <c r="K187" i="5" s="1"/>
  <c r="D188" i="5"/>
  <c r="F188" i="5" s="1"/>
  <c r="J188" i="5" s="1"/>
  <c r="K188" i="5" s="1"/>
  <c r="D189" i="5"/>
  <c r="F189" i="5" s="1"/>
  <c r="J189" i="5" s="1"/>
  <c r="K189" i="5" s="1"/>
  <c r="D190" i="5"/>
  <c r="D191" i="5"/>
  <c r="F191" i="5" s="1"/>
  <c r="J191" i="5" s="1"/>
  <c r="K191" i="5" s="1"/>
  <c r="D192" i="5"/>
  <c r="F192" i="5" s="1"/>
  <c r="J192" i="5" s="1"/>
  <c r="K192" i="5" s="1"/>
  <c r="D193" i="5"/>
  <c r="F193" i="5" s="1"/>
  <c r="J193" i="5" s="1"/>
  <c r="K193" i="5" s="1"/>
  <c r="D194" i="5"/>
  <c r="F194" i="5" s="1"/>
  <c r="J194" i="5" s="1"/>
  <c r="K194" i="5" s="1"/>
  <c r="D195" i="5"/>
  <c r="F195" i="5" s="1"/>
  <c r="J195" i="5" s="1"/>
  <c r="K195" i="5" s="1"/>
  <c r="D196" i="5"/>
  <c r="F196" i="5" s="1"/>
  <c r="J196" i="5" s="1"/>
  <c r="K196" i="5" s="1"/>
  <c r="D197" i="5"/>
  <c r="F197" i="5" s="1"/>
  <c r="J197" i="5" s="1"/>
  <c r="K197" i="5" s="1"/>
  <c r="D198" i="5"/>
  <c r="F198" i="5" s="1"/>
  <c r="J198" i="5" s="1"/>
  <c r="K198" i="5" s="1"/>
  <c r="D199" i="5"/>
  <c r="F199" i="5" s="1"/>
  <c r="J199" i="5" s="1"/>
  <c r="K199" i="5" s="1"/>
  <c r="D5" i="5"/>
  <c r="G16" i="12"/>
  <c r="E16" i="12"/>
  <c r="C16" i="12"/>
  <c r="G15" i="12"/>
  <c r="E15" i="12"/>
  <c r="C15" i="12"/>
  <c r="G14" i="12"/>
  <c r="E14" i="12"/>
  <c r="C14" i="12"/>
  <c r="G11" i="12"/>
  <c r="E11" i="12"/>
  <c r="C11" i="12"/>
  <c r="G10" i="12"/>
  <c r="E10" i="12"/>
  <c r="C10" i="12"/>
  <c r="G9" i="12"/>
  <c r="E9" i="12"/>
  <c r="C9" i="12"/>
  <c r="B1" i="222"/>
  <c r="E2" i="222" s="1"/>
  <c r="B1" i="220"/>
  <c r="D1" i="220" s="1"/>
  <c r="B1" i="218"/>
  <c r="D1" i="218" s="1"/>
  <c r="B1" i="216"/>
  <c r="D1" i="216" s="1"/>
  <c r="B1" i="214"/>
  <c r="D2" i="214" s="1"/>
  <c r="B1" i="212"/>
  <c r="E2" i="212" s="1"/>
  <c r="B1" i="210"/>
  <c r="E2" i="210" s="1"/>
  <c r="B1" i="208"/>
  <c r="D1" i="208" s="1"/>
  <c r="B1" i="206"/>
  <c r="D2" i="206" s="1"/>
  <c r="F6" i="204"/>
  <c r="B1" i="204"/>
  <c r="B1" i="202"/>
  <c r="E2" i="202" s="1"/>
  <c r="B1" i="200"/>
  <c r="D1" i="200" s="1"/>
  <c r="B1" i="198"/>
  <c r="D1" i="198" s="1"/>
  <c r="B1" i="196"/>
  <c r="E2" i="196" s="1"/>
  <c r="B1" i="194"/>
  <c r="E2" i="194" s="1"/>
  <c r="B1" i="192"/>
  <c r="B1" i="190"/>
  <c r="D1" i="190" s="1"/>
  <c r="B1" i="188"/>
  <c r="B1" i="186"/>
  <c r="E2" i="186" s="1"/>
  <c r="B1" i="184"/>
  <c r="D1" i="184" s="1"/>
  <c r="B1" i="182"/>
  <c r="E2" i="182" s="1"/>
  <c r="B1" i="180"/>
  <c r="D1" i="180" s="1"/>
  <c r="B1" i="178"/>
  <c r="E2" i="178" s="1"/>
  <c r="B1" i="176"/>
  <c r="E2" i="176" s="1"/>
  <c r="B1" i="174"/>
  <c r="E2" i="174" s="1"/>
  <c r="B1" i="172"/>
  <c r="E2" i="172" s="1"/>
  <c r="B1" i="170"/>
  <c r="E2" i="170" s="1"/>
  <c r="B1" i="168"/>
  <c r="B1" i="166"/>
  <c r="D1" i="166" s="1"/>
  <c r="B1" i="164"/>
  <c r="D1" i="164" s="1"/>
  <c r="B1" i="162"/>
  <c r="B1" i="160"/>
  <c r="E2" i="160" s="1"/>
  <c r="B1" i="158"/>
  <c r="D1" i="158" s="1"/>
  <c r="B1" i="156"/>
  <c r="B1" i="154"/>
  <c r="B1" i="152"/>
  <c r="D2" i="152" s="1"/>
  <c r="B1" i="150"/>
  <c r="B1" i="148"/>
  <c r="D2" i="148" s="1"/>
  <c r="B1" i="146"/>
  <c r="B1" i="144"/>
  <c r="B1" i="142"/>
  <c r="E2" i="142" s="1"/>
  <c r="B1" i="140"/>
  <c r="D1" i="140" s="1"/>
  <c r="B1" i="138"/>
  <c r="B1" i="136"/>
  <c r="D1" i="136" s="1"/>
  <c r="B1" i="134"/>
  <c r="B1" i="132"/>
  <c r="B1" i="130"/>
  <c r="B1" i="128"/>
  <c r="B1" i="126"/>
  <c r="E2" i="126" s="1"/>
  <c r="G200" i="222"/>
  <c r="L199" i="222"/>
  <c r="F199" i="222"/>
  <c r="J199" i="222" s="1"/>
  <c r="K199" i="222" s="1"/>
  <c r="M199" i="222" s="1"/>
  <c r="L198" i="222"/>
  <c r="F198" i="222"/>
  <c r="J198" i="222" s="1"/>
  <c r="K198" i="222" s="1"/>
  <c r="M198" i="222" s="1"/>
  <c r="L197" i="222"/>
  <c r="F197" i="222"/>
  <c r="J197" i="222" s="1"/>
  <c r="K197" i="222" s="1"/>
  <c r="M197" i="222" s="1"/>
  <c r="L196" i="222"/>
  <c r="F196" i="222"/>
  <c r="J196" i="222" s="1"/>
  <c r="K196" i="222" s="1"/>
  <c r="M196" i="222" s="1"/>
  <c r="L195" i="222"/>
  <c r="F195" i="222"/>
  <c r="J195" i="222" s="1"/>
  <c r="K195" i="222" s="1"/>
  <c r="M195" i="222" s="1"/>
  <c r="L194" i="222"/>
  <c r="F194" i="222"/>
  <c r="J194" i="222" s="1"/>
  <c r="K194" i="222" s="1"/>
  <c r="M194" i="222" s="1"/>
  <c r="L193" i="222"/>
  <c r="F193" i="222"/>
  <c r="J193" i="222" s="1"/>
  <c r="K193" i="222" s="1"/>
  <c r="M193" i="222" s="1"/>
  <c r="L192" i="222"/>
  <c r="F192" i="222"/>
  <c r="J192" i="222" s="1"/>
  <c r="K192" i="222" s="1"/>
  <c r="M192" i="222" s="1"/>
  <c r="L191" i="222"/>
  <c r="F191" i="222"/>
  <c r="J191" i="222" s="1"/>
  <c r="K191" i="222" s="1"/>
  <c r="M191" i="222" s="1"/>
  <c r="L190" i="222"/>
  <c r="F190" i="222"/>
  <c r="J190" i="222" s="1"/>
  <c r="K190" i="222" s="1"/>
  <c r="M190" i="222" s="1"/>
  <c r="L189" i="222"/>
  <c r="F189" i="222"/>
  <c r="J189" i="222" s="1"/>
  <c r="K189" i="222" s="1"/>
  <c r="M189" i="222" s="1"/>
  <c r="L188" i="222"/>
  <c r="F188" i="222"/>
  <c r="J188" i="222" s="1"/>
  <c r="K188" i="222" s="1"/>
  <c r="M188" i="222" s="1"/>
  <c r="L187" i="222"/>
  <c r="F187" i="222"/>
  <c r="J187" i="222" s="1"/>
  <c r="K187" i="222" s="1"/>
  <c r="M187" i="222" s="1"/>
  <c r="L186" i="222"/>
  <c r="F186" i="222"/>
  <c r="J186" i="222" s="1"/>
  <c r="K186" i="222" s="1"/>
  <c r="M186" i="222" s="1"/>
  <c r="L185" i="222"/>
  <c r="F185" i="222"/>
  <c r="J185" i="222" s="1"/>
  <c r="K185" i="222" s="1"/>
  <c r="M185" i="222" s="1"/>
  <c r="L184" i="222"/>
  <c r="F184" i="222"/>
  <c r="J184" i="222" s="1"/>
  <c r="K184" i="222" s="1"/>
  <c r="M184" i="222" s="1"/>
  <c r="L183" i="222"/>
  <c r="F183" i="222"/>
  <c r="J183" i="222" s="1"/>
  <c r="K183" i="222" s="1"/>
  <c r="M183" i="222" s="1"/>
  <c r="L182" i="222"/>
  <c r="F182" i="222"/>
  <c r="J182" i="222" s="1"/>
  <c r="K182" i="222" s="1"/>
  <c r="M182" i="222" s="1"/>
  <c r="L181" i="222"/>
  <c r="F181" i="222"/>
  <c r="J181" i="222" s="1"/>
  <c r="K181" i="222" s="1"/>
  <c r="M181" i="222" s="1"/>
  <c r="L180" i="222"/>
  <c r="F180" i="222"/>
  <c r="J180" i="222" s="1"/>
  <c r="K180" i="222" s="1"/>
  <c r="M180" i="222" s="1"/>
  <c r="L179" i="222"/>
  <c r="F179" i="222"/>
  <c r="J179" i="222" s="1"/>
  <c r="K179" i="222" s="1"/>
  <c r="M179" i="222" s="1"/>
  <c r="L178" i="222"/>
  <c r="F178" i="222"/>
  <c r="J178" i="222" s="1"/>
  <c r="K178" i="222" s="1"/>
  <c r="M178" i="222" s="1"/>
  <c r="L177" i="222"/>
  <c r="F177" i="222"/>
  <c r="J177" i="222" s="1"/>
  <c r="K177" i="222" s="1"/>
  <c r="M177" i="222" s="1"/>
  <c r="L176" i="222"/>
  <c r="F176" i="222"/>
  <c r="J176" i="222" s="1"/>
  <c r="K176" i="222" s="1"/>
  <c r="M176" i="222" s="1"/>
  <c r="L175" i="222"/>
  <c r="F175" i="222"/>
  <c r="J175" i="222" s="1"/>
  <c r="K175" i="222" s="1"/>
  <c r="M175" i="222" s="1"/>
  <c r="L174" i="222"/>
  <c r="F174" i="222"/>
  <c r="J174" i="222" s="1"/>
  <c r="K174" i="222" s="1"/>
  <c r="M174" i="222" s="1"/>
  <c r="L173" i="222"/>
  <c r="F173" i="222"/>
  <c r="J173" i="222" s="1"/>
  <c r="K173" i="222" s="1"/>
  <c r="M173" i="222" s="1"/>
  <c r="L172" i="222"/>
  <c r="F172" i="222"/>
  <c r="J172" i="222" s="1"/>
  <c r="K172" i="222" s="1"/>
  <c r="M172" i="222" s="1"/>
  <c r="L171" i="222"/>
  <c r="F171" i="222"/>
  <c r="J171" i="222" s="1"/>
  <c r="K171" i="222" s="1"/>
  <c r="M171" i="222" s="1"/>
  <c r="L170" i="222"/>
  <c r="F170" i="222"/>
  <c r="J170" i="222" s="1"/>
  <c r="K170" i="222" s="1"/>
  <c r="M170" i="222" s="1"/>
  <c r="L169" i="222"/>
  <c r="F169" i="222"/>
  <c r="J169" i="222" s="1"/>
  <c r="K169" i="222" s="1"/>
  <c r="M169" i="222" s="1"/>
  <c r="L168" i="222"/>
  <c r="F168" i="222"/>
  <c r="J168" i="222" s="1"/>
  <c r="K168" i="222" s="1"/>
  <c r="M168" i="222" s="1"/>
  <c r="L167" i="222"/>
  <c r="F167" i="222"/>
  <c r="J167" i="222" s="1"/>
  <c r="K167" i="222" s="1"/>
  <c r="M167" i="222" s="1"/>
  <c r="L166" i="222"/>
  <c r="F166" i="222"/>
  <c r="J166" i="222" s="1"/>
  <c r="K166" i="222" s="1"/>
  <c r="M166" i="222" s="1"/>
  <c r="L165" i="222"/>
  <c r="F165" i="222"/>
  <c r="J165" i="222" s="1"/>
  <c r="K165" i="222" s="1"/>
  <c r="M165" i="222" s="1"/>
  <c r="L164" i="222"/>
  <c r="F164" i="222"/>
  <c r="J164" i="222" s="1"/>
  <c r="K164" i="222" s="1"/>
  <c r="M164" i="222" s="1"/>
  <c r="L163" i="222"/>
  <c r="F163" i="222"/>
  <c r="J163" i="222" s="1"/>
  <c r="K163" i="222" s="1"/>
  <c r="M163" i="222" s="1"/>
  <c r="L162" i="222"/>
  <c r="F162" i="222"/>
  <c r="J162" i="222" s="1"/>
  <c r="K162" i="222" s="1"/>
  <c r="M162" i="222" s="1"/>
  <c r="L161" i="222"/>
  <c r="F161" i="222"/>
  <c r="J161" i="222" s="1"/>
  <c r="K161" i="222" s="1"/>
  <c r="M161" i="222" s="1"/>
  <c r="L160" i="222"/>
  <c r="F160" i="222"/>
  <c r="J160" i="222" s="1"/>
  <c r="K160" i="222" s="1"/>
  <c r="M160" i="222" s="1"/>
  <c r="L159" i="222"/>
  <c r="F159" i="222"/>
  <c r="J159" i="222" s="1"/>
  <c r="K159" i="222" s="1"/>
  <c r="M159" i="222" s="1"/>
  <c r="L158" i="222"/>
  <c r="F158" i="222"/>
  <c r="J158" i="222" s="1"/>
  <c r="K158" i="222" s="1"/>
  <c r="M158" i="222" s="1"/>
  <c r="L157" i="222"/>
  <c r="F157" i="222"/>
  <c r="J157" i="222" s="1"/>
  <c r="K157" i="222" s="1"/>
  <c r="M157" i="222" s="1"/>
  <c r="L156" i="222"/>
  <c r="F156" i="222"/>
  <c r="J156" i="222" s="1"/>
  <c r="K156" i="222" s="1"/>
  <c r="M156" i="222" s="1"/>
  <c r="L155" i="222"/>
  <c r="F155" i="222"/>
  <c r="J155" i="222" s="1"/>
  <c r="K155" i="222" s="1"/>
  <c r="M155" i="222" s="1"/>
  <c r="L154" i="222"/>
  <c r="F154" i="222"/>
  <c r="J154" i="222" s="1"/>
  <c r="K154" i="222" s="1"/>
  <c r="M154" i="222" s="1"/>
  <c r="L153" i="222"/>
  <c r="F153" i="222"/>
  <c r="J153" i="222" s="1"/>
  <c r="K153" i="222" s="1"/>
  <c r="M153" i="222" s="1"/>
  <c r="L152" i="222"/>
  <c r="F152" i="222"/>
  <c r="J152" i="222" s="1"/>
  <c r="K152" i="222" s="1"/>
  <c r="M152" i="222" s="1"/>
  <c r="L151" i="222"/>
  <c r="F151" i="222"/>
  <c r="J151" i="222" s="1"/>
  <c r="K151" i="222" s="1"/>
  <c r="M151" i="222" s="1"/>
  <c r="L150" i="222"/>
  <c r="F150" i="222"/>
  <c r="J150" i="222" s="1"/>
  <c r="K150" i="222" s="1"/>
  <c r="M150" i="222" s="1"/>
  <c r="L149" i="222"/>
  <c r="F149" i="222"/>
  <c r="J149" i="222" s="1"/>
  <c r="K149" i="222" s="1"/>
  <c r="M149" i="222" s="1"/>
  <c r="L148" i="222"/>
  <c r="F148" i="222"/>
  <c r="J148" i="222" s="1"/>
  <c r="K148" i="222" s="1"/>
  <c r="M148" i="222" s="1"/>
  <c r="L147" i="222"/>
  <c r="F147" i="222"/>
  <c r="J147" i="222" s="1"/>
  <c r="K147" i="222" s="1"/>
  <c r="M147" i="222" s="1"/>
  <c r="L146" i="222"/>
  <c r="F146" i="222"/>
  <c r="J146" i="222" s="1"/>
  <c r="K146" i="222" s="1"/>
  <c r="M146" i="222" s="1"/>
  <c r="L145" i="222"/>
  <c r="F145" i="222"/>
  <c r="J145" i="222" s="1"/>
  <c r="K145" i="222" s="1"/>
  <c r="M145" i="222" s="1"/>
  <c r="L144" i="222"/>
  <c r="F144" i="222"/>
  <c r="J144" i="222" s="1"/>
  <c r="K144" i="222" s="1"/>
  <c r="M144" i="222" s="1"/>
  <c r="L143" i="222"/>
  <c r="F143" i="222"/>
  <c r="J143" i="222" s="1"/>
  <c r="K143" i="222" s="1"/>
  <c r="M143" i="222" s="1"/>
  <c r="L142" i="222"/>
  <c r="F142" i="222"/>
  <c r="J142" i="222" s="1"/>
  <c r="K142" i="222" s="1"/>
  <c r="M142" i="222" s="1"/>
  <c r="L141" i="222"/>
  <c r="F141" i="222"/>
  <c r="J141" i="222" s="1"/>
  <c r="K141" i="222" s="1"/>
  <c r="M141" i="222" s="1"/>
  <c r="L140" i="222"/>
  <c r="F140" i="222"/>
  <c r="J140" i="222" s="1"/>
  <c r="K140" i="222" s="1"/>
  <c r="M140" i="222" s="1"/>
  <c r="L139" i="222"/>
  <c r="F139" i="222"/>
  <c r="J139" i="222" s="1"/>
  <c r="K139" i="222" s="1"/>
  <c r="M139" i="222" s="1"/>
  <c r="L138" i="222"/>
  <c r="F138" i="222"/>
  <c r="J138" i="222" s="1"/>
  <c r="K138" i="222" s="1"/>
  <c r="M138" i="222" s="1"/>
  <c r="L137" i="222"/>
  <c r="F137" i="222"/>
  <c r="J137" i="222" s="1"/>
  <c r="K137" i="222" s="1"/>
  <c r="M137" i="222" s="1"/>
  <c r="L136" i="222"/>
  <c r="F136" i="222"/>
  <c r="J136" i="222" s="1"/>
  <c r="K136" i="222" s="1"/>
  <c r="M136" i="222" s="1"/>
  <c r="L135" i="222"/>
  <c r="F135" i="222"/>
  <c r="J135" i="222" s="1"/>
  <c r="K135" i="222" s="1"/>
  <c r="M135" i="222" s="1"/>
  <c r="L134" i="222"/>
  <c r="F134" i="222"/>
  <c r="J134" i="222" s="1"/>
  <c r="K134" i="222" s="1"/>
  <c r="M134" i="222" s="1"/>
  <c r="L133" i="222"/>
  <c r="F133" i="222"/>
  <c r="J133" i="222" s="1"/>
  <c r="K133" i="222" s="1"/>
  <c r="M133" i="222" s="1"/>
  <c r="L132" i="222"/>
  <c r="F132" i="222"/>
  <c r="J132" i="222" s="1"/>
  <c r="K132" i="222" s="1"/>
  <c r="M132" i="222" s="1"/>
  <c r="L131" i="222"/>
  <c r="F131" i="222"/>
  <c r="J131" i="222" s="1"/>
  <c r="K131" i="222" s="1"/>
  <c r="M131" i="222" s="1"/>
  <c r="L130" i="222"/>
  <c r="F130" i="222"/>
  <c r="J130" i="222" s="1"/>
  <c r="K130" i="222" s="1"/>
  <c r="M130" i="222" s="1"/>
  <c r="L129" i="222"/>
  <c r="F129" i="222"/>
  <c r="J129" i="222" s="1"/>
  <c r="K129" i="222" s="1"/>
  <c r="M129" i="222" s="1"/>
  <c r="L128" i="222"/>
  <c r="F128" i="222"/>
  <c r="J128" i="222" s="1"/>
  <c r="K128" i="222" s="1"/>
  <c r="M128" i="222" s="1"/>
  <c r="L127" i="222"/>
  <c r="F127" i="222"/>
  <c r="J127" i="222" s="1"/>
  <c r="K127" i="222" s="1"/>
  <c r="M127" i="222" s="1"/>
  <c r="L126" i="222"/>
  <c r="F126" i="222"/>
  <c r="J126" i="222" s="1"/>
  <c r="K126" i="222" s="1"/>
  <c r="M126" i="222" s="1"/>
  <c r="L125" i="222"/>
  <c r="F125" i="222"/>
  <c r="J125" i="222" s="1"/>
  <c r="K125" i="222" s="1"/>
  <c r="M125" i="222" s="1"/>
  <c r="L124" i="222"/>
  <c r="F124" i="222"/>
  <c r="J124" i="222" s="1"/>
  <c r="K124" i="222" s="1"/>
  <c r="M124" i="222" s="1"/>
  <c r="L123" i="222"/>
  <c r="F123" i="222"/>
  <c r="J123" i="222" s="1"/>
  <c r="K123" i="222" s="1"/>
  <c r="M123" i="222" s="1"/>
  <c r="L122" i="222"/>
  <c r="F122" i="222"/>
  <c r="J122" i="222" s="1"/>
  <c r="K122" i="222" s="1"/>
  <c r="M122" i="222" s="1"/>
  <c r="L121" i="222"/>
  <c r="F121" i="222"/>
  <c r="J121" i="222" s="1"/>
  <c r="K121" i="222" s="1"/>
  <c r="M121" i="222" s="1"/>
  <c r="L120" i="222"/>
  <c r="F120" i="222"/>
  <c r="J120" i="222" s="1"/>
  <c r="K120" i="222" s="1"/>
  <c r="M120" i="222" s="1"/>
  <c r="L119" i="222"/>
  <c r="F119" i="222"/>
  <c r="J119" i="222" s="1"/>
  <c r="K119" i="222" s="1"/>
  <c r="M119" i="222" s="1"/>
  <c r="L118" i="222"/>
  <c r="F118" i="222"/>
  <c r="J118" i="222" s="1"/>
  <c r="K118" i="222" s="1"/>
  <c r="M118" i="222" s="1"/>
  <c r="L117" i="222"/>
  <c r="F117" i="222"/>
  <c r="J117" i="222" s="1"/>
  <c r="K117" i="222" s="1"/>
  <c r="M117" i="222" s="1"/>
  <c r="L116" i="222"/>
  <c r="F116" i="222"/>
  <c r="J116" i="222" s="1"/>
  <c r="K116" i="222" s="1"/>
  <c r="M116" i="222" s="1"/>
  <c r="L115" i="222"/>
  <c r="F115" i="222"/>
  <c r="J115" i="222" s="1"/>
  <c r="K115" i="222" s="1"/>
  <c r="M115" i="222" s="1"/>
  <c r="L114" i="222"/>
  <c r="F114" i="222"/>
  <c r="J114" i="222" s="1"/>
  <c r="K114" i="222" s="1"/>
  <c r="M114" i="222" s="1"/>
  <c r="L113" i="222"/>
  <c r="F113" i="222"/>
  <c r="J113" i="222" s="1"/>
  <c r="K113" i="222" s="1"/>
  <c r="M113" i="222" s="1"/>
  <c r="L112" i="222"/>
  <c r="F112" i="222"/>
  <c r="J112" i="222" s="1"/>
  <c r="K112" i="222" s="1"/>
  <c r="M112" i="222" s="1"/>
  <c r="L111" i="222"/>
  <c r="F111" i="222"/>
  <c r="J111" i="222" s="1"/>
  <c r="K111" i="222" s="1"/>
  <c r="M111" i="222" s="1"/>
  <c r="L110" i="222"/>
  <c r="F110" i="222"/>
  <c r="J110" i="222" s="1"/>
  <c r="K110" i="222" s="1"/>
  <c r="M110" i="222" s="1"/>
  <c r="L109" i="222"/>
  <c r="F109" i="222"/>
  <c r="J109" i="222" s="1"/>
  <c r="K109" i="222" s="1"/>
  <c r="M109" i="222" s="1"/>
  <c r="L108" i="222"/>
  <c r="F108" i="222"/>
  <c r="J108" i="222" s="1"/>
  <c r="K108" i="222" s="1"/>
  <c r="M108" i="222" s="1"/>
  <c r="L107" i="222"/>
  <c r="F107" i="222"/>
  <c r="J107" i="222" s="1"/>
  <c r="K107" i="222" s="1"/>
  <c r="M107" i="222" s="1"/>
  <c r="L106" i="222"/>
  <c r="F106" i="222"/>
  <c r="J106" i="222" s="1"/>
  <c r="K106" i="222" s="1"/>
  <c r="M106" i="222" s="1"/>
  <c r="L105" i="222"/>
  <c r="F105" i="222"/>
  <c r="J105" i="222" s="1"/>
  <c r="K105" i="222" s="1"/>
  <c r="M105" i="222" s="1"/>
  <c r="L104" i="222"/>
  <c r="F104" i="222"/>
  <c r="J104" i="222" s="1"/>
  <c r="K104" i="222" s="1"/>
  <c r="M104" i="222" s="1"/>
  <c r="L103" i="222"/>
  <c r="F103" i="222"/>
  <c r="J103" i="222" s="1"/>
  <c r="K103" i="222" s="1"/>
  <c r="M103" i="222" s="1"/>
  <c r="L102" i="222"/>
  <c r="F102" i="222"/>
  <c r="J102" i="222" s="1"/>
  <c r="K102" i="222" s="1"/>
  <c r="M102" i="222" s="1"/>
  <c r="L101" i="222"/>
  <c r="F101" i="222"/>
  <c r="J101" i="222" s="1"/>
  <c r="K101" i="222" s="1"/>
  <c r="M101" i="222" s="1"/>
  <c r="L100" i="222"/>
  <c r="F100" i="222"/>
  <c r="J100" i="222" s="1"/>
  <c r="K100" i="222" s="1"/>
  <c r="M100" i="222" s="1"/>
  <c r="L99" i="222"/>
  <c r="F99" i="222"/>
  <c r="J99" i="222" s="1"/>
  <c r="K99" i="222" s="1"/>
  <c r="M99" i="222" s="1"/>
  <c r="L98" i="222"/>
  <c r="F98" i="222"/>
  <c r="J98" i="222" s="1"/>
  <c r="K98" i="222" s="1"/>
  <c r="M98" i="222" s="1"/>
  <c r="L97" i="222"/>
  <c r="F97" i="222"/>
  <c r="J97" i="222" s="1"/>
  <c r="K97" i="222" s="1"/>
  <c r="M97" i="222" s="1"/>
  <c r="L96" i="222"/>
  <c r="F96" i="222"/>
  <c r="J96" i="222" s="1"/>
  <c r="K96" i="222" s="1"/>
  <c r="M96" i="222" s="1"/>
  <c r="L95" i="222"/>
  <c r="F95" i="222"/>
  <c r="J95" i="222" s="1"/>
  <c r="K95" i="222" s="1"/>
  <c r="M95" i="222" s="1"/>
  <c r="L94" i="222"/>
  <c r="F94" i="222"/>
  <c r="J94" i="222" s="1"/>
  <c r="K94" i="222" s="1"/>
  <c r="M94" i="222" s="1"/>
  <c r="L93" i="222"/>
  <c r="F93" i="222"/>
  <c r="J93" i="222" s="1"/>
  <c r="K93" i="222" s="1"/>
  <c r="M93" i="222" s="1"/>
  <c r="L92" i="222"/>
  <c r="F92" i="222"/>
  <c r="J92" i="222" s="1"/>
  <c r="K92" i="222" s="1"/>
  <c r="M92" i="222" s="1"/>
  <c r="L91" i="222"/>
  <c r="F91" i="222"/>
  <c r="J91" i="222" s="1"/>
  <c r="K91" i="222" s="1"/>
  <c r="M91" i="222" s="1"/>
  <c r="L90" i="222"/>
  <c r="F90" i="222"/>
  <c r="J90" i="222" s="1"/>
  <c r="K90" i="222" s="1"/>
  <c r="M90" i="222" s="1"/>
  <c r="L89" i="222"/>
  <c r="F89" i="222"/>
  <c r="J89" i="222" s="1"/>
  <c r="K89" i="222" s="1"/>
  <c r="M89" i="222" s="1"/>
  <c r="L88" i="222"/>
  <c r="F88" i="222"/>
  <c r="J88" i="222" s="1"/>
  <c r="K88" i="222" s="1"/>
  <c r="M88" i="222" s="1"/>
  <c r="L87" i="222"/>
  <c r="F87" i="222"/>
  <c r="J87" i="222" s="1"/>
  <c r="K87" i="222" s="1"/>
  <c r="M87" i="222" s="1"/>
  <c r="L86" i="222"/>
  <c r="F86" i="222"/>
  <c r="J86" i="222" s="1"/>
  <c r="K86" i="222" s="1"/>
  <c r="M86" i="222" s="1"/>
  <c r="L85" i="222"/>
  <c r="F85" i="222"/>
  <c r="J85" i="222" s="1"/>
  <c r="K85" i="222" s="1"/>
  <c r="M85" i="222" s="1"/>
  <c r="L84" i="222"/>
  <c r="F84" i="222"/>
  <c r="J84" i="222" s="1"/>
  <c r="K84" i="222" s="1"/>
  <c r="M84" i="222" s="1"/>
  <c r="L83" i="222"/>
  <c r="F83" i="222"/>
  <c r="J83" i="222" s="1"/>
  <c r="K83" i="222" s="1"/>
  <c r="M83" i="222" s="1"/>
  <c r="L82" i="222"/>
  <c r="F82" i="222"/>
  <c r="J82" i="222" s="1"/>
  <c r="K82" i="222" s="1"/>
  <c r="M82" i="222" s="1"/>
  <c r="L81" i="222"/>
  <c r="F81" i="222"/>
  <c r="J81" i="222" s="1"/>
  <c r="K81" i="222" s="1"/>
  <c r="M81" i="222" s="1"/>
  <c r="L80" i="222"/>
  <c r="F80" i="222"/>
  <c r="J80" i="222" s="1"/>
  <c r="K80" i="222" s="1"/>
  <c r="M80" i="222" s="1"/>
  <c r="L79" i="222"/>
  <c r="F79" i="222"/>
  <c r="J79" i="222" s="1"/>
  <c r="K79" i="222" s="1"/>
  <c r="M79" i="222" s="1"/>
  <c r="L78" i="222"/>
  <c r="F78" i="222"/>
  <c r="J78" i="222" s="1"/>
  <c r="K78" i="222" s="1"/>
  <c r="M78" i="222" s="1"/>
  <c r="L77" i="222"/>
  <c r="F77" i="222"/>
  <c r="J77" i="222" s="1"/>
  <c r="K77" i="222" s="1"/>
  <c r="M77" i="222" s="1"/>
  <c r="L76" i="222"/>
  <c r="F76" i="222"/>
  <c r="J76" i="222" s="1"/>
  <c r="K76" i="222" s="1"/>
  <c r="M76" i="222" s="1"/>
  <c r="L75" i="222"/>
  <c r="F75" i="222"/>
  <c r="J75" i="222" s="1"/>
  <c r="K75" i="222" s="1"/>
  <c r="M75" i="222" s="1"/>
  <c r="L74" i="222"/>
  <c r="F74" i="222"/>
  <c r="J74" i="222" s="1"/>
  <c r="K74" i="222" s="1"/>
  <c r="M74" i="222" s="1"/>
  <c r="L73" i="222"/>
  <c r="F73" i="222"/>
  <c r="J73" i="222" s="1"/>
  <c r="K73" i="222" s="1"/>
  <c r="M73" i="222" s="1"/>
  <c r="L72" i="222"/>
  <c r="F72" i="222"/>
  <c r="J72" i="222" s="1"/>
  <c r="K72" i="222" s="1"/>
  <c r="M72" i="222" s="1"/>
  <c r="L71" i="222"/>
  <c r="F71" i="222"/>
  <c r="J71" i="222" s="1"/>
  <c r="K71" i="222" s="1"/>
  <c r="M71" i="222" s="1"/>
  <c r="L70" i="222"/>
  <c r="F70" i="222"/>
  <c r="J70" i="222" s="1"/>
  <c r="K70" i="222" s="1"/>
  <c r="M70" i="222" s="1"/>
  <c r="L69" i="222"/>
  <c r="F69" i="222"/>
  <c r="J69" i="222" s="1"/>
  <c r="K69" i="222" s="1"/>
  <c r="M69" i="222" s="1"/>
  <c r="L68" i="222"/>
  <c r="F68" i="222"/>
  <c r="J68" i="222" s="1"/>
  <c r="K68" i="222" s="1"/>
  <c r="M68" i="222" s="1"/>
  <c r="L67" i="222"/>
  <c r="F67" i="222"/>
  <c r="J67" i="222" s="1"/>
  <c r="K67" i="222" s="1"/>
  <c r="M67" i="222" s="1"/>
  <c r="L66" i="222"/>
  <c r="F66" i="222"/>
  <c r="J66" i="222" s="1"/>
  <c r="K66" i="222" s="1"/>
  <c r="M66" i="222" s="1"/>
  <c r="L65" i="222"/>
  <c r="F65" i="222"/>
  <c r="J65" i="222" s="1"/>
  <c r="K65" i="222" s="1"/>
  <c r="M65" i="222" s="1"/>
  <c r="L64" i="222"/>
  <c r="F64" i="222"/>
  <c r="J64" i="222" s="1"/>
  <c r="K64" i="222" s="1"/>
  <c r="M64" i="222" s="1"/>
  <c r="L63" i="222"/>
  <c r="F63" i="222"/>
  <c r="J63" i="222" s="1"/>
  <c r="K63" i="222" s="1"/>
  <c r="M63" i="222" s="1"/>
  <c r="L62" i="222"/>
  <c r="F62" i="222"/>
  <c r="J62" i="222" s="1"/>
  <c r="K62" i="222" s="1"/>
  <c r="M62" i="222" s="1"/>
  <c r="L61" i="222"/>
  <c r="F61" i="222"/>
  <c r="J61" i="222" s="1"/>
  <c r="K61" i="222" s="1"/>
  <c r="M61" i="222" s="1"/>
  <c r="L60" i="222"/>
  <c r="F60" i="222"/>
  <c r="J60" i="222" s="1"/>
  <c r="K60" i="222" s="1"/>
  <c r="M60" i="222" s="1"/>
  <c r="L59" i="222"/>
  <c r="F59" i="222"/>
  <c r="J59" i="222" s="1"/>
  <c r="K59" i="222" s="1"/>
  <c r="M59" i="222" s="1"/>
  <c r="L58" i="222"/>
  <c r="F58" i="222"/>
  <c r="J58" i="222" s="1"/>
  <c r="K58" i="222" s="1"/>
  <c r="M58" i="222" s="1"/>
  <c r="L57" i="222"/>
  <c r="F57" i="222"/>
  <c r="J57" i="222" s="1"/>
  <c r="K57" i="222" s="1"/>
  <c r="M57" i="222" s="1"/>
  <c r="L56" i="222"/>
  <c r="F56" i="222"/>
  <c r="J56" i="222" s="1"/>
  <c r="K56" i="222" s="1"/>
  <c r="M56" i="222" s="1"/>
  <c r="L55" i="222"/>
  <c r="F55" i="222"/>
  <c r="J55" i="222" s="1"/>
  <c r="K55" i="222" s="1"/>
  <c r="M55" i="222" s="1"/>
  <c r="L54" i="222"/>
  <c r="F54" i="222"/>
  <c r="J54" i="222" s="1"/>
  <c r="K54" i="222" s="1"/>
  <c r="M54" i="222" s="1"/>
  <c r="L53" i="222"/>
  <c r="F53" i="222"/>
  <c r="J53" i="222" s="1"/>
  <c r="K53" i="222" s="1"/>
  <c r="M53" i="222" s="1"/>
  <c r="L52" i="222"/>
  <c r="F52" i="222"/>
  <c r="J52" i="222" s="1"/>
  <c r="K52" i="222" s="1"/>
  <c r="M52" i="222" s="1"/>
  <c r="L51" i="222"/>
  <c r="F51" i="222"/>
  <c r="J51" i="222" s="1"/>
  <c r="K51" i="222" s="1"/>
  <c r="M51" i="222" s="1"/>
  <c r="L50" i="222"/>
  <c r="F50" i="222"/>
  <c r="J50" i="222" s="1"/>
  <c r="K50" i="222" s="1"/>
  <c r="M50" i="222" s="1"/>
  <c r="L49" i="222"/>
  <c r="F49" i="222"/>
  <c r="J49" i="222" s="1"/>
  <c r="K49" i="222" s="1"/>
  <c r="M49" i="222" s="1"/>
  <c r="L48" i="222"/>
  <c r="F48" i="222"/>
  <c r="J48" i="222" s="1"/>
  <c r="K48" i="222" s="1"/>
  <c r="M48" i="222" s="1"/>
  <c r="L47" i="222"/>
  <c r="F47" i="222"/>
  <c r="J47" i="222" s="1"/>
  <c r="K47" i="222" s="1"/>
  <c r="M47" i="222" s="1"/>
  <c r="L46" i="222"/>
  <c r="F46" i="222"/>
  <c r="J46" i="222" s="1"/>
  <c r="K46" i="222" s="1"/>
  <c r="M46" i="222" s="1"/>
  <c r="L45" i="222"/>
  <c r="F45" i="222"/>
  <c r="J45" i="222" s="1"/>
  <c r="K45" i="222" s="1"/>
  <c r="M45" i="222" s="1"/>
  <c r="L44" i="222"/>
  <c r="F44" i="222"/>
  <c r="J44" i="222" s="1"/>
  <c r="K44" i="222" s="1"/>
  <c r="M44" i="222" s="1"/>
  <c r="L43" i="222"/>
  <c r="F43" i="222"/>
  <c r="J43" i="222" s="1"/>
  <c r="K43" i="222" s="1"/>
  <c r="M43" i="222" s="1"/>
  <c r="L42" i="222"/>
  <c r="F42" i="222"/>
  <c r="J42" i="222" s="1"/>
  <c r="K42" i="222" s="1"/>
  <c r="M42" i="222" s="1"/>
  <c r="L41" i="222"/>
  <c r="F41" i="222"/>
  <c r="J41" i="222" s="1"/>
  <c r="K41" i="222" s="1"/>
  <c r="M41" i="222" s="1"/>
  <c r="L40" i="222"/>
  <c r="F40" i="222"/>
  <c r="J40" i="222" s="1"/>
  <c r="K40" i="222" s="1"/>
  <c r="M40" i="222" s="1"/>
  <c r="L39" i="222"/>
  <c r="F39" i="222"/>
  <c r="J39" i="222" s="1"/>
  <c r="K39" i="222" s="1"/>
  <c r="M39" i="222" s="1"/>
  <c r="L38" i="222"/>
  <c r="F38" i="222"/>
  <c r="J38" i="222" s="1"/>
  <c r="K38" i="222" s="1"/>
  <c r="M38" i="222" s="1"/>
  <c r="L37" i="222"/>
  <c r="F37" i="222"/>
  <c r="J37" i="222" s="1"/>
  <c r="K37" i="222" s="1"/>
  <c r="M37" i="222" s="1"/>
  <c r="L36" i="222"/>
  <c r="F36" i="222"/>
  <c r="J36" i="222" s="1"/>
  <c r="K36" i="222" s="1"/>
  <c r="M36" i="222" s="1"/>
  <c r="L35" i="222"/>
  <c r="F35" i="222"/>
  <c r="J35" i="222" s="1"/>
  <c r="K35" i="222" s="1"/>
  <c r="M35" i="222" s="1"/>
  <c r="L34" i="222"/>
  <c r="F34" i="222"/>
  <c r="J34" i="222" s="1"/>
  <c r="K34" i="222" s="1"/>
  <c r="M34" i="222" s="1"/>
  <c r="L33" i="222"/>
  <c r="F33" i="222"/>
  <c r="J33" i="222" s="1"/>
  <c r="K33" i="222" s="1"/>
  <c r="M33" i="222" s="1"/>
  <c r="L32" i="222"/>
  <c r="F32" i="222"/>
  <c r="J32" i="222" s="1"/>
  <c r="K32" i="222" s="1"/>
  <c r="M32" i="222" s="1"/>
  <c r="L31" i="222"/>
  <c r="F31" i="222"/>
  <c r="J31" i="222" s="1"/>
  <c r="K31" i="222" s="1"/>
  <c r="M31" i="222" s="1"/>
  <c r="L30" i="222"/>
  <c r="F30" i="222"/>
  <c r="J30" i="222" s="1"/>
  <c r="K30" i="222" s="1"/>
  <c r="M30" i="222" s="1"/>
  <c r="L29" i="222"/>
  <c r="F29" i="222"/>
  <c r="J29" i="222" s="1"/>
  <c r="K29" i="222" s="1"/>
  <c r="M29" i="222" s="1"/>
  <c r="L28" i="222"/>
  <c r="F28" i="222"/>
  <c r="J28" i="222" s="1"/>
  <c r="K28" i="222" s="1"/>
  <c r="M28" i="222" s="1"/>
  <c r="L27" i="222"/>
  <c r="F27" i="222"/>
  <c r="J27" i="222" s="1"/>
  <c r="K27" i="222" s="1"/>
  <c r="M27" i="222" s="1"/>
  <c r="L26" i="222"/>
  <c r="F26" i="222"/>
  <c r="J26" i="222" s="1"/>
  <c r="K26" i="222" s="1"/>
  <c r="M26" i="222" s="1"/>
  <c r="L25" i="222"/>
  <c r="F25" i="222"/>
  <c r="J25" i="222" s="1"/>
  <c r="K25" i="222" s="1"/>
  <c r="M25" i="222" s="1"/>
  <c r="L24" i="222"/>
  <c r="F24" i="222"/>
  <c r="J24" i="222" s="1"/>
  <c r="K24" i="222" s="1"/>
  <c r="M24" i="222" s="1"/>
  <c r="L23" i="222"/>
  <c r="F23" i="222"/>
  <c r="J23" i="222" s="1"/>
  <c r="K23" i="222" s="1"/>
  <c r="M23" i="222" s="1"/>
  <c r="L22" i="222"/>
  <c r="F22" i="222"/>
  <c r="J22" i="222" s="1"/>
  <c r="K22" i="222" s="1"/>
  <c r="M22" i="222" s="1"/>
  <c r="L21" i="222"/>
  <c r="F21" i="222"/>
  <c r="J21" i="222" s="1"/>
  <c r="K21" i="222" s="1"/>
  <c r="M21" i="222" s="1"/>
  <c r="L20" i="222"/>
  <c r="F20" i="222"/>
  <c r="J20" i="222" s="1"/>
  <c r="K20" i="222" s="1"/>
  <c r="M20" i="222" s="1"/>
  <c r="L19" i="222"/>
  <c r="F19" i="222"/>
  <c r="J19" i="222" s="1"/>
  <c r="K19" i="222" s="1"/>
  <c r="M19" i="222" s="1"/>
  <c r="L18" i="222"/>
  <c r="F18" i="222"/>
  <c r="J18" i="222" s="1"/>
  <c r="K18" i="222" s="1"/>
  <c r="M18" i="222" s="1"/>
  <c r="L17" i="222"/>
  <c r="F17" i="222"/>
  <c r="J17" i="222" s="1"/>
  <c r="K17" i="222" s="1"/>
  <c r="M17" i="222" s="1"/>
  <c r="L16" i="222"/>
  <c r="F16" i="222"/>
  <c r="J16" i="222" s="1"/>
  <c r="K16" i="222" s="1"/>
  <c r="M16" i="222" s="1"/>
  <c r="L15" i="222"/>
  <c r="F15" i="222"/>
  <c r="J15" i="222" s="1"/>
  <c r="K15" i="222" s="1"/>
  <c r="M15" i="222" s="1"/>
  <c r="L14" i="222"/>
  <c r="F14" i="222"/>
  <c r="J14" i="222" s="1"/>
  <c r="K14" i="222" s="1"/>
  <c r="M14" i="222" s="1"/>
  <c r="L13" i="222"/>
  <c r="F13" i="222"/>
  <c r="J13" i="222" s="1"/>
  <c r="K13" i="222" s="1"/>
  <c r="M13" i="222" s="1"/>
  <c r="L12" i="222"/>
  <c r="F12" i="222"/>
  <c r="J12" i="222" s="1"/>
  <c r="K12" i="222" s="1"/>
  <c r="M12" i="222" s="1"/>
  <c r="L11" i="222"/>
  <c r="F11" i="222"/>
  <c r="J11" i="222" s="1"/>
  <c r="K11" i="222" s="1"/>
  <c r="M11" i="222" s="1"/>
  <c r="L10" i="222"/>
  <c r="F10" i="222"/>
  <c r="J10" i="222" s="1"/>
  <c r="K10" i="222" s="1"/>
  <c r="M10" i="222" s="1"/>
  <c r="L9" i="222"/>
  <c r="F9" i="222"/>
  <c r="J9" i="222" s="1"/>
  <c r="K9" i="222" s="1"/>
  <c r="M9" i="222" s="1"/>
  <c r="L8" i="222"/>
  <c r="F8" i="222"/>
  <c r="J8" i="222" s="1"/>
  <c r="K8" i="222" s="1"/>
  <c r="M8" i="222" s="1"/>
  <c r="L7" i="222"/>
  <c r="F7" i="222"/>
  <c r="J7" i="222" s="1"/>
  <c r="K7" i="222" s="1"/>
  <c r="M7" i="222" s="1"/>
  <c r="L6" i="222"/>
  <c r="F6" i="222"/>
  <c r="J6" i="222" s="1"/>
  <c r="K6" i="222" s="1"/>
  <c r="M6" i="222" s="1"/>
  <c r="L5" i="222"/>
  <c r="F5" i="222"/>
  <c r="J5" i="222" s="1"/>
  <c r="K5" i="222" s="1"/>
  <c r="M5" i="222" s="1"/>
  <c r="I1" i="222"/>
  <c r="F53" i="221"/>
  <c r="I43" i="221"/>
  <c r="I42" i="221"/>
  <c r="G42" i="221"/>
  <c r="I41" i="221"/>
  <c r="G41" i="221"/>
  <c r="I40" i="221"/>
  <c r="G40" i="221"/>
  <c r="I39" i="221"/>
  <c r="G39" i="221"/>
  <c r="I38" i="221"/>
  <c r="G38" i="221"/>
  <c r="I37" i="221"/>
  <c r="G37" i="221"/>
  <c r="I36" i="221"/>
  <c r="G36" i="221"/>
  <c r="I35" i="221"/>
  <c r="G35" i="221"/>
  <c r="I34" i="221"/>
  <c r="G34" i="221"/>
  <c r="I33" i="221"/>
  <c r="G33" i="221"/>
  <c r="I29" i="221"/>
  <c r="G29" i="221"/>
  <c r="F29" i="221"/>
  <c r="A29" i="221"/>
  <c r="I28" i="221"/>
  <c r="G28" i="221"/>
  <c r="F28" i="221"/>
  <c r="A28" i="221"/>
  <c r="I27" i="221"/>
  <c r="F27" i="221"/>
  <c r="G27" i="221" s="1"/>
  <c r="A27" i="221"/>
  <c r="I26" i="221"/>
  <c r="F26" i="221"/>
  <c r="G26" i="221" s="1"/>
  <c r="A26" i="221"/>
  <c r="I25" i="221"/>
  <c r="F25" i="221"/>
  <c r="G25" i="221" s="1"/>
  <c r="A25" i="221"/>
  <c r="I24" i="221"/>
  <c r="F24" i="221"/>
  <c r="G24" i="221" s="1"/>
  <c r="A24" i="221"/>
  <c r="I23" i="221"/>
  <c r="F23" i="221"/>
  <c r="G23" i="221" s="1"/>
  <c r="A23" i="221"/>
  <c r="I22" i="221"/>
  <c r="F22" i="221"/>
  <c r="G22" i="221" s="1"/>
  <c r="A22" i="221"/>
  <c r="I21" i="221"/>
  <c r="F21" i="221"/>
  <c r="G21" i="221" s="1"/>
  <c r="A21" i="221"/>
  <c r="I20" i="221"/>
  <c r="F20" i="221"/>
  <c r="G20" i="221" s="1"/>
  <c r="A20" i="221"/>
  <c r="I19" i="221"/>
  <c r="F19" i="221"/>
  <c r="A19" i="221"/>
  <c r="I18" i="221"/>
  <c r="F18" i="221"/>
  <c r="A18" i="221"/>
  <c r="I17" i="221"/>
  <c r="F17" i="221"/>
  <c r="A17" i="221"/>
  <c r="I16" i="221"/>
  <c r="F16" i="221"/>
  <c r="A16" i="221"/>
  <c r="I15" i="221"/>
  <c r="F15" i="221"/>
  <c r="A15" i="221"/>
  <c r="A14" i="221"/>
  <c r="E11" i="221"/>
  <c r="E8" i="221"/>
  <c r="H5" i="221"/>
  <c r="H43" i="221" s="1"/>
  <c r="G200" i="220"/>
  <c r="L199" i="220"/>
  <c r="F199" i="220"/>
  <c r="J199" i="220" s="1"/>
  <c r="K199" i="220" s="1"/>
  <c r="M199" i="220" s="1"/>
  <c r="L198" i="220"/>
  <c r="F198" i="220"/>
  <c r="J198" i="220" s="1"/>
  <c r="K198" i="220" s="1"/>
  <c r="M198" i="220" s="1"/>
  <c r="L197" i="220"/>
  <c r="F197" i="220"/>
  <c r="J197" i="220" s="1"/>
  <c r="K197" i="220" s="1"/>
  <c r="M197" i="220" s="1"/>
  <c r="L196" i="220"/>
  <c r="F196" i="220"/>
  <c r="J196" i="220" s="1"/>
  <c r="K196" i="220" s="1"/>
  <c r="M196" i="220" s="1"/>
  <c r="L195" i="220"/>
  <c r="F195" i="220"/>
  <c r="J195" i="220" s="1"/>
  <c r="K195" i="220" s="1"/>
  <c r="M195" i="220" s="1"/>
  <c r="L194" i="220"/>
  <c r="F194" i="220"/>
  <c r="J194" i="220" s="1"/>
  <c r="K194" i="220" s="1"/>
  <c r="M194" i="220" s="1"/>
  <c r="L193" i="220"/>
  <c r="F193" i="220"/>
  <c r="J193" i="220" s="1"/>
  <c r="K193" i="220" s="1"/>
  <c r="M193" i="220" s="1"/>
  <c r="L192" i="220"/>
  <c r="F192" i="220"/>
  <c r="J192" i="220" s="1"/>
  <c r="K192" i="220" s="1"/>
  <c r="M192" i="220" s="1"/>
  <c r="L191" i="220"/>
  <c r="F191" i="220"/>
  <c r="J191" i="220" s="1"/>
  <c r="K191" i="220" s="1"/>
  <c r="M191" i="220" s="1"/>
  <c r="L190" i="220"/>
  <c r="F190" i="220"/>
  <c r="J190" i="220" s="1"/>
  <c r="K190" i="220" s="1"/>
  <c r="M190" i="220" s="1"/>
  <c r="L189" i="220"/>
  <c r="F189" i="220"/>
  <c r="J189" i="220" s="1"/>
  <c r="K189" i="220" s="1"/>
  <c r="M189" i="220" s="1"/>
  <c r="L188" i="220"/>
  <c r="F188" i="220"/>
  <c r="J188" i="220" s="1"/>
  <c r="K188" i="220" s="1"/>
  <c r="M188" i="220" s="1"/>
  <c r="L187" i="220"/>
  <c r="F187" i="220"/>
  <c r="J187" i="220" s="1"/>
  <c r="K187" i="220" s="1"/>
  <c r="M187" i="220" s="1"/>
  <c r="L186" i="220"/>
  <c r="F186" i="220"/>
  <c r="J186" i="220" s="1"/>
  <c r="K186" i="220" s="1"/>
  <c r="M186" i="220" s="1"/>
  <c r="L185" i="220"/>
  <c r="F185" i="220"/>
  <c r="J185" i="220" s="1"/>
  <c r="K185" i="220" s="1"/>
  <c r="M185" i="220" s="1"/>
  <c r="L184" i="220"/>
  <c r="F184" i="220"/>
  <c r="J184" i="220" s="1"/>
  <c r="K184" i="220" s="1"/>
  <c r="M184" i="220" s="1"/>
  <c r="L183" i="220"/>
  <c r="F183" i="220"/>
  <c r="J183" i="220" s="1"/>
  <c r="K183" i="220" s="1"/>
  <c r="M183" i="220" s="1"/>
  <c r="L182" i="220"/>
  <c r="F182" i="220"/>
  <c r="J182" i="220" s="1"/>
  <c r="K182" i="220" s="1"/>
  <c r="M182" i="220" s="1"/>
  <c r="L181" i="220"/>
  <c r="F181" i="220"/>
  <c r="J181" i="220" s="1"/>
  <c r="K181" i="220" s="1"/>
  <c r="M181" i="220" s="1"/>
  <c r="L180" i="220"/>
  <c r="F180" i="220"/>
  <c r="J180" i="220" s="1"/>
  <c r="K180" i="220" s="1"/>
  <c r="M180" i="220" s="1"/>
  <c r="L179" i="220"/>
  <c r="F179" i="220"/>
  <c r="J179" i="220" s="1"/>
  <c r="K179" i="220" s="1"/>
  <c r="M179" i="220" s="1"/>
  <c r="L178" i="220"/>
  <c r="F178" i="220"/>
  <c r="J178" i="220" s="1"/>
  <c r="K178" i="220" s="1"/>
  <c r="M178" i="220" s="1"/>
  <c r="L177" i="220"/>
  <c r="F177" i="220"/>
  <c r="J177" i="220" s="1"/>
  <c r="K177" i="220" s="1"/>
  <c r="M177" i="220" s="1"/>
  <c r="L176" i="220"/>
  <c r="F176" i="220"/>
  <c r="J176" i="220" s="1"/>
  <c r="K176" i="220" s="1"/>
  <c r="M176" i="220" s="1"/>
  <c r="L175" i="220"/>
  <c r="F175" i="220"/>
  <c r="J175" i="220" s="1"/>
  <c r="K175" i="220" s="1"/>
  <c r="M175" i="220" s="1"/>
  <c r="L174" i="220"/>
  <c r="F174" i="220"/>
  <c r="J174" i="220" s="1"/>
  <c r="K174" i="220" s="1"/>
  <c r="M174" i="220" s="1"/>
  <c r="L173" i="220"/>
  <c r="F173" i="220"/>
  <c r="J173" i="220" s="1"/>
  <c r="K173" i="220" s="1"/>
  <c r="M173" i="220" s="1"/>
  <c r="L172" i="220"/>
  <c r="F172" i="220"/>
  <c r="J172" i="220" s="1"/>
  <c r="K172" i="220" s="1"/>
  <c r="M172" i="220" s="1"/>
  <c r="L171" i="220"/>
  <c r="F171" i="220"/>
  <c r="J171" i="220" s="1"/>
  <c r="K171" i="220" s="1"/>
  <c r="M171" i="220" s="1"/>
  <c r="L170" i="220"/>
  <c r="F170" i="220"/>
  <c r="J170" i="220" s="1"/>
  <c r="K170" i="220" s="1"/>
  <c r="M170" i="220" s="1"/>
  <c r="L169" i="220"/>
  <c r="F169" i="220"/>
  <c r="J169" i="220" s="1"/>
  <c r="K169" i="220" s="1"/>
  <c r="M169" i="220" s="1"/>
  <c r="L168" i="220"/>
  <c r="F168" i="220"/>
  <c r="J168" i="220" s="1"/>
  <c r="K168" i="220" s="1"/>
  <c r="M168" i="220" s="1"/>
  <c r="L167" i="220"/>
  <c r="F167" i="220"/>
  <c r="J167" i="220" s="1"/>
  <c r="K167" i="220" s="1"/>
  <c r="M167" i="220" s="1"/>
  <c r="L166" i="220"/>
  <c r="F166" i="220"/>
  <c r="J166" i="220" s="1"/>
  <c r="K166" i="220" s="1"/>
  <c r="M166" i="220" s="1"/>
  <c r="L165" i="220"/>
  <c r="F165" i="220"/>
  <c r="J165" i="220" s="1"/>
  <c r="K165" i="220" s="1"/>
  <c r="M165" i="220" s="1"/>
  <c r="L164" i="220"/>
  <c r="F164" i="220"/>
  <c r="J164" i="220" s="1"/>
  <c r="K164" i="220" s="1"/>
  <c r="M164" i="220" s="1"/>
  <c r="L163" i="220"/>
  <c r="F163" i="220"/>
  <c r="J163" i="220" s="1"/>
  <c r="K163" i="220" s="1"/>
  <c r="M163" i="220" s="1"/>
  <c r="L162" i="220"/>
  <c r="F162" i="220"/>
  <c r="J162" i="220" s="1"/>
  <c r="K162" i="220" s="1"/>
  <c r="M162" i="220" s="1"/>
  <c r="L161" i="220"/>
  <c r="F161" i="220"/>
  <c r="J161" i="220" s="1"/>
  <c r="K161" i="220" s="1"/>
  <c r="M161" i="220" s="1"/>
  <c r="L160" i="220"/>
  <c r="F160" i="220"/>
  <c r="J160" i="220" s="1"/>
  <c r="K160" i="220" s="1"/>
  <c r="M160" i="220" s="1"/>
  <c r="L159" i="220"/>
  <c r="F159" i="220"/>
  <c r="J159" i="220" s="1"/>
  <c r="K159" i="220" s="1"/>
  <c r="M159" i="220" s="1"/>
  <c r="L158" i="220"/>
  <c r="F158" i="220"/>
  <c r="J158" i="220" s="1"/>
  <c r="K158" i="220" s="1"/>
  <c r="M158" i="220" s="1"/>
  <c r="L157" i="220"/>
  <c r="F157" i="220"/>
  <c r="J157" i="220" s="1"/>
  <c r="K157" i="220" s="1"/>
  <c r="M157" i="220" s="1"/>
  <c r="L156" i="220"/>
  <c r="F156" i="220"/>
  <c r="J156" i="220" s="1"/>
  <c r="K156" i="220" s="1"/>
  <c r="M156" i="220" s="1"/>
  <c r="L155" i="220"/>
  <c r="F155" i="220"/>
  <c r="J155" i="220" s="1"/>
  <c r="K155" i="220" s="1"/>
  <c r="M155" i="220" s="1"/>
  <c r="L154" i="220"/>
  <c r="F154" i="220"/>
  <c r="J154" i="220" s="1"/>
  <c r="K154" i="220" s="1"/>
  <c r="M154" i="220" s="1"/>
  <c r="L153" i="220"/>
  <c r="F153" i="220"/>
  <c r="J153" i="220" s="1"/>
  <c r="K153" i="220" s="1"/>
  <c r="M153" i="220" s="1"/>
  <c r="L152" i="220"/>
  <c r="F152" i="220"/>
  <c r="J152" i="220" s="1"/>
  <c r="K152" i="220" s="1"/>
  <c r="M152" i="220" s="1"/>
  <c r="L151" i="220"/>
  <c r="F151" i="220"/>
  <c r="J151" i="220" s="1"/>
  <c r="K151" i="220" s="1"/>
  <c r="M151" i="220" s="1"/>
  <c r="L150" i="220"/>
  <c r="F150" i="220"/>
  <c r="J150" i="220" s="1"/>
  <c r="K150" i="220" s="1"/>
  <c r="M150" i="220" s="1"/>
  <c r="L149" i="220"/>
  <c r="F149" i="220"/>
  <c r="J149" i="220" s="1"/>
  <c r="K149" i="220" s="1"/>
  <c r="M149" i="220" s="1"/>
  <c r="L148" i="220"/>
  <c r="F148" i="220"/>
  <c r="J148" i="220" s="1"/>
  <c r="K148" i="220" s="1"/>
  <c r="M148" i="220" s="1"/>
  <c r="L147" i="220"/>
  <c r="F147" i="220"/>
  <c r="J147" i="220" s="1"/>
  <c r="K147" i="220" s="1"/>
  <c r="M147" i="220" s="1"/>
  <c r="L146" i="220"/>
  <c r="F146" i="220"/>
  <c r="J146" i="220" s="1"/>
  <c r="K146" i="220" s="1"/>
  <c r="M146" i="220" s="1"/>
  <c r="L145" i="220"/>
  <c r="F145" i="220"/>
  <c r="J145" i="220" s="1"/>
  <c r="K145" i="220" s="1"/>
  <c r="M145" i="220" s="1"/>
  <c r="L144" i="220"/>
  <c r="F144" i="220"/>
  <c r="J144" i="220" s="1"/>
  <c r="K144" i="220" s="1"/>
  <c r="M144" i="220" s="1"/>
  <c r="L143" i="220"/>
  <c r="F143" i="220"/>
  <c r="J143" i="220" s="1"/>
  <c r="K143" i="220" s="1"/>
  <c r="M143" i="220" s="1"/>
  <c r="L142" i="220"/>
  <c r="F142" i="220"/>
  <c r="J142" i="220" s="1"/>
  <c r="K142" i="220" s="1"/>
  <c r="M142" i="220" s="1"/>
  <c r="L141" i="220"/>
  <c r="F141" i="220"/>
  <c r="J141" i="220" s="1"/>
  <c r="K141" i="220" s="1"/>
  <c r="M141" i="220" s="1"/>
  <c r="L140" i="220"/>
  <c r="F140" i="220"/>
  <c r="J140" i="220" s="1"/>
  <c r="K140" i="220" s="1"/>
  <c r="M140" i="220" s="1"/>
  <c r="L139" i="220"/>
  <c r="F139" i="220"/>
  <c r="J139" i="220" s="1"/>
  <c r="K139" i="220" s="1"/>
  <c r="M139" i="220" s="1"/>
  <c r="L138" i="220"/>
  <c r="F138" i="220"/>
  <c r="J138" i="220" s="1"/>
  <c r="K138" i="220" s="1"/>
  <c r="M138" i="220" s="1"/>
  <c r="L137" i="220"/>
  <c r="F137" i="220"/>
  <c r="J137" i="220" s="1"/>
  <c r="K137" i="220" s="1"/>
  <c r="M137" i="220" s="1"/>
  <c r="L136" i="220"/>
  <c r="F136" i="220"/>
  <c r="J136" i="220" s="1"/>
  <c r="K136" i="220" s="1"/>
  <c r="M136" i="220" s="1"/>
  <c r="L135" i="220"/>
  <c r="F135" i="220"/>
  <c r="J135" i="220" s="1"/>
  <c r="K135" i="220" s="1"/>
  <c r="M135" i="220" s="1"/>
  <c r="L134" i="220"/>
  <c r="F134" i="220"/>
  <c r="J134" i="220" s="1"/>
  <c r="K134" i="220" s="1"/>
  <c r="M134" i="220" s="1"/>
  <c r="L133" i="220"/>
  <c r="F133" i="220"/>
  <c r="J133" i="220" s="1"/>
  <c r="K133" i="220" s="1"/>
  <c r="M133" i="220" s="1"/>
  <c r="L132" i="220"/>
  <c r="F132" i="220"/>
  <c r="J132" i="220" s="1"/>
  <c r="K132" i="220" s="1"/>
  <c r="M132" i="220" s="1"/>
  <c r="L131" i="220"/>
  <c r="F131" i="220"/>
  <c r="J131" i="220" s="1"/>
  <c r="K131" i="220" s="1"/>
  <c r="M131" i="220" s="1"/>
  <c r="L130" i="220"/>
  <c r="F130" i="220"/>
  <c r="J130" i="220" s="1"/>
  <c r="K130" i="220" s="1"/>
  <c r="M130" i="220" s="1"/>
  <c r="L129" i="220"/>
  <c r="F129" i="220"/>
  <c r="J129" i="220" s="1"/>
  <c r="K129" i="220" s="1"/>
  <c r="M129" i="220" s="1"/>
  <c r="L128" i="220"/>
  <c r="F128" i="220"/>
  <c r="J128" i="220" s="1"/>
  <c r="K128" i="220" s="1"/>
  <c r="M128" i="220" s="1"/>
  <c r="L127" i="220"/>
  <c r="F127" i="220"/>
  <c r="J127" i="220" s="1"/>
  <c r="K127" i="220" s="1"/>
  <c r="M127" i="220" s="1"/>
  <c r="L126" i="220"/>
  <c r="F126" i="220"/>
  <c r="J126" i="220" s="1"/>
  <c r="K126" i="220" s="1"/>
  <c r="M126" i="220" s="1"/>
  <c r="L125" i="220"/>
  <c r="F125" i="220"/>
  <c r="J125" i="220" s="1"/>
  <c r="K125" i="220" s="1"/>
  <c r="M125" i="220" s="1"/>
  <c r="L124" i="220"/>
  <c r="F124" i="220"/>
  <c r="J124" i="220" s="1"/>
  <c r="K124" i="220" s="1"/>
  <c r="M124" i="220" s="1"/>
  <c r="L123" i="220"/>
  <c r="F123" i="220"/>
  <c r="J123" i="220" s="1"/>
  <c r="K123" i="220" s="1"/>
  <c r="M123" i="220" s="1"/>
  <c r="L122" i="220"/>
  <c r="F122" i="220"/>
  <c r="J122" i="220" s="1"/>
  <c r="K122" i="220" s="1"/>
  <c r="M122" i="220" s="1"/>
  <c r="L121" i="220"/>
  <c r="F121" i="220"/>
  <c r="J121" i="220" s="1"/>
  <c r="K121" i="220" s="1"/>
  <c r="M121" i="220" s="1"/>
  <c r="L120" i="220"/>
  <c r="F120" i="220"/>
  <c r="J120" i="220" s="1"/>
  <c r="K120" i="220" s="1"/>
  <c r="M120" i="220" s="1"/>
  <c r="L119" i="220"/>
  <c r="F119" i="220"/>
  <c r="J119" i="220" s="1"/>
  <c r="K119" i="220" s="1"/>
  <c r="M119" i="220" s="1"/>
  <c r="L118" i="220"/>
  <c r="F118" i="220"/>
  <c r="J118" i="220" s="1"/>
  <c r="K118" i="220" s="1"/>
  <c r="M118" i="220" s="1"/>
  <c r="L117" i="220"/>
  <c r="F117" i="220"/>
  <c r="J117" i="220" s="1"/>
  <c r="K117" i="220" s="1"/>
  <c r="M117" i="220" s="1"/>
  <c r="L116" i="220"/>
  <c r="F116" i="220"/>
  <c r="J116" i="220" s="1"/>
  <c r="K116" i="220" s="1"/>
  <c r="M116" i="220" s="1"/>
  <c r="L115" i="220"/>
  <c r="F115" i="220"/>
  <c r="J115" i="220" s="1"/>
  <c r="K115" i="220" s="1"/>
  <c r="M115" i="220" s="1"/>
  <c r="L114" i="220"/>
  <c r="F114" i="220"/>
  <c r="J114" i="220" s="1"/>
  <c r="K114" i="220" s="1"/>
  <c r="M114" i="220" s="1"/>
  <c r="L113" i="220"/>
  <c r="F113" i="220"/>
  <c r="J113" i="220" s="1"/>
  <c r="K113" i="220" s="1"/>
  <c r="M113" i="220" s="1"/>
  <c r="L112" i="220"/>
  <c r="F112" i="220"/>
  <c r="J112" i="220" s="1"/>
  <c r="K112" i="220" s="1"/>
  <c r="M112" i="220" s="1"/>
  <c r="L111" i="220"/>
  <c r="F111" i="220"/>
  <c r="J111" i="220" s="1"/>
  <c r="K111" i="220" s="1"/>
  <c r="M111" i="220" s="1"/>
  <c r="L110" i="220"/>
  <c r="F110" i="220"/>
  <c r="J110" i="220" s="1"/>
  <c r="K110" i="220" s="1"/>
  <c r="M110" i="220" s="1"/>
  <c r="L109" i="220"/>
  <c r="F109" i="220"/>
  <c r="J109" i="220" s="1"/>
  <c r="K109" i="220" s="1"/>
  <c r="M109" i="220" s="1"/>
  <c r="L108" i="220"/>
  <c r="F108" i="220"/>
  <c r="J108" i="220" s="1"/>
  <c r="K108" i="220" s="1"/>
  <c r="M108" i="220" s="1"/>
  <c r="L107" i="220"/>
  <c r="F107" i="220"/>
  <c r="J107" i="220" s="1"/>
  <c r="K107" i="220" s="1"/>
  <c r="M107" i="220" s="1"/>
  <c r="L106" i="220"/>
  <c r="F106" i="220"/>
  <c r="J106" i="220" s="1"/>
  <c r="K106" i="220" s="1"/>
  <c r="M106" i="220" s="1"/>
  <c r="L105" i="220"/>
  <c r="F105" i="220"/>
  <c r="J105" i="220" s="1"/>
  <c r="K105" i="220" s="1"/>
  <c r="M105" i="220" s="1"/>
  <c r="L104" i="220"/>
  <c r="F104" i="220"/>
  <c r="J104" i="220" s="1"/>
  <c r="K104" i="220" s="1"/>
  <c r="M104" i="220" s="1"/>
  <c r="L103" i="220"/>
  <c r="F103" i="220"/>
  <c r="J103" i="220" s="1"/>
  <c r="K103" i="220" s="1"/>
  <c r="M103" i="220" s="1"/>
  <c r="L102" i="220"/>
  <c r="F102" i="220"/>
  <c r="J102" i="220" s="1"/>
  <c r="K102" i="220" s="1"/>
  <c r="M102" i="220" s="1"/>
  <c r="L101" i="220"/>
  <c r="F101" i="220"/>
  <c r="J101" i="220" s="1"/>
  <c r="K101" i="220" s="1"/>
  <c r="M101" i="220" s="1"/>
  <c r="L100" i="220"/>
  <c r="F100" i="220"/>
  <c r="J100" i="220" s="1"/>
  <c r="K100" i="220" s="1"/>
  <c r="M100" i="220" s="1"/>
  <c r="L99" i="220"/>
  <c r="F99" i="220"/>
  <c r="J99" i="220" s="1"/>
  <c r="K99" i="220" s="1"/>
  <c r="M99" i="220" s="1"/>
  <c r="L98" i="220"/>
  <c r="F98" i="220"/>
  <c r="J98" i="220" s="1"/>
  <c r="K98" i="220" s="1"/>
  <c r="M98" i="220" s="1"/>
  <c r="L97" i="220"/>
  <c r="F97" i="220"/>
  <c r="J97" i="220" s="1"/>
  <c r="K97" i="220" s="1"/>
  <c r="M97" i="220" s="1"/>
  <c r="L96" i="220"/>
  <c r="F96" i="220"/>
  <c r="J96" i="220" s="1"/>
  <c r="K96" i="220" s="1"/>
  <c r="M96" i="220" s="1"/>
  <c r="L95" i="220"/>
  <c r="F95" i="220"/>
  <c r="J95" i="220" s="1"/>
  <c r="K95" i="220" s="1"/>
  <c r="M95" i="220" s="1"/>
  <c r="L94" i="220"/>
  <c r="F94" i="220"/>
  <c r="J94" i="220" s="1"/>
  <c r="K94" i="220" s="1"/>
  <c r="M94" i="220" s="1"/>
  <c r="L93" i="220"/>
  <c r="F93" i="220"/>
  <c r="J93" i="220" s="1"/>
  <c r="K93" i="220" s="1"/>
  <c r="M93" i="220" s="1"/>
  <c r="L92" i="220"/>
  <c r="F92" i="220"/>
  <c r="J92" i="220" s="1"/>
  <c r="K92" i="220" s="1"/>
  <c r="M92" i="220" s="1"/>
  <c r="L91" i="220"/>
  <c r="F91" i="220"/>
  <c r="J91" i="220" s="1"/>
  <c r="K91" i="220" s="1"/>
  <c r="M91" i="220" s="1"/>
  <c r="L90" i="220"/>
  <c r="F90" i="220"/>
  <c r="J90" i="220" s="1"/>
  <c r="K90" i="220" s="1"/>
  <c r="M90" i="220" s="1"/>
  <c r="L89" i="220"/>
  <c r="F89" i="220"/>
  <c r="J89" i="220" s="1"/>
  <c r="K89" i="220" s="1"/>
  <c r="M89" i="220" s="1"/>
  <c r="L88" i="220"/>
  <c r="F88" i="220"/>
  <c r="J88" i="220" s="1"/>
  <c r="K88" i="220" s="1"/>
  <c r="M88" i="220" s="1"/>
  <c r="L87" i="220"/>
  <c r="F87" i="220"/>
  <c r="J87" i="220" s="1"/>
  <c r="K87" i="220" s="1"/>
  <c r="M87" i="220" s="1"/>
  <c r="L86" i="220"/>
  <c r="F86" i="220"/>
  <c r="J86" i="220" s="1"/>
  <c r="K86" i="220" s="1"/>
  <c r="M86" i="220" s="1"/>
  <c r="L85" i="220"/>
  <c r="F85" i="220"/>
  <c r="J85" i="220" s="1"/>
  <c r="K85" i="220" s="1"/>
  <c r="M85" i="220" s="1"/>
  <c r="L84" i="220"/>
  <c r="F84" i="220"/>
  <c r="J84" i="220" s="1"/>
  <c r="K84" i="220" s="1"/>
  <c r="M84" i="220" s="1"/>
  <c r="L83" i="220"/>
  <c r="F83" i="220"/>
  <c r="J83" i="220" s="1"/>
  <c r="K83" i="220" s="1"/>
  <c r="M83" i="220" s="1"/>
  <c r="L82" i="220"/>
  <c r="F82" i="220"/>
  <c r="J82" i="220" s="1"/>
  <c r="K82" i="220" s="1"/>
  <c r="M82" i="220" s="1"/>
  <c r="L81" i="220"/>
  <c r="F81" i="220"/>
  <c r="J81" i="220" s="1"/>
  <c r="K81" i="220" s="1"/>
  <c r="M81" i="220" s="1"/>
  <c r="L80" i="220"/>
  <c r="F80" i="220"/>
  <c r="J80" i="220" s="1"/>
  <c r="K80" i="220" s="1"/>
  <c r="M80" i="220" s="1"/>
  <c r="L79" i="220"/>
  <c r="F79" i="220"/>
  <c r="J79" i="220" s="1"/>
  <c r="K79" i="220" s="1"/>
  <c r="M79" i="220" s="1"/>
  <c r="L78" i="220"/>
  <c r="F78" i="220"/>
  <c r="J78" i="220" s="1"/>
  <c r="K78" i="220" s="1"/>
  <c r="M78" i="220" s="1"/>
  <c r="L77" i="220"/>
  <c r="F77" i="220"/>
  <c r="J77" i="220" s="1"/>
  <c r="K77" i="220" s="1"/>
  <c r="M77" i="220" s="1"/>
  <c r="L76" i="220"/>
  <c r="F76" i="220"/>
  <c r="J76" i="220" s="1"/>
  <c r="K76" i="220" s="1"/>
  <c r="M76" i="220" s="1"/>
  <c r="L75" i="220"/>
  <c r="F75" i="220"/>
  <c r="J75" i="220" s="1"/>
  <c r="K75" i="220" s="1"/>
  <c r="M75" i="220" s="1"/>
  <c r="L74" i="220"/>
  <c r="F74" i="220"/>
  <c r="J74" i="220" s="1"/>
  <c r="K74" i="220" s="1"/>
  <c r="M74" i="220" s="1"/>
  <c r="L73" i="220"/>
  <c r="F73" i="220"/>
  <c r="J73" i="220" s="1"/>
  <c r="K73" i="220" s="1"/>
  <c r="M73" i="220" s="1"/>
  <c r="L72" i="220"/>
  <c r="F72" i="220"/>
  <c r="J72" i="220" s="1"/>
  <c r="K72" i="220" s="1"/>
  <c r="M72" i="220" s="1"/>
  <c r="L71" i="220"/>
  <c r="F71" i="220"/>
  <c r="J71" i="220" s="1"/>
  <c r="K71" i="220" s="1"/>
  <c r="M71" i="220" s="1"/>
  <c r="L70" i="220"/>
  <c r="F70" i="220"/>
  <c r="J70" i="220" s="1"/>
  <c r="K70" i="220" s="1"/>
  <c r="M70" i="220" s="1"/>
  <c r="L69" i="220"/>
  <c r="F69" i="220"/>
  <c r="J69" i="220" s="1"/>
  <c r="K69" i="220" s="1"/>
  <c r="M69" i="220" s="1"/>
  <c r="L68" i="220"/>
  <c r="F68" i="220"/>
  <c r="J68" i="220" s="1"/>
  <c r="K68" i="220" s="1"/>
  <c r="M68" i="220" s="1"/>
  <c r="L67" i="220"/>
  <c r="F67" i="220"/>
  <c r="J67" i="220" s="1"/>
  <c r="K67" i="220" s="1"/>
  <c r="M67" i="220" s="1"/>
  <c r="L66" i="220"/>
  <c r="F66" i="220"/>
  <c r="J66" i="220" s="1"/>
  <c r="K66" i="220" s="1"/>
  <c r="M66" i="220" s="1"/>
  <c r="L65" i="220"/>
  <c r="F65" i="220"/>
  <c r="J65" i="220" s="1"/>
  <c r="K65" i="220" s="1"/>
  <c r="M65" i="220" s="1"/>
  <c r="L64" i="220"/>
  <c r="F64" i="220"/>
  <c r="J64" i="220" s="1"/>
  <c r="K64" i="220" s="1"/>
  <c r="M64" i="220" s="1"/>
  <c r="L63" i="220"/>
  <c r="F63" i="220"/>
  <c r="J63" i="220" s="1"/>
  <c r="K63" i="220" s="1"/>
  <c r="M63" i="220" s="1"/>
  <c r="L62" i="220"/>
  <c r="F62" i="220"/>
  <c r="J62" i="220" s="1"/>
  <c r="K62" i="220" s="1"/>
  <c r="M62" i="220" s="1"/>
  <c r="L61" i="220"/>
  <c r="F61" i="220"/>
  <c r="J61" i="220" s="1"/>
  <c r="K61" i="220" s="1"/>
  <c r="M61" i="220" s="1"/>
  <c r="L60" i="220"/>
  <c r="F60" i="220"/>
  <c r="J60" i="220" s="1"/>
  <c r="K60" i="220" s="1"/>
  <c r="M60" i="220" s="1"/>
  <c r="L59" i="220"/>
  <c r="F59" i="220"/>
  <c r="J59" i="220" s="1"/>
  <c r="K59" i="220" s="1"/>
  <c r="M59" i="220" s="1"/>
  <c r="L58" i="220"/>
  <c r="F58" i="220"/>
  <c r="J58" i="220" s="1"/>
  <c r="K58" i="220" s="1"/>
  <c r="M58" i="220" s="1"/>
  <c r="L57" i="220"/>
  <c r="F57" i="220"/>
  <c r="J57" i="220" s="1"/>
  <c r="K57" i="220" s="1"/>
  <c r="M57" i="220" s="1"/>
  <c r="L56" i="220"/>
  <c r="F56" i="220"/>
  <c r="J56" i="220" s="1"/>
  <c r="K56" i="220" s="1"/>
  <c r="M56" i="220" s="1"/>
  <c r="L55" i="220"/>
  <c r="F55" i="220"/>
  <c r="J55" i="220" s="1"/>
  <c r="K55" i="220" s="1"/>
  <c r="M55" i="220" s="1"/>
  <c r="L54" i="220"/>
  <c r="F54" i="220"/>
  <c r="J54" i="220" s="1"/>
  <c r="K54" i="220" s="1"/>
  <c r="M54" i="220" s="1"/>
  <c r="L53" i="220"/>
  <c r="F53" i="220"/>
  <c r="J53" i="220" s="1"/>
  <c r="K53" i="220" s="1"/>
  <c r="M53" i="220" s="1"/>
  <c r="L52" i="220"/>
  <c r="F52" i="220"/>
  <c r="J52" i="220" s="1"/>
  <c r="K52" i="220" s="1"/>
  <c r="M52" i="220" s="1"/>
  <c r="L51" i="220"/>
  <c r="F51" i="220"/>
  <c r="J51" i="220" s="1"/>
  <c r="K51" i="220" s="1"/>
  <c r="M51" i="220" s="1"/>
  <c r="L50" i="220"/>
  <c r="F50" i="220"/>
  <c r="J50" i="220" s="1"/>
  <c r="K50" i="220" s="1"/>
  <c r="M50" i="220" s="1"/>
  <c r="L49" i="220"/>
  <c r="F49" i="220"/>
  <c r="J49" i="220" s="1"/>
  <c r="K49" i="220" s="1"/>
  <c r="M49" i="220" s="1"/>
  <c r="L48" i="220"/>
  <c r="F48" i="220"/>
  <c r="J48" i="220" s="1"/>
  <c r="K48" i="220" s="1"/>
  <c r="M48" i="220" s="1"/>
  <c r="L47" i="220"/>
  <c r="F47" i="220"/>
  <c r="J47" i="220" s="1"/>
  <c r="K47" i="220" s="1"/>
  <c r="M47" i="220" s="1"/>
  <c r="L46" i="220"/>
  <c r="F46" i="220"/>
  <c r="J46" i="220" s="1"/>
  <c r="K46" i="220" s="1"/>
  <c r="M46" i="220" s="1"/>
  <c r="L45" i="220"/>
  <c r="F45" i="220"/>
  <c r="J45" i="220" s="1"/>
  <c r="K45" i="220" s="1"/>
  <c r="M45" i="220" s="1"/>
  <c r="L44" i="220"/>
  <c r="F44" i="220"/>
  <c r="J44" i="220" s="1"/>
  <c r="K44" i="220" s="1"/>
  <c r="M44" i="220" s="1"/>
  <c r="L43" i="220"/>
  <c r="F43" i="220"/>
  <c r="J43" i="220" s="1"/>
  <c r="K43" i="220" s="1"/>
  <c r="M43" i="220" s="1"/>
  <c r="L42" i="220"/>
  <c r="F42" i="220"/>
  <c r="J42" i="220" s="1"/>
  <c r="K42" i="220" s="1"/>
  <c r="M42" i="220" s="1"/>
  <c r="L41" i="220"/>
  <c r="F41" i="220"/>
  <c r="J41" i="220" s="1"/>
  <c r="K41" i="220" s="1"/>
  <c r="M41" i="220" s="1"/>
  <c r="L40" i="220"/>
  <c r="F40" i="220"/>
  <c r="J40" i="220" s="1"/>
  <c r="K40" i="220" s="1"/>
  <c r="M40" i="220" s="1"/>
  <c r="L39" i="220"/>
  <c r="F39" i="220"/>
  <c r="J39" i="220" s="1"/>
  <c r="K39" i="220" s="1"/>
  <c r="M39" i="220" s="1"/>
  <c r="L38" i="220"/>
  <c r="F38" i="220"/>
  <c r="J38" i="220" s="1"/>
  <c r="K38" i="220" s="1"/>
  <c r="M38" i="220" s="1"/>
  <c r="L37" i="220"/>
  <c r="F37" i="220"/>
  <c r="J37" i="220" s="1"/>
  <c r="K37" i="220" s="1"/>
  <c r="M37" i="220" s="1"/>
  <c r="L36" i="220"/>
  <c r="F36" i="220"/>
  <c r="J36" i="220" s="1"/>
  <c r="K36" i="220" s="1"/>
  <c r="M36" i="220" s="1"/>
  <c r="L35" i="220"/>
  <c r="F35" i="220"/>
  <c r="J35" i="220" s="1"/>
  <c r="K35" i="220" s="1"/>
  <c r="M35" i="220" s="1"/>
  <c r="L34" i="220"/>
  <c r="F34" i="220"/>
  <c r="J34" i="220" s="1"/>
  <c r="K34" i="220" s="1"/>
  <c r="M34" i="220" s="1"/>
  <c r="L33" i="220"/>
  <c r="F33" i="220"/>
  <c r="J33" i="220" s="1"/>
  <c r="K33" i="220" s="1"/>
  <c r="M33" i="220" s="1"/>
  <c r="L32" i="220"/>
  <c r="F32" i="220"/>
  <c r="J32" i="220" s="1"/>
  <c r="K32" i="220" s="1"/>
  <c r="M32" i="220" s="1"/>
  <c r="L31" i="220"/>
  <c r="F31" i="220"/>
  <c r="J31" i="220" s="1"/>
  <c r="K31" i="220" s="1"/>
  <c r="M31" i="220" s="1"/>
  <c r="L30" i="220"/>
  <c r="F30" i="220"/>
  <c r="J30" i="220" s="1"/>
  <c r="K30" i="220" s="1"/>
  <c r="M30" i="220" s="1"/>
  <c r="L29" i="220"/>
  <c r="F29" i="220"/>
  <c r="J29" i="220" s="1"/>
  <c r="K29" i="220" s="1"/>
  <c r="M29" i="220" s="1"/>
  <c r="L28" i="220"/>
  <c r="F28" i="220"/>
  <c r="J28" i="220" s="1"/>
  <c r="K28" i="220" s="1"/>
  <c r="M28" i="220" s="1"/>
  <c r="L27" i="220"/>
  <c r="F27" i="220"/>
  <c r="J27" i="220" s="1"/>
  <c r="K27" i="220" s="1"/>
  <c r="M27" i="220" s="1"/>
  <c r="L26" i="220"/>
  <c r="F26" i="220"/>
  <c r="J26" i="220" s="1"/>
  <c r="K26" i="220" s="1"/>
  <c r="M26" i="220" s="1"/>
  <c r="L25" i="220"/>
  <c r="F25" i="220"/>
  <c r="J25" i="220" s="1"/>
  <c r="K25" i="220" s="1"/>
  <c r="M25" i="220" s="1"/>
  <c r="L24" i="220"/>
  <c r="F24" i="220"/>
  <c r="J24" i="220" s="1"/>
  <c r="K24" i="220" s="1"/>
  <c r="M24" i="220" s="1"/>
  <c r="L23" i="220"/>
  <c r="F23" i="220"/>
  <c r="J23" i="220" s="1"/>
  <c r="K23" i="220" s="1"/>
  <c r="M23" i="220" s="1"/>
  <c r="L22" i="220"/>
  <c r="F22" i="220"/>
  <c r="J22" i="220" s="1"/>
  <c r="K22" i="220" s="1"/>
  <c r="M22" i="220" s="1"/>
  <c r="L21" i="220"/>
  <c r="F21" i="220"/>
  <c r="J21" i="220" s="1"/>
  <c r="K21" i="220" s="1"/>
  <c r="M21" i="220" s="1"/>
  <c r="L20" i="220"/>
  <c r="F20" i="220"/>
  <c r="J20" i="220" s="1"/>
  <c r="K20" i="220" s="1"/>
  <c r="M20" i="220" s="1"/>
  <c r="L19" i="220"/>
  <c r="F19" i="220"/>
  <c r="J19" i="220" s="1"/>
  <c r="K19" i="220" s="1"/>
  <c r="M19" i="220" s="1"/>
  <c r="L18" i="220"/>
  <c r="F18" i="220"/>
  <c r="J18" i="220" s="1"/>
  <c r="K18" i="220" s="1"/>
  <c r="M18" i="220" s="1"/>
  <c r="L17" i="220"/>
  <c r="F17" i="220"/>
  <c r="J17" i="220" s="1"/>
  <c r="K17" i="220" s="1"/>
  <c r="M17" i="220" s="1"/>
  <c r="L16" i="220"/>
  <c r="F16" i="220"/>
  <c r="J16" i="220" s="1"/>
  <c r="K16" i="220" s="1"/>
  <c r="M16" i="220" s="1"/>
  <c r="L15" i="220"/>
  <c r="F15" i="220"/>
  <c r="J15" i="220" s="1"/>
  <c r="K15" i="220" s="1"/>
  <c r="M15" i="220" s="1"/>
  <c r="L14" i="220"/>
  <c r="F14" i="220"/>
  <c r="J14" i="220" s="1"/>
  <c r="K14" i="220" s="1"/>
  <c r="M14" i="220" s="1"/>
  <c r="L13" i="220"/>
  <c r="F13" i="220"/>
  <c r="J13" i="220" s="1"/>
  <c r="K13" i="220" s="1"/>
  <c r="M13" i="220" s="1"/>
  <c r="L12" i="220"/>
  <c r="F12" i="220"/>
  <c r="J12" i="220" s="1"/>
  <c r="K12" i="220" s="1"/>
  <c r="M12" i="220" s="1"/>
  <c r="L11" i="220"/>
  <c r="F11" i="220"/>
  <c r="J11" i="220" s="1"/>
  <c r="K11" i="220" s="1"/>
  <c r="M11" i="220" s="1"/>
  <c r="L10" i="220"/>
  <c r="F10" i="220"/>
  <c r="J10" i="220" s="1"/>
  <c r="K10" i="220" s="1"/>
  <c r="M10" i="220" s="1"/>
  <c r="L9" i="220"/>
  <c r="F9" i="220"/>
  <c r="J9" i="220" s="1"/>
  <c r="K9" i="220" s="1"/>
  <c r="M9" i="220" s="1"/>
  <c r="L8" i="220"/>
  <c r="F8" i="220"/>
  <c r="J8" i="220" s="1"/>
  <c r="K8" i="220" s="1"/>
  <c r="M8" i="220" s="1"/>
  <c r="L7" i="220"/>
  <c r="F7" i="220"/>
  <c r="J7" i="220" s="1"/>
  <c r="K7" i="220" s="1"/>
  <c r="M7" i="220" s="1"/>
  <c r="L6" i="220"/>
  <c r="F6" i="220"/>
  <c r="J6" i="220" s="1"/>
  <c r="K6" i="220" s="1"/>
  <c r="M6" i="220" s="1"/>
  <c r="L5" i="220"/>
  <c r="F5" i="220"/>
  <c r="J5" i="220" s="1"/>
  <c r="K5" i="220" s="1"/>
  <c r="M5" i="220" s="1"/>
  <c r="M200" i="220" s="1"/>
  <c r="I1" i="220"/>
  <c r="F53" i="219"/>
  <c r="I43" i="219"/>
  <c r="I42" i="219"/>
  <c r="G42" i="219"/>
  <c r="I41" i="219"/>
  <c r="G41" i="219"/>
  <c r="I40" i="219"/>
  <c r="G40" i="219"/>
  <c r="I39" i="219"/>
  <c r="H39" i="219"/>
  <c r="G39" i="219"/>
  <c r="I38" i="219"/>
  <c r="G38" i="219"/>
  <c r="I37" i="219"/>
  <c r="G37" i="219"/>
  <c r="I36" i="219"/>
  <c r="G36" i="219"/>
  <c r="I35" i="219"/>
  <c r="G35" i="219"/>
  <c r="I34" i="219"/>
  <c r="H34" i="219"/>
  <c r="G34" i="219"/>
  <c r="I33" i="219"/>
  <c r="G33" i="219"/>
  <c r="I29" i="219"/>
  <c r="F29" i="219"/>
  <c r="G29" i="219" s="1"/>
  <c r="A29" i="219"/>
  <c r="I28" i="219"/>
  <c r="F28" i="219"/>
  <c r="G28" i="219" s="1"/>
  <c r="A28" i="219"/>
  <c r="I27" i="219"/>
  <c r="F27" i="219"/>
  <c r="G27" i="219" s="1"/>
  <c r="A27" i="219"/>
  <c r="I26" i="219"/>
  <c r="F26" i="219"/>
  <c r="G26" i="219" s="1"/>
  <c r="A26" i="219"/>
  <c r="I25" i="219"/>
  <c r="F25" i="219"/>
  <c r="G25" i="219" s="1"/>
  <c r="A25" i="219"/>
  <c r="I24" i="219"/>
  <c r="F24" i="219"/>
  <c r="G24" i="219" s="1"/>
  <c r="A24" i="219"/>
  <c r="I23" i="219"/>
  <c r="F23" i="219"/>
  <c r="G23" i="219" s="1"/>
  <c r="A23" i="219"/>
  <c r="I22" i="219"/>
  <c r="F22" i="219"/>
  <c r="G22" i="219" s="1"/>
  <c r="A22" i="219"/>
  <c r="I21" i="219"/>
  <c r="F21" i="219"/>
  <c r="G21" i="219" s="1"/>
  <c r="A21" i="219"/>
  <c r="I20" i="219"/>
  <c r="F20" i="219"/>
  <c r="G20" i="219" s="1"/>
  <c r="A20" i="219"/>
  <c r="I19" i="219"/>
  <c r="F19" i="219"/>
  <c r="A19" i="219"/>
  <c r="I18" i="219"/>
  <c r="F18" i="219"/>
  <c r="A18" i="219"/>
  <c r="I17" i="219"/>
  <c r="F17" i="219"/>
  <c r="A17" i="219"/>
  <c r="I16" i="219"/>
  <c r="F16" i="219"/>
  <c r="A16" i="219"/>
  <c r="I15" i="219"/>
  <c r="F15" i="219"/>
  <c r="A15" i="219"/>
  <c r="A14" i="219"/>
  <c r="E8" i="219"/>
  <c r="E11" i="219" s="1"/>
  <c r="H6" i="219"/>
  <c r="H5" i="219"/>
  <c r="B4" i="219" s="1"/>
  <c r="B5" i="219"/>
  <c r="G200" i="218"/>
  <c r="L199" i="218"/>
  <c r="F199" i="218"/>
  <c r="J199" i="218" s="1"/>
  <c r="K199" i="218" s="1"/>
  <c r="M199" i="218" s="1"/>
  <c r="L198" i="218"/>
  <c r="F198" i="218"/>
  <c r="J198" i="218" s="1"/>
  <c r="K198" i="218" s="1"/>
  <c r="M198" i="218" s="1"/>
  <c r="L197" i="218"/>
  <c r="F197" i="218"/>
  <c r="J197" i="218" s="1"/>
  <c r="K197" i="218" s="1"/>
  <c r="M197" i="218" s="1"/>
  <c r="L196" i="218"/>
  <c r="F196" i="218"/>
  <c r="J196" i="218" s="1"/>
  <c r="K196" i="218" s="1"/>
  <c r="M196" i="218" s="1"/>
  <c r="L195" i="218"/>
  <c r="F195" i="218"/>
  <c r="J195" i="218" s="1"/>
  <c r="K195" i="218" s="1"/>
  <c r="M195" i="218" s="1"/>
  <c r="L194" i="218"/>
  <c r="F194" i="218"/>
  <c r="J194" i="218" s="1"/>
  <c r="K194" i="218" s="1"/>
  <c r="M194" i="218" s="1"/>
  <c r="L193" i="218"/>
  <c r="F193" i="218"/>
  <c r="J193" i="218" s="1"/>
  <c r="K193" i="218" s="1"/>
  <c r="M193" i="218" s="1"/>
  <c r="L192" i="218"/>
  <c r="F192" i="218"/>
  <c r="J192" i="218" s="1"/>
  <c r="K192" i="218" s="1"/>
  <c r="M192" i="218" s="1"/>
  <c r="L191" i="218"/>
  <c r="F191" i="218"/>
  <c r="J191" i="218" s="1"/>
  <c r="K191" i="218" s="1"/>
  <c r="M191" i="218" s="1"/>
  <c r="L190" i="218"/>
  <c r="F190" i="218"/>
  <c r="J190" i="218" s="1"/>
  <c r="K190" i="218" s="1"/>
  <c r="M190" i="218" s="1"/>
  <c r="L189" i="218"/>
  <c r="F189" i="218"/>
  <c r="J189" i="218" s="1"/>
  <c r="K189" i="218" s="1"/>
  <c r="M189" i="218" s="1"/>
  <c r="L188" i="218"/>
  <c r="F188" i="218"/>
  <c r="J188" i="218" s="1"/>
  <c r="K188" i="218" s="1"/>
  <c r="M188" i="218" s="1"/>
  <c r="L187" i="218"/>
  <c r="F187" i="218"/>
  <c r="J187" i="218" s="1"/>
  <c r="K187" i="218" s="1"/>
  <c r="M187" i="218" s="1"/>
  <c r="L186" i="218"/>
  <c r="F186" i="218"/>
  <c r="J186" i="218" s="1"/>
  <c r="K186" i="218" s="1"/>
  <c r="M186" i="218" s="1"/>
  <c r="L185" i="218"/>
  <c r="F185" i="218"/>
  <c r="J185" i="218" s="1"/>
  <c r="K185" i="218" s="1"/>
  <c r="M185" i="218" s="1"/>
  <c r="L184" i="218"/>
  <c r="F184" i="218"/>
  <c r="J184" i="218" s="1"/>
  <c r="K184" i="218" s="1"/>
  <c r="M184" i="218" s="1"/>
  <c r="L183" i="218"/>
  <c r="F183" i="218"/>
  <c r="J183" i="218" s="1"/>
  <c r="K183" i="218" s="1"/>
  <c r="M183" i="218" s="1"/>
  <c r="L182" i="218"/>
  <c r="F182" i="218"/>
  <c r="J182" i="218" s="1"/>
  <c r="K182" i="218" s="1"/>
  <c r="M182" i="218" s="1"/>
  <c r="L181" i="218"/>
  <c r="F181" i="218"/>
  <c r="J181" i="218" s="1"/>
  <c r="K181" i="218" s="1"/>
  <c r="M181" i="218" s="1"/>
  <c r="L180" i="218"/>
  <c r="F180" i="218"/>
  <c r="J180" i="218" s="1"/>
  <c r="K180" i="218" s="1"/>
  <c r="M180" i="218" s="1"/>
  <c r="L179" i="218"/>
  <c r="F179" i="218"/>
  <c r="J179" i="218" s="1"/>
  <c r="K179" i="218" s="1"/>
  <c r="M179" i="218" s="1"/>
  <c r="L178" i="218"/>
  <c r="F178" i="218"/>
  <c r="J178" i="218" s="1"/>
  <c r="K178" i="218" s="1"/>
  <c r="M178" i="218" s="1"/>
  <c r="L177" i="218"/>
  <c r="F177" i="218"/>
  <c r="J177" i="218" s="1"/>
  <c r="K177" i="218" s="1"/>
  <c r="M177" i="218" s="1"/>
  <c r="L176" i="218"/>
  <c r="F176" i="218"/>
  <c r="J176" i="218" s="1"/>
  <c r="K176" i="218" s="1"/>
  <c r="M176" i="218" s="1"/>
  <c r="L175" i="218"/>
  <c r="F175" i="218"/>
  <c r="J175" i="218" s="1"/>
  <c r="K175" i="218" s="1"/>
  <c r="M175" i="218" s="1"/>
  <c r="L174" i="218"/>
  <c r="F174" i="218"/>
  <c r="J174" i="218" s="1"/>
  <c r="K174" i="218" s="1"/>
  <c r="M174" i="218" s="1"/>
  <c r="L173" i="218"/>
  <c r="F173" i="218"/>
  <c r="J173" i="218" s="1"/>
  <c r="K173" i="218" s="1"/>
  <c r="M173" i="218" s="1"/>
  <c r="L172" i="218"/>
  <c r="F172" i="218"/>
  <c r="J172" i="218" s="1"/>
  <c r="K172" i="218" s="1"/>
  <c r="M172" i="218" s="1"/>
  <c r="L171" i="218"/>
  <c r="F171" i="218"/>
  <c r="J171" i="218" s="1"/>
  <c r="K171" i="218" s="1"/>
  <c r="M171" i="218" s="1"/>
  <c r="L170" i="218"/>
  <c r="F170" i="218"/>
  <c r="J170" i="218" s="1"/>
  <c r="K170" i="218" s="1"/>
  <c r="M170" i="218" s="1"/>
  <c r="L169" i="218"/>
  <c r="F169" i="218"/>
  <c r="J169" i="218" s="1"/>
  <c r="K169" i="218" s="1"/>
  <c r="M169" i="218" s="1"/>
  <c r="L168" i="218"/>
  <c r="F168" i="218"/>
  <c r="J168" i="218" s="1"/>
  <c r="K168" i="218" s="1"/>
  <c r="M168" i="218" s="1"/>
  <c r="L167" i="218"/>
  <c r="F167" i="218"/>
  <c r="J167" i="218" s="1"/>
  <c r="K167" i="218" s="1"/>
  <c r="M167" i="218" s="1"/>
  <c r="L166" i="218"/>
  <c r="F166" i="218"/>
  <c r="J166" i="218" s="1"/>
  <c r="K166" i="218" s="1"/>
  <c r="M166" i="218" s="1"/>
  <c r="L165" i="218"/>
  <c r="F165" i="218"/>
  <c r="J165" i="218" s="1"/>
  <c r="K165" i="218" s="1"/>
  <c r="M165" i="218" s="1"/>
  <c r="L164" i="218"/>
  <c r="F164" i="218"/>
  <c r="J164" i="218" s="1"/>
  <c r="K164" i="218" s="1"/>
  <c r="M164" i="218" s="1"/>
  <c r="L163" i="218"/>
  <c r="F163" i="218"/>
  <c r="J163" i="218" s="1"/>
  <c r="K163" i="218" s="1"/>
  <c r="M163" i="218" s="1"/>
  <c r="L162" i="218"/>
  <c r="F162" i="218"/>
  <c r="J162" i="218" s="1"/>
  <c r="K162" i="218" s="1"/>
  <c r="M162" i="218" s="1"/>
  <c r="L161" i="218"/>
  <c r="F161" i="218"/>
  <c r="J161" i="218" s="1"/>
  <c r="K161" i="218" s="1"/>
  <c r="M161" i="218" s="1"/>
  <c r="L160" i="218"/>
  <c r="F160" i="218"/>
  <c r="J160" i="218" s="1"/>
  <c r="K160" i="218" s="1"/>
  <c r="M160" i="218" s="1"/>
  <c r="L159" i="218"/>
  <c r="F159" i="218"/>
  <c r="J159" i="218" s="1"/>
  <c r="K159" i="218" s="1"/>
  <c r="M159" i="218" s="1"/>
  <c r="L158" i="218"/>
  <c r="F158" i="218"/>
  <c r="J158" i="218" s="1"/>
  <c r="K158" i="218" s="1"/>
  <c r="M158" i="218" s="1"/>
  <c r="L157" i="218"/>
  <c r="F157" i="218"/>
  <c r="J157" i="218" s="1"/>
  <c r="K157" i="218" s="1"/>
  <c r="M157" i="218" s="1"/>
  <c r="L156" i="218"/>
  <c r="F156" i="218"/>
  <c r="J156" i="218" s="1"/>
  <c r="K156" i="218" s="1"/>
  <c r="M156" i="218" s="1"/>
  <c r="L155" i="218"/>
  <c r="F155" i="218"/>
  <c r="J155" i="218" s="1"/>
  <c r="K155" i="218" s="1"/>
  <c r="M155" i="218" s="1"/>
  <c r="L154" i="218"/>
  <c r="F154" i="218"/>
  <c r="J154" i="218" s="1"/>
  <c r="K154" i="218" s="1"/>
  <c r="M154" i="218" s="1"/>
  <c r="L153" i="218"/>
  <c r="F153" i="218"/>
  <c r="J153" i="218" s="1"/>
  <c r="K153" i="218" s="1"/>
  <c r="M153" i="218" s="1"/>
  <c r="L152" i="218"/>
  <c r="F152" i="218"/>
  <c r="J152" i="218" s="1"/>
  <c r="K152" i="218" s="1"/>
  <c r="M152" i="218" s="1"/>
  <c r="L151" i="218"/>
  <c r="F151" i="218"/>
  <c r="J151" i="218" s="1"/>
  <c r="K151" i="218" s="1"/>
  <c r="M151" i="218" s="1"/>
  <c r="L150" i="218"/>
  <c r="F150" i="218"/>
  <c r="J150" i="218" s="1"/>
  <c r="K150" i="218" s="1"/>
  <c r="M150" i="218" s="1"/>
  <c r="L149" i="218"/>
  <c r="F149" i="218"/>
  <c r="J149" i="218" s="1"/>
  <c r="K149" i="218" s="1"/>
  <c r="M149" i="218" s="1"/>
  <c r="L148" i="218"/>
  <c r="F148" i="218"/>
  <c r="J148" i="218" s="1"/>
  <c r="K148" i="218" s="1"/>
  <c r="M148" i="218" s="1"/>
  <c r="L147" i="218"/>
  <c r="F147" i="218"/>
  <c r="J147" i="218" s="1"/>
  <c r="K147" i="218" s="1"/>
  <c r="M147" i="218" s="1"/>
  <c r="L146" i="218"/>
  <c r="F146" i="218"/>
  <c r="J146" i="218" s="1"/>
  <c r="K146" i="218" s="1"/>
  <c r="M146" i="218" s="1"/>
  <c r="L145" i="218"/>
  <c r="F145" i="218"/>
  <c r="J145" i="218" s="1"/>
  <c r="K145" i="218" s="1"/>
  <c r="M145" i="218" s="1"/>
  <c r="L144" i="218"/>
  <c r="F144" i="218"/>
  <c r="J144" i="218" s="1"/>
  <c r="K144" i="218" s="1"/>
  <c r="M144" i="218" s="1"/>
  <c r="L143" i="218"/>
  <c r="F143" i="218"/>
  <c r="J143" i="218" s="1"/>
  <c r="K143" i="218" s="1"/>
  <c r="M143" i="218" s="1"/>
  <c r="L142" i="218"/>
  <c r="F142" i="218"/>
  <c r="J142" i="218" s="1"/>
  <c r="K142" i="218" s="1"/>
  <c r="M142" i="218" s="1"/>
  <c r="L141" i="218"/>
  <c r="F141" i="218"/>
  <c r="J141" i="218" s="1"/>
  <c r="K141" i="218" s="1"/>
  <c r="M141" i="218" s="1"/>
  <c r="L140" i="218"/>
  <c r="F140" i="218"/>
  <c r="J140" i="218" s="1"/>
  <c r="K140" i="218" s="1"/>
  <c r="M140" i="218" s="1"/>
  <c r="L139" i="218"/>
  <c r="F139" i="218"/>
  <c r="J139" i="218" s="1"/>
  <c r="K139" i="218" s="1"/>
  <c r="M139" i="218" s="1"/>
  <c r="L138" i="218"/>
  <c r="F138" i="218"/>
  <c r="J138" i="218" s="1"/>
  <c r="K138" i="218" s="1"/>
  <c r="M138" i="218" s="1"/>
  <c r="L137" i="218"/>
  <c r="F137" i="218"/>
  <c r="J137" i="218" s="1"/>
  <c r="K137" i="218" s="1"/>
  <c r="M137" i="218" s="1"/>
  <c r="L136" i="218"/>
  <c r="F136" i="218"/>
  <c r="J136" i="218" s="1"/>
  <c r="K136" i="218" s="1"/>
  <c r="M136" i="218" s="1"/>
  <c r="L135" i="218"/>
  <c r="F135" i="218"/>
  <c r="J135" i="218" s="1"/>
  <c r="K135" i="218" s="1"/>
  <c r="M135" i="218" s="1"/>
  <c r="L134" i="218"/>
  <c r="F134" i="218"/>
  <c r="J134" i="218" s="1"/>
  <c r="K134" i="218" s="1"/>
  <c r="M134" i="218" s="1"/>
  <c r="L133" i="218"/>
  <c r="F133" i="218"/>
  <c r="J133" i="218" s="1"/>
  <c r="K133" i="218" s="1"/>
  <c r="M133" i="218" s="1"/>
  <c r="L132" i="218"/>
  <c r="F132" i="218"/>
  <c r="J132" i="218" s="1"/>
  <c r="K132" i="218" s="1"/>
  <c r="M132" i="218" s="1"/>
  <c r="L131" i="218"/>
  <c r="F131" i="218"/>
  <c r="J131" i="218" s="1"/>
  <c r="K131" i="218" s="1"/>
  <c r="M131" i="218" s="1"/>
  <c r="L130" i="218"/>
  <c r="F130" i="218"/>
  <c r="J130" i="218" s="1"/>
  <c r="K130" i="218" s="1"/>
  <c r="M130" i="218" s="1"/>
  <c r="L129" i="218"/>
  <c r="F129" i="218"/>
  <c r="J129" i="218" s="1"/>
  <c r="K129" i="218" s="1"/>
  <c r="M129" i="218" s="1"/>
  <c r="L128" i="218"/>
  <c r="F128" i="218"/>
  <c r="J128" i="218" s="1"/>
  <c r="K128" i="218" s="1"/>
  <c r="M128" i="218" s="1"/>
  <c r="L127" i="218"/>
  <c r="F127" i="218"/>
  <c r="J127" i="218" s="1"/>
  <c r="K127" i="218" s="1"/>
  <c r="M127" i="218" s="1"/>
  <c r="L126" i="218"/>
  <c r="F126" i="218"/>
  <c r="J126" i="218" s="1"/>
  <c r="K126" i="218" s="1"/>
  <c r="M126" i="218" s="1"/>
  <c r="L125" i="218"/>
  <c r="F125" i="218"/>
  <c r="J125" i="218" s="1"/>
  <c r="K125" i="218" s="1"/>
  <c r="M125" i="218" s="1"/>
  <c r="L124" i="218"/>
  <c r="F124" i="218"/>
  <c r="J124" i="218" s="1"/>
  <c r="K124" i="218" s="1"/>
  <c r="M124" i="218" s="1"/>
  <c r="L123" i="218"/>
  <c r="F123" i="218"/>
  <c r="J123" i="218" s="1"/>
  <c r="K123" i="218" s="1"/>
  <c r="M123" i="218" s="1"/>
  <c r="L122" i="218"/>
  <c r="F122" i="218"/>
  <c r="J122" i="218" s="1"/>
  <c r="K122" i="218" s="1"/>
  <c r="M122" i="218" s="1"/>
  <c r="L121" i="218"/>
  <c r="F121" i="218"/>
  <c r="J121" i="218" s="1"/>
  <c r="K121" i="218" s="1"/>
  <c r="M121" i="218" s="1"/>
  <c r="L120" i="218"/>
  <c r="F120" i="218"/>
  <c r="J120" i="218" s="1"/>
  <c r="K120" i="218" s="1"/>
  <c r="M120" i="218" s="1"/>
  <c r="L119" i="218"/>
  <c r="F119" i="218"/>
  <c r="J119" i="218" s="1"/>
  <c r="K119" i="218" s="1"/>
  <c r="M119" i="218" s="1"/>
  <c r="L118" i="218"/>
  <c r="F118" i="218"/>
  <c r="J118" i="218" s="1"/>
  <c r="K118" i="218" s="1"/>
  <c r="M118" i="218" s="1"/>
  <c r="L117" i="218"/>
  <c r="F117" i="218"/>
  <c r="J117" i="218" s="1"/>
  <c r="K117" i="218" s="1"/>
  <c r="M117" i="218" s="1"/>
  <c r="L116" i="218"/>
  <c r="F116" i="218"/>
  <c r="J116" i="218" s="1"/>
  <c r="K116" i="218" s="1"/>
  <c r="M116" i="218" s="1"/>
  <c r="L115" i="218"/>
  <c r="F115" i="218"/>
  <c r="J115" i="218" s="1"/>
  <c r="K115" i="218" s="1"/>
  <c r="M115" i="218" s="1"/>
  <c r="L114" i="218"/>
  <c r="F114" i="218"/>
  <c r="J114" i="218" s="1"/>
  <c r="K114" i="218" s="1"/>
  <c r="M114" i="218" s="1"/>
  <c r="L113" i="218"/>
  <c r="F113" i="218"/>
  <c r="J113" i="218" s="1"/>
  <c r="K113" i="218" s="1"/>
  <c r="M113" i="218" s="1"/>
  <c r="L112" i="218"/>
  <c r="F112" i="218"/>
  <c r="J112" i="218" s="1"/>
  <c r="K112" i="218" s="1"/>
  <c r="M112" i="218" s="1"/>
  <c r="L111" i="218"/>
  <c r="F111" i="218"/>
  <c r="J111" i="218" s="1"/>
  <c r="K111" i="218" s="1"/>
  <c r="M111" i="218" s="1"/>
  <c r="L110" i="218"/>
  <c r="F110" i="218"/>
  <c r="J110" i="218" s="1"/>
  <c r="K110" i="218" s="1"/>
  <c r="M110" i="218" s="1"/>
  <c r="L109" i="218"/>
  <c r="F109" i="218"/>
  <c r="J109" i="218" s="1"/>
  <c r="K109" i="218" s="1"/>
  <c r="M109" i="218" s="1"/>
  <c r="L108" i="218"/>
  <c r="F108" i="218"/>
  <c r="J108" i="218" s="1"/>
  <c r="K108" i="218" s="1"/>
  <c r="M108" i="218" s="1"/>
  <c r="L107" i="218"/>
  <c r="F107" i="218"/>
  <c r="J107" i="218" s="1"/>
  <c r="K107" i="218" s="1"/>
  <c r="M107" i="218" s="1"/>
  <c r="L106" i="218"/>
  <c r="F106" i="218"/>
  <c r="J106" i="218" s="1"/>
  <c r="K106" i="218" s="1"/>
  <c r="M106" i="218" s="1"/>
  <c r="L105" i="218"/>
  <c r="F105" i="218"/>
  <c r="J105" i="218" s="1"/>
  <c r="K105" i="218" s="1"/>
  <c r="M105" i="218" s="1"/>
  <c r="L104" i="218"/>
  <c r="F104" i="218"/>
  <c r="J104" i="218" s="1"/>
  <c r="K104" i="218" s="1"/>
  <c r="M104" i="218" s="1"/>
  <c r="L103" i="218"/>
  <c r="F103" i="218"/>
  <c r="J103" i="218" s="1"/>
  <c r="K103" i="218" s="1"/>
  <c r="M103" i="218" s="1"/>
  <c r="L102" i="218"/>
  <c r="F102" i="218"/>
  <c r="J102" i="218" s="1"/>
  <c r="K102" i="218" s="1"/>
  <c r="M102" i="218" s="1"/>
  <c r="L101" i="218"/>
  <c r="F101" i="218"/>
  <c r="J101" i="218" s="1"/>
  <c r="K101" i="218" s="1"/>
  <c r="M101" i="218" s="1"/>
  <c r="L100" i="218"/>
  <c r="F100" i="218"/>
  <c r="J100" i="218" s="1"/>
  <c r="K100" i="218" s="1"/>
  <c r="M100" i="218" s="1"/>
  <c r="L99" i="218"/>
  <c r="F99" i="218"/>
  <c r="J99" i="218" s="1"/>
  <c r="K99" i="218" s="1"/>
  <c r="M99" i="218" s="1"/>
  <c r="L98" i="218"/>
  <c r="F98" i="218"/>
  <c r="J98" i="218" s="1"/>
  <c r="K98" i="218" s="1"/>
  <c r="M98" i="218" s="1"/>
  <c r="L97" i="218"/>
  <c r="F97" i="218"/>
  <c r="J97" i="218" s="1"/>
  <c r="K97" i="218" s="1"/>
  <c r="M97" i="218" s="1"/>
  <c r="L96" i="218"/>
  <c r="F96" i="218"/>
  <c r="J96" i="218" s="1"/>
  <c r="K96" i="218" s="1"/>
  <c r="M96" i="218" s="1"/>
  <c r="L95" i="218"/>
  <c r="F95" i="218"/>
  <c r="J95" i="218" s="1"/>
  <c r="K95" i="218" s="1"/>
  <c r="M95" i="218" s="1"/>
  <c r="L94" i="218"/>
  <c r="F94" i="218"/>
  <c r="J94" i="218" s="1"/>
  <c r="K94" i="218" s="1"/>
  <c r="M94" i="218" s="1"/>
  <c r="L93" i="218"/>
  <c r="F93" i="218"/>
  <c r="J93" i="218" s="1"/>
  <c r="K93" i="218" s="1"/>
  <c r="M93" i="218" s="1"/>
  <c r="L92" i="218"/>
  <c r="F92" i="218"/>
  <c r="J92" i="218" s="1"/>
  <c r="K92" i="218" s="1"/>
  <c r="M92" i="218" s="1"/>
  <c r="L91" i="218"/>
  <c r="F91" i="218"/>
  <c r="J91" i="218" s="1"/>
  <c r="K91" i="218" s="1"/>
  <c r="M91" i="218" s="1"/>
  <c r="L90" i="218"/>
  <c r="F90" i="218"/>
  <c r="J90" i="218" s="1"/>
  <c r="K90" i="218" s="1"/>
  <c r="M90" i="218" s="1"/>
  <c r="L89" i="218"/>
  <c r="F89" i="218"/>
  <c r="J89" i="218" s="1"/>
  <c r="K89" i="218" s="1"/>
  <c r="M89" i="218" s="1"/>
  <c r="L88" i="218"/>
  <c r="F88" i="218"/>
  <c r="J88" i="218" s="1"/>
  <c r="K88" i="218" s="1"/>
  <c r="M88" i="218" s="1"/>
  <c r="L87" i="218"/>
  <c r="F87" i="218"/>
  <c r="J87" i="218" s="1"/>
  <c r="K87" i="218" s="1"/>
  <c r="M87" i="218" s="1"/>
  <c r="L86" i="218"/>
  <c r="F86" i="218"/>
  <c r="J86" i="218" s="1"/>
  <c r="K86" i="218" s="1"/>
  <c r="M86" i="218" s="1"/>
  <c r="L85" i="218"/>
  <c r="F85" i="218"/>
  <c r="J85" i="218" s="1"/>
  <c r="K85" i="218" s="1"/>
  <c r="M85" i="218" s="1"/>
  <c r="L84" i="218"/>
  <c r="F84" i="218"/>
  <c r="J84" i="218" s="1"/>
  <c r="K84" i="218" s="1"/>
  <c r="M84" i="218" s="1"/>
  <c r="L83" i="218"/>
  <c r="F83" i="218"/>
  <c r="J83" i="218" s="1"/>
  <c r="K83" i="218" s="1"/>
  <c r="M83" i="218" s="1"/>
  <c r="L82" i="218"/>
  <c r="F82" i="218"/>
  <c r="J82" i="218" s="1"/>
  <c r="K82" i="218" s="1"/>
  <c r="M82" i="218" s="1"/>
  <c r="L81" i="218"/>
  <c r="F81" i="218"/>
  <c r="J81" i="218" s="1"/>
  <c r="K81" i="218" s="1"/>
  <c r="M81" i="218" s="1"/>
  <c r="L80" i="218"/>
  <c r="F80" i="218"/>
  <c r="J80" i="218" s="1"/>
  <c r="K80" i="218" s="1"/>
  <c r="M80" i="218" s="1"/>
  <c r="L79" i="218"/>
  <c r="F79" i="218"/>
  <c r="J79" i="218" s="1"/>
  <c r="K79" i="218" s="1"/>
  <c r="M79" i="218" s="1"/>
  <c r="L78" i="218"/>
  <c r="F78" i="218"/>
  <c r="J78" i="218" s="1"/>
  <c r="K78" i="218" s="1"/>
  <c r="M78" i="218" s="1"/>
  <c r="L77" i="218"/>
  <c r="F77" i="218"/>
  <c r="J77" i="218" s="1"/>
  <c r="K77" i="218" s="1"/>
  <c r="M77" i="218" s="1"/>
  <c r="L76" i="218"/>
  <c r="F76" i="218"/>
  <c r="J76" i="218" s="1"/>
  <c r="K76" i="218" s="1"/>
  <c r="M76" i="218" s="1"/>
  <c r="L75" i="218"/>
  <c r="F75" i="218"/>
  <c r="J75" i="218" s="1"/>
  <c r="K75" i="218" s="1"/>
  <c r="M75" i="218" s="1"/>
  <c r="L74" i="218"/>
  <c r="F74" i="218"/>
  <c r="J74" i="218" s="1"/>
  <c r="K74" i="218" s="1"/>
  <c r="M74" i="218" s="1"/>
  <c r="L73" i="218"/>
  <c r="F73" i="218"/>
  <c r="J73" i="218" s="1"/>
  <c r="K73" i="218" s="1"/>
  <c r="M73" i="218" s="1"/>
  <c r="L72" i="218"/>
  <c r="F72" i="218"/>
  <c r="J72" i="218" s="1"/>
  <c r="K72" i="218" s="1"/>
  <c r="M72" i="218" s="1"/>
  <c r="L71" i="218"/>
  <c r="F71" i="218"/>
  <c r="J71" i="218" s="1"/>
  <c r="K71" i="218" s="1"/>
  <c r="M71" i="218" s="1"/>
  <c r="L70" i="218"/>
  <c r="F70" i="218"/>
  <c r="J70" i="218" s="1"/>
  <c r="K70" i="218" s="1"/>
  <c r="M70" i="218" s="1"/>
  <c r="L69" i="218"/>
  <c r="F69" i="218"/>
  <c r="J69" i="218" s="1"/>
  <c r="K69" i="218" s="1"/>
  <c r="M69" i="218" s="1"/>
  <c r="L68" i="218"/>
  <c r="F68" i="218"/>
  <c r="J68" i="218" s="1"/>
  <c r="K68" i="218" s="1"/>
  <c r="M68" i="218" s="1"/>
  <c r="L67" i="218"/>
  <c r="F67" i="218"/>
  <c r="J67" i="218" s="1"/>
  <c r="K67" i="218" s="1"/>
  <c r="M67" i="218" s="1"/>
  <c r="L66" i="218"/>
  <c r="F66" i="218"/>
  <c r="J66" i="218" s="1"/>
  <c r="K66" i="218" s="1"/>
  <c r="M66" i="218" s="1"/>
  <c r="L65" i="218"/>
  <c r="F65" i="218"/>
  <c r="J65" i="218" s="1"/>
  <c r="K65" i="218" s="1"/>
  <c r="M65" i="218" s="1"/>
  <c r="L64" i="218"/>
  <c r="F64" i="218"/>
  <c r="J64" i="218" s="1"/>
  <c r="K64" i="218" s="1"/>
  <c r="M64" i="218" s="1"/>
  <c r="L63" i="218"/>
  <c r="F63" i="218"/>
  <c r="J63" i="218" s="1"/>
  <c r="K63" i="218" s="1"/>
  <c r="M63" i="218" s="1"/>
  <c r="L62" i="218"/>
  <c r="F62" i="218"/>
  <c r="J62" i="218" s="1"/>
  <c r="K62" i="218" s="1"/>
  <c r="M62" i="218" s="1"/>
  <c r="L61" i="218"/>
  <c r="F61" i="218"/>
  <c r="J61" i="218" s="1"/>
  <c r="K61" i="218" s="1"/>
  <c r="M61" i="218" s="1"/>
  <c r="L60" i="218"/>
  <c r="F60" i="218"/>
  <c r="J60" i="218" s="1"/>
  <c r="K60" i="218" s="1"/>
  <c r="M60" i="218" s="1"/>
  <c r="L59" i="218"/>
  <c r="F59" i="218"/>
  <c r="J59" i="218" s="1"/>
  <c r="K59" i="218" s="1"/>
  <c r="M59" i="218" s="1"/>
  <c r="L58" i="218"/>
  <c r="F58" i="218"/>
  <c r="J58" i="218" s="1"/>
  <c r="K58" i="218" s="1"/>
  <c r="M58" i="218" s="1"/>
  <c r="L57" i="218"/>
  <c r="F57" i="218"/>
  <c r="J57" i="218" s="1"/>
  <c r="K57" i="218" s="1"/>
  <c r="M57" i="218" s="1"/>
  <c r="L56" i="218"/>
  <c r="F56" i="218"/>
  <c r="J56" i="218" s="1"/>
  <c r="K56" i="218" s="1"/>
  <c r="M56" i="218" s="1"/>
  <c r="L55" i="218"/>
  <c r="F55" i="218"/>
  <c r="J55" i="218" s="1"/>
  <c r="K55" i="218" s="1"/>
  <c r="M55" i="218" s="1"/>
  <c r="L54" i="218"/>
  <c r="F54" i="218"/>
  <c r="J54" i="218" s="1"/>
  <c r="K54" i="218" s="1"/>
  <c r="M54" i="218" s="1"/>
  <c r="L53" i="218"/>
  <c r="F53" i="218"/>
  <c r="J53" i="218" s="1"/>
  <c r="K53" i="218" s="1"/>
  <c r="M53" i="218" s="1"/>
  <c r="L52" i="218"/>
  <c r="F52" i="218"/>
  <c r="J52" i="218" s="1"/>
  <c r="K52" i="218" s="1"/>
  <c r="M52" i="218" s="1"/>
  <c r="L51" i="218"/>
  <c r="F51" i="218"/>
  <c r="J51" i="218" s="1"/>
  <c r="K51" i="218" s="1"/>
  <c r="M51" i="218" s="1"/>
  <c r="L50" i="218"/>
  <c r="F50" i="218"/>
  <c r="J50" i="218" s="1"/>
  <c r="K50" i="218" s="1"/>
  <c r="M50" i="218" s="1"/>
  <c r="L49" i="218"/>
  <c r="F49" i="218"/>
  <c r="J49" i="218" s="1"/>
  <c r="K49" i="218" s="1"/>
  <c r="M49" i="218" s="1"/>
  <c r="L48" i="218"/>
  <c r="F48" i="218"/>
  <c r="J48" i="218" s="1"/>
  <c r="K48" i="218" s="1"/>
  <c r="M48" i="218" s="1"/>
  <c r="L47" i="218"/>
  <c r="F47" i="218"/>
  <c r="J47" i="218" s="1"/>
  <c r="K47" i="218" s="1"/>
  <c r="M47" i="218" s="1"/>
  <c r="L46" i="218"/>
  <c r="F46" i="218"/>
  <c r="J46" i="218" s="1"/>
  <c r="K46" i="218" s="1"/>
  <c r="M46" i="218" s="1"/>
  <c r="L45" i="218"/>
  <c r="F45" i="218"/>
  <c r="J45" i="218" s="1"/>
  <c r="K45" i="218" s="1"/>
  <c r="M45" i="218" s="1"/>
  <c r="L44" i="218"/>
  <c r="F44" i="218"/>
  <c r="J44" i="218" s="1"/>
  <c r="K44" i="218" s="1"/>
  <c r="M44" i="218" s="1"/>
  <c r="L43" i="218"/>
  <c r="F43" i="218"/>
  <c r="J43" i="218" s="1"/>
  <c r="K43" i="218" s="1"/>
  <c r="M43" i="218" s="1"/>
  <c r="L42" i="218"/>
  <c r="F42" i="218"/>
  <c r="J42" i="218" s="1"/>
  <c r="K42" i="218" s="1"/>
  <c r="M42" i="218" s="1"/>
  <c r="L41" i="218"/>
  <c r="F41" i="218"/>
  <c r="J41" i="218" s="1"/>
  <c r="K41" i="218" s="1"/>
  <c r="M41" i="218" s="1"/>
  <c r="L40" i="218"/>
  <c r="F40" i="218"/>
  <c r="J40" i="218" s="1"/>
  <c r="K40" i="218" s="1"/>
  <c r="M40" i="218" s="1"/>
  <c r="L39" i="218"/>
  <c r="F39" i="218"/>
  <c r="J39" i="218" s="1"/>
  <c r="K39" i="218" s="1"/>
  <c r="M39" i="218" s="1"/>
  <c r="L38" i="218"/>
  <c r="F38" i="218"/>
  <c r="J38" i="218" s="1"/>
  <c r="K38" i="218" s="1"/>
  <c r="M38" i="218" s="1"/>
  <c r="L37" i="218"/>
  <c r="F37" i="218"/>
  <c r="J37" i="218" s="1"/>
  <c r="K37" i="218" s="1"/>
  <c r="M37" i="218" s="1"/>
  <c r="L36" i="218"/>
  <c r="F36" i="218"/>
  <c r="J36" i="218" s="1"/>
  <c r="K36" i="218" s="1"/>
  <c r="M36" i="218" s="1"/>
  <c r="L35" i="218"/>
  <c r="F35" i="218"/>
  <c r="J35" i="218" s="1"/>
  <c r="K35" i="218" s="1"/>
  <c r="M35" i="218" s="1"/>
  <c r="L34" i="218"/>
  <c r="F34" i="218"/>
  <c r="J34" i="218" s="1"/>
  <c r="K34" i="218" s="1"/>
  <c r="M34" i="218" s="1"/>
  <c r="L33" i="218"/>
  <c r="F33" i="218"/>
  <c r="J33" i="218" s="1"/>
  <c r="K33" i="218" s="1"/>
  <c r="M33" i="218" s="1"/>
  <c r="L32" i="218"/>
  <c r="F32" i="218"/>
  <c r="J32" i="218" s="1"/>
  <c r="K32" i="218" s="1"/>
  <c r="M32" i="218" s="1"/>
  <c r="L31" i="218"/>
  <c r="F31" i="218"/>
  <c r="J31" i="218" s="1"/>
  <c r="K31" i="218" s="1"/>
  <c r="M31" i="218" s="1"/>
  <c r="L30" i="218"/>
  <c r="F30" i="218"/>
  <c r="J30" i="218" s="1"/>
  <c r="K30" i="218" s="1"/>
  <c r="M30" i="218" s="1"/>
  <c r="L29" i="218"/>
  <c r="F29" i="218"/>
  <c r="J29" i="218" s="1"/>
  <c r="K29" i="218" s="1"/>
  <c r="M29" i="218" s="1"/>
  <c r="L28" i="218"/>
  <c r="F28" i="218"/>
  <c r="J28" i="218" s="1"/>
  <c r="K28" i="218" s="1"/>
  <c r="M28" i="218" s="1"/>
  <c r="L27" i="218"/>
  <c r="F27" i="218"/>
  <c r="J27" i="218" s="1"/>
  <c r="K27" i="218" s="1"/>
  <c r="M27" i="218" s="1"/>
  <c r="L26" i="218"/>
  <c r="F26" i="218"/>
  <c r="J26" i="218" s="1"/>
  <c r="K26" i="218" s="1"/>
  <c r="M26" i="218" s="1"/>
  <c r="L25" i="218"/>
  <c r="F25" i="218"/>
  <c r="J25" i="218" s="1"/>
  <c r="K25" i="218" s="1"/>
  <c r="M25" i="218" s="1"/>
  <c r="L24" i="218"/>
  <c r="F24" i="218"/>
  <c r="J24" i="218" s="1"/>
  <c r="K24" i="218" s="1"/>
  <c r="M24" i="218" s="1"/>
  <c r="L23" i="218"/>
  <c r="F23" i="218"/>
  <c r="J23" i="218" s="1"/>
  <c r="K23" i="218" s="1"/>
  <c r="M23" i="218" s="1"/>
  <c r="L22" i="218"/>
  <c r="F22" i="218"/>
  <c r="J22" i="218" s="1"/>
  <c r="K22" i="218" s="1"/>
  <c r="M22" i="218" s="1"/>
  <c r="L21" i="218"/>
  <c r="F21" i="218"/>
  <c r="J21" i="218" s="1"/>
  <c r="K21" i="218" s="1"/>
  <c r="M21" i="218" s="1"/>
  <c r="L20" i="218"/>
  <c r="F20" i="218"/>
  <c r="J20" i="218" s="1"/>
  <c r="K20" i="218" s="1"/>
  <c r="M20" i="218" s="1"/>
  <c r="L19" i="218"/>
  <c r="F19" i="218"/>
  <c r="J19" i="218" s="1"/>
  <c r="K19" i="218" s="1"/>
  <c r="M19" i="218" s="1"/>
  <c r="L18" i="218"/>
  <c r="F18" i="218"/>
  <c r="J18" i="218" s="1"/>
  <c r="K18" i="218" s="1"/>
  <c r="M18" i="218" s="1"/>
  <c r="L17" i="218"/>
  <c r="F17" i="218"/>
  <c r="J17" i="218" s="1"/>
  <c r="K17" i="218" s="1"/>
  <c r="M17" i="218" s="1"/>
  <c r="L16" i="218"/>
  <c r="F16" i="218"/>
  <c r="J16" i="218" s="1"/>
  <c r="K16" i="218" s="1"/>
  <c r="M16" i="218" s="1"/>
  <c r="L15" i="218"/>
  <c r="F15" i="218"/>
  <c r="J15" i="218" s="1"/>
  <c r="K15" i="218" s="1"/>
  <c r="M15" i="218" s="1"/>
  <c r="L14" i="218"/>
  <c r="F14" i="218"/>
  <c r="J14" i="218" s="1"/>
  <c r="K14" i="218" s="1"/>
  <c r="M14" i="218" s="1"/>
  <c r="L13" i="218"/>
  <c r="F13" i="218"/>
  <c r="J13" i="218" s="1"/>
  <c r="K13" i="218" s="1"/>
  <c r="M13" i="218" s="1"/>
  <c r="L12" i="218"/>
  <c r="F12" i="218"/>
  <c r="J12" i="218" s="1"/>
  <c r="K12" i="218" s="1"/>
  <c r="M12" i="218" s="1"/>
  <c r="L11" i="218"/>
  <c r="F11" i="218"/>
  <c r="J11" i="218" s="1"/>
  <c r="K11" i="218" s="1"/>
  <c r="M11" i="218" s="1"/>
  <c r="L10" i="218"/>
  <c r="F10" i="218"/>
  <c r="J10" i="218" s="1"/>
  <c r="K10" i="218" s="1"/>
  <c r="M10" i="218" s="1"/>
  <c r="L9" i="218"/>
  <c r="F9" i="218"/>
  <c r="J9" i="218" s="1"/>
  <c r="K9" i="218" s="1"/>
  <c r="M9" i="218" s="1"/>
  <c r="L8" i="218"/>
  <c r="F8" i="218"/>
  <c r="J8" i="218" s="1"/>
  <c r="K8" i="218" s="1"/>
  <c r="M8" i="218" s="1"/>
  <c r="L7" i="218"/>
  <c r="F7" i="218"/>
  <c r="J7" i="218" s="1"/>
  <c r="K7" i="218" s="1"/>
  <c r="M7" i="218" s="1"/>
  <c r="L6" i="218"/>
  <c r="F6" i="218"/>
  <c r="J6" i="218" s="1"/>
  <c r="K6" i="218" s="1"/>
  <c r="M6" i="218" s="1"/>
  <c r="L5" i="218"/>
  <c r="F5" i="218"/>
  <c r="J5" i="218" s="1"/>
  <c r="K5" i="218" s="1"/>
  <c r="M5" i="218" s="1"/>
  <c r="M200" i="218" s="1"/>
  <c r="I1" i="218"/>
  <c r="D2" i="218"/>
  <c r="F53" i="217"/>
  <c r="I43" i="217"/>
  <c r="H43" i="217"/>
  <c r="I42" i="217"/>
  <c r="G42" i="217"/>
  <c r="I41" i="217"/>
  <c r="G41" i="217"/>
  <c r="I40" i="217"/>
  <c r="G40" i="217"/>
  <c r="I39" i="217"/>
  <c r="G39" i="217"/>
  <c r="I38" i="217"/>
  <c r="G38" i="217"/>
  <c r="I37" i="217"/>
  <c r="G37" i="217"/>
  <c r="I36" i="217"/>
  <c r="H36" i="217"/>
  <c r="G36" i="217"/>
  <c r="I35" i="217"/>
  <c r="G35" i="217"/>
  <c r="I34" i="217"/>
  <c r="G34" i="217"/>
  <c r="I33" i="217"/>
  <c r="G33" i="217"/>
  <c r="I29" i="217"/>
  <c r="G29" i="217"/>
  <c r="F29" i="217"/>
  <c r="A29" i="217"/>
  <c r="I28" i="217"/>
  <c r="G28" i="217"/>
  <c r="F28" i="217"/>
  <c r="A28" i="217"/>
  <c r="I27" i="217"/>
  <c r="F27" i="217"/>
  <c r="G27" i="217" s="1"/>
  <c r="A27" i="217"/>
  <c r="I26" i="217"/>
  <c r="G26" i="217"/>
  <c r="F26" i="217"/>
  <c r="A26" i="217"/>
  <c r="I25" i="217"/>
  <c r="G25" i="217"/>
  <c r="F25" i="217"/>
  <c r="A25" i="217"/>
  <c r="I24" i="217"/>
  <c r="G24" i="217"/>
  <c r="F24" i="217"/>
  <c r="A24" i="217"/>
  <c r="I23" i="217"/>
  <c r="G23" i="217"/>
  <c r="F23" i="217"/>
  <c r="A23" i="217"/>
  <c r="I22" i="217"/>
  <c r="F22" i="217"/>
  <c r="G22" i="217" s="1"/>
  <c r="A22" i="217"/>
  <c r="I21" i="217"/>
  <c r="F21" i="217"/>
  <c r="G21" i="217" s="1"/>
  <c r="A21" i="217"/>
  <c r="I20" i="217"/>
  <c r="G20" i="217"/>
  <c r="F20" i="217"/>
  <c r="A20" i="217"/>
  <c r="I19" i="217"/>
  <c r="F19" i="217"/>
  <c r="A19" i="217"/>
  <c r="I18" i="217"/>
  <c r="F18" i="217"/>
  <c r="A18" i="217"/>
  <c r="I17" i="217"/>
  <c r="F17" i="217"/>
  <c r="A17" i="217"/>
  <c r="I16" i="217"/>
  <c r="F16" i="217"/>
  <c r="A16" i="217"/>
  <c r="I15" i="217"/>
  <c r="F15" i="217"/>
  <c r="A15" i="217"/>
  <c r="A14" i="217"/>
  <c r="E8" i="217"/>
  <c r="E11" i="217" s="1"/>
  <c r="B6" i="217"/>
  <c r="H5" i="217"/>
  <c r="H42" i="217" s="1"/>
  <c r="B4" i="217"/>
  <c r="G200" i="216"/>
  <c r="L199" i="216"/>
  <c r="F199" i="216"/>
  <c r="J199" i="216" s="1"/>
  <c r="K199" i="216" s="1"/>
  <c r="M199" i="216" s="1"/>
  <c r="L198" i="216"/>
  <c r="F198" i="216"/>
  <c r="J198" i="216" s="1"/>
  <c r="K198" i="216" s="1"/>
  <c r="M198" i="216" s="1"/>
  <c r="L197" i="216"/>
  <c r="F197" i="216"/>
  <c r="J197" i="216" s="1"/>
  <c r="K197" i="216" s="1"/>
  <c r="M197" i="216" s="1"/>
  <c r="L196" i="216"/>
  <c r="F196" i="216"/>
  <c r="J196" i="216" s="1"/>
  <c r="K196" i="216" s="1"/>
  <c r="M196" i="216" s="1"/>
  <c r="L195" i="216"/>
  <c r="F195" i="216"/>
  <c r="J195" i="216" s="1"/>
  <c r="K195" i="216" s="1"/>
  <c r="M195" i="216" s="1"/>
  <c r="L194" i="216"/>
  <c r="F194" i="216"/>
  <c r="J194" i="216" s="1"/>
  <c r="K194" i="216" s="1"/>
  <c r="M194" i="216" s="1"/>
  <c r="L193" i="216"/>
  <c r="F193" i="216"/>
  <c r="J193" i="216" s="1"/>
  <c r="K193" i="216" s="1"/>
  <c r="M193" i="216" s="1"/>
  <c r="L192" i="216"/>
  <c r="F192" i="216"/>
  <c r="J192" i="216" s="1"/>
  <c r="K192" i="216" s="1"/>
  <c r="M192" i="216" s="1"/>
  <c r="L191" i="216"/>
  <c r="F191" i="216"/>
  <c r="J191" i="216" s="1"/>
  <c r="K191" i="216" s="1"/>
  <c r="M191" i="216" s="1"/>
  <c r="L190" i="216"/>
  <c r="F190" i="216"/>
  <c r="J190" i="216" s="1"/>
  <c r="K190" i="216" s="1"/>
  <c r="M190" i="216" s="1"/>
  <c r="L189" i="216"/>
  <c r="F189" i="216"/>
  <c r="J189" i="216" s="1"/>
  <c r="K189" i="216" s="1"/>
  <c r="M189" i="216" s="1"/>
  <c r="L188" i="216"/>
  <c r="F188" i="216"/>
  <c r="J188" i="216" s="1"/>
  <c r="K188" i="216" s="1"/>
  <c r="M188" i="216" s="1"/>
  <c r="L187" i="216"/>
  <c r="F187" i="216"/>
  <c r="J187" i="216" s="1"/>
  <c r="K187" i="216" s="1"/>
  <c r="M187" i="216" s="1"/>
  <c r="L186" i="216"/>
  <c r="F186" i="216"/>
  <c r="J186" i="216" s="1"/>
  <c r="K186" i="216" s="1"/>
  <c r="M186" i="216" s="1"/>
  <c r="L185" i="216"/>
  <c r="F185" i="216"/>
  <c r="J185" i="216" s="1"/>
  <c r="K185" i="216" s="1"/>
  <c r="M185" i="216" s="1"/>
  <c r="L184" i="216"/>
  <c r="F184" i="216"/>
  <c r="J184" i="216" s="1"/>
  <c r="K184" i="216" s="1"/>
  <c r="M184" i="216" s="1"/>
  <c r="L183" i="216"/>
  <c r="F183" i="216"/>
  <c r="J183" i="216" s="1"/>
  <c r="K183" i="216" s="1"/>
  <c r="M183" i="216" s="1"/>
  <c r="L182" i="216"/>
  <c r="F182" i="216"/>
  <c r="J182" i="216" s="1"/>
  <c r="K182" i="216" s="1"/>
  <c r="M182" i="216" s="1"/>
  <c r="L181" i="216"/>
  <c r="F181" i="216"/>
  <c r="J181" i="216" s="1"/>
  <c r="K181" i="216" s="1"/>
  <c r="M181" i="216" s="1"/>
  <c r="L180" i="216"/>
  <c r="F180" i="216"/>
  <c r="J180" i="216" s="1"/>
  <c r="K180" i="216" s="1"/>
  <c r="M180" i="216" s="1"/>
  <c r="L179" i="216"/>
  <c r="F179" i="216"/>
  <c r="J179" i="216" s="1"/>
  <c r="K179" i="216" s="1"/>
  <c r="M179" i="216" s="1"/>
  <c r="L178" i="216"/>
  <c r="F178" i="216"/>
  <c r="J178" i="216" s="1"/>
  <c r="K178" i="216" s="1"/>
  <c r="M178" i="216" s="1"/>
  <c r="L177" i="216"/>
  <c r="F177" i="216"/>
  <c r="J177" i="216" s="1"/>
  <c r="K177" i="216" s="1"/>
  <c r="M177" i="216" s="1"/>
  <c r="L176" i="216"/>
  <c r="F176" i="216"/>
  <c r="J176" i="216" s="1"/>
  <c r="K176" i="216" s="1"/>
  <c r="M176" i="216" s="1"/>
  <c r="L175" i="216"/>
  <c r="F175" i="216"/>
  <c r="J175" i="216" s="1"/>
  <c r="K175" i="216" s="1"/>
  <c r="M175" i="216" s="1"/>
  <c r="L174" i="216"/>
  <c r="F174" i="216"/>
  <c r="J174" i="216" s="1"/>
  <c r="K174" i="216" s="1"/>
  <c r="M174" i="216" s="1"/>
  <c r="L173" i="216"/>
  <c r="F173" i="216"/>
  <c r="J173" i="216" s="1"/>
  <c r="K173" i="216" s="1"/>
  <c r="M173" i="216" s="1"/>
  <c r="L172" i="216"/>
  <c r="F172" i="216"/>
  <c r="J172" i="216" s="1"/>
  <c r="K172" i="216" s="1"/>
  <c r="M172" i="216" s="1"/>
  <c r="L171" i="216"/>
  <c r="F171" i="216"/>
  <c r="J171" i="216" s="1"/>
  <c r="K171" i="216" s="1"/>
  <c r="M171" i="216" s="1"/>
  <c r="L170" i="216"/>
  <c r="F170" i="216"/>
  <c r="J170" i="216" s="1"/>
  <c r="K170" i="216" s="1"/>
  <c r="M170" i="216" s="1"/>
  <c r="L169" i="216"/>
  <c r="F169" i="216"/>
  <c r="J169" i="216" s="1"/>
  <c r="K169" i="216" s="1"/>
  <c r="M169" i="216" s="1"/>
  <c r="L168" i="216"/>
  <c r="F168" i="216"/>
  <c r="J168" i="216" s="1"/>
  <c r="K168" i="216" s="1"/>
  <c r="M168" i="216" s="1"/>
  <c r="L167" i="216"/>
  <c r="F167" i="216"/>
  <c r="J167" i="216" s="1"/>
  <c r="K167" i="216" s="1"/>
  <c r="M167" i="216" s="1"/>
  <c r="L166" i="216"/>
  <c r="F166" i="216"/>
  <c r="J166" i="216" s="1"/>
  <c r="K166" i="216" s="1"/>
  <c r="M166" i="216" s="1"/>
  <c r="L165" i="216"/>
  <c r="F165" i="216"/>
  <c r="J165" i="216" s="1"/>
  <c r="K165" i="216" s="1"/>
  <c r="M165" i="216" s="1"/>
  <c r="L164" i="216"/>
  <c r="F164" i="216"/>
  <c r="J164" i="216" s="1"/>
  <c r="K164" i="216" s="1"/>
  <c r="M164" i="216" s="1"/>
  <c r="L163" i="216"/>
  <c r="F163" i="216"/>
  <c r="J163" i="216" s="1"/>
  <c r="K163" i="216" s="1"/>
  <c r="M163" i="216" s="1"/>
  <c r="L162" i="216"/>
  <c r="F162" i="216"/>
  <c r="J162" i="216" s="1"/>
  <c r="K162" i="216" s="1"/>
  <c r="M162" i="216" s="1"/>
  <c r="L161" i="216"/>
  <c r="F161" i="216"/>
  <c r="J161" i="216" s="1"/>
  <c r="K161" i="216" s="1"/>
  <c r="M161" i="216" s="1"/>
  <c r="L160" i="216"/>
  <c r="F160" i="216"/>
  <c r="J160" i="216" s="1"/>
  <c r="K160" i="216" s="1"/>
  <c r="M160" i="216" s="1"/>
  <c r="L159" i="216"/>
  <c r="F159" i="216"/>
  <c r="J159" i="216" s="1"/>
  <c r="K159" i="216" s="1"/>
  <c r="M159" i="216" s="1"/>
  <c r="L158" i="216"/>
  <c r="F158" i="216"/>
  <c r="J158" i="216" s="1"/>
  <c r="K158" i="216" s="1"/>
  <c r="M158" i="216" s="1"/>
  <c r="L157" i="216"/>
  <c r="F157" i="216"/>
  <c r="J157" i="216" s="1"/>
  <c r="K157" i="216" s="1"/>
  <c r="M157" i="216" s="1"/>
  <c r="L156" i="216"/>
  <c r="F156" i="216"/>
  <c r="J156" i="216" s="1"/>
  <c r="K156" i="216" s="1"/>
  <c r="M156" i="216" s="1"/>
  <c r="L155" i="216"/>
  <c r="F155" i="216"/>
  <c r="J155" i="216" s="1"/>
  <c r="K155" i="216" s="1"/>
  <c r="M155" i="216" s="1"/>
  <c r="L154" i="216"/>
  <c r="F154" i="216"/>
  <c r="J154" i="216" s="1"/>
  <c r="K154" i="216" s="1"/>
  <c r="M154" i="216" s="1"/>
  <c r="L153" i="216"/>
  <c r="F153" i="216"/>
  <c r="J153" i="216" s="1"/>
  <c r="K153" i="216" s="1"/>
  <c r="M153" i="216" s="1"/>
  <c r="L152" i="216"/>
  <c r="F152" i="216"/>
  <c r="J152" i="216" s="1"/>
  <c r="K152" i="216" s="1"/>
  <c r="M152" i="216" s="1"/>
  <c r="L151" i="216"/>
  <c r="F151" i="216"/>
  <c r="J151" i="216" s="1"/>
  <c r="K151" i="216" s="1"/>
  <c r="M151" i="216" s="1"/>
  <c r="L150" i="216"/>
  <c r="F150" i="216"/>
  <c r="J150" i="216" s="1"/>
  <c r="K150" i="216" s="1"/>
  <c r="M150" i="216" s="1"/>
  <c r="L149" i="216"/>
  <c r="F149" i="216"/>
  <c r="J149" i="216" s="1"/>
  <c r="K149" i="216" s="1"/>
  <c r="M149" i="216" s="1"/>
  <c r="L148" i="216"/>
  <c r="F148" i="216"/>
  <c r="J148" i="216" s="1"/>
  <c r="K148" i="216" s="1"/>
  <c r="M148" i="216" s="1"/>
  <c r="L147" i="216"/>
  <c r="F147" i="216"/>
  <c r="J147" i="216" s="1"/>
  <c r="K147" i="216" s="1"/>
  <c r="M147" i="216" s="1"/>
  <c r="L146" i="216"/>
  <c r="F146" i="216"/>
  <c r="J146" i="216" s="1"/>
  <c r="K146" i="216" s="1"/>
  <c r="M146" i="216" s="1"/>
  <c r="L145" i="216"/>
  <c r="F145" i="216"/>
  <c r="J145" i="216" s="1"/>
  <c r="K145" i="216" s="1"/>
  <c r="M145" i="216" s="1"/>
  <c r="L144" i="216"/>
  <c r="F144" i="216"/>
  <c r="J144" i="216" s="1"/>
  <c r="K144" i="216" s="1"/>
  <c r="M144" i="216" s="1"/>
  <c r="L143" i="216"/>
  <c r="F143" i="216"/>
  <c r="J143" i="216" s="1"/>
  <c r="K143" i="216" s="1"/>
  <c r="M143" i="216" s="1"/>
  <c r="L142" i="216"/>
  <c r="F142" i="216"/>
  <c r="J142" i="216" s="1"/>
  <c r="K142" i="216" s="1"/>
  <c r="M142" i="216" s="1"/>
  <c r="L141" i="216"/>
  <c r="F141" i="216"/>
  <c r="J141" i="216" s="1"/>
  <c r="K141" i="216" s="1"/>
  <c r="M141" i="216" s="1"/>
  <c r="L140" i="216"/>
  <c r="F140" i="216"/>
  <c r="J140" i="216" s="1"/>
  <c r="K140" i="216" s="1"/>
  <c r="M140" i="216" s="1"/>
  <c r="L139" i="216"/>
  <c r="F139" i="216"/>
  <c r="J139" i="216" s="1"/>
  <c r="K139" i="216" s="1"/>
  <c r="M139" i="216" s="1"/>
  <c r="L138" i="216"/>
  <c r="F138" i="216"/>
  <c r="J138" i="216" s="1"/>
  <c r="K138" i="216" s="1"/>
  <c r="M138" i="216" s="1"/>
  <c r="L137" i="216"/>
  <c r="F137" i="216"/>
  <c r="J137" i="216" s="1"/>
  <c r="K137" i="216" s="1"/>
  <c r="M137" i="216" s="1"/>
  <c r="L136" i="216"/>
  <c r="F136" i="216"/>
  <c r="J136" i="216" s="1"/>
  <c r="K136" i="216" s="1"/>
  <c r="M136" i="216" s="1"/>
  <c r="L135" i="216"/>
  <c r="F135" i="216"/>
  <c r="J135" i="216" s="1"/>
  <c r="K135" i="216" s="1"/>
  <c r="M135" i="216" s="1"/>
  <c r="L134" i="216"/>
  <c r="F134" i="216"/>
  <c r="J134" i="216" s="1"/>
  <c r="K134" i="216" s="1"/>
  <c r="M134" i="216" s="1"/>
  <c r="L133" i="216"/>
  <c r="F133" i="216"/>
  <c r="J133" i="216" s="1"/>
  <c r="K133" i="216" s="1"/>
  <c r="M133" i="216" s="1"/>
  <c r="L132" i="216"/>
  <c r="F132" i="216"/>
  <c r="J132" i="216" s="1"/>
  <c r="K132" i="216" s="1"/>
  <c r="M132" i="216" s="1"/>
  <c r="L131" i="216"/>
  <c r="F131" i="216"/>
  <c r="J131" i="216" s="1"/>
  <c r="K131" i="216" s="1"/>
  <c r="M131" i="216" s="1"/>
  <c r="L130" i="216"/>
  <c r="F130" i="216"/>
  <c r="J130" i="216" s="1"/>
  <c r="K130" i="216" s="1"/>
  <c r="M130" i="216" s="1"/>
  <c r="L129" i="216"/>
  <c r="F129" i="216"/>
  <c r="J129" i="216" s="1"/>
  <c r="K129" i="216" s="1"/>
  <c r="M129" i="216" s="1"/>
  <c r="L128" i="216"/>
  <c r="F128" i="216"/>
  <c r="J128" i="216" s="1"/>
  <c r="K128" i="216" s="1"/>
  <c r="M128" i="216" s="1"/>
  <c r="L127" i="216"/>
  <c r="F127" i="216"/>
  <c r="J127" i="216" s="1"/>
  <c r="K127" i="216" s="1"/>
  <c r="M127" i="216" s="1"/>
  <c r="L126" i="216"/>
  <c r="F126" i="216"/>
  <c r="J126" i="216" s="1"/>
  <c r="K126" i="216" s="1"/>
  <c r="M126" i="216" s="1"/>
  <c r="L125" i="216"/>
  <c r="F125" i="216"/>
  <c r="J125" i="216" s="1"/>
  <c r="K125" i="216" s="1"/>
  <c r="M125" i="216" s="1"/>
  <c r="L124" i="216"/>
  <c r="F124" i="216"/>
  <c r="J124" i="216" s="1"/>
  <c r="K124" i="216" s="1"/>
  <c r="M124" i="216" s="1"/>
  <c r="L123" i="216"/>
  <c r="F123" i="216"/>
  <c r="J123" i="216" s="1"/>
  <c r="K123" i="216" s="1"/>
  <c r="M123" i="216" s="1"/>
  <c r="L122" i="216"/>
  <c r="F122" i="216"/>
  <c r="J122" i="216" s="1"/>
  <c r="K122" i="216" s="1"/>
  <c r="M122" i="216" s="1"/>
  <c r="L121" i="216"/>
  <c r="F121" i="216"/>
  <c r="J121" i="216" s="1"/>
  <c r="K121" i="216" s="1"/>
  <c r="M121" i="216" s="1"/>
  <c r="L120" i="216"/>
  <c r="F120" i="216"/>
  <c r="J120" i="216" s="1"/>
  <c r="K120" i="216" s="1"/>
  <c r="M120" i="216" s="1"/>
  <c r="L119" i="216"/>
  <c r="F119" i="216"/>
  <c r="J119" i="216" s="1"/>
  <c r="K119" i="216" s="1"/>
  <c r="M119" i="216" s="1"/>
  <c r="L118" i="216"/>
  <c r="F118" i="216"/>
  <c r="J118" i="216" s="1"/>
  <c r="K118" i="216" s="1"/>
  <c r="M118" i="216" s="1"/>
  <c r="L117" i="216"/>
  <c r="F117" i="216"/>
  <c r="J117" i="216" s="1"/>
  <c r="K117" i="216" s="1"/>
  <c r="M117" i="216" s="1"/>
  <c r="L116" i="216"/>
  <c r="F116" i="216"/>
  <c r="J116" i="216" s="1"/>
  <c r="K116" i="216" s="1"/>
  <c r="M116" i="216" s="1"/>
  <c r="L115" i="216"/>
  <c r="F115" i="216"/>
  <c r="J115" i="216" s="1"/>
  <c r="K115" i="216" s="1"/>
  <c r="M115" i="216" s="1"/>
  <c r="L114" i="216"/>
  <c r="F114" i="216"/>
  <c r="J114" i="216" s="1"/>
  <c r="K114" i="216" s="1"/>
  <c r="M114" i="216" s="1"/>
  <c r="L113" i="216"/>
  <c r="F113" i="216"/>
  <c r="J113" i="216" s="1"/>
  <c r="K113" i="216" s="1"/>
  <c r="M113" i="216" s="1"/>
  <c r="L112" i="216"/>
  <c r="F112" i="216"/>
  <c r="J112" i="216" s="1"/>
  <c r="K112" i="216" s="1"/>
  <c r="M112" i="216" s="1"/>
  <c r="L111" i="216"/>
  <c r="F111" i="216"/>
  <c r="J111" i="216" s="1"/>
  <c r="K111" i="216" s="1"/>
  <c r="M111" i="216" s="1"/>
  <c r="L110" i="216"/>
  <c r="F110" i="216"/>
  <c r="J110" i="216" s="1"/>
  <c r="K110" i="216" s="1"/>
  <c r="M110" i="216" s="1"/>
  <c r="L109" i="216"/>
  <c r="F109" i="216"/>
  <c r="J109" i="216" s="1"/>
  <c r="K109" i="216" s="1"/>
  <c r="M109" i="216" s="1"/>
  <c r="L108" i="216"/>
  <c r="F108" i="216"/>
  <c r="J108" i="216" s="1"/>
  <c r="K108" i="216" s="1"/>
  <c r="M108" i="216" s="1"/>
  <c r="L107" i="216"/>
  <c r="F107" i="216"/>
  <c r="J107" i="216" s="1"/>
  <c r="K107" i="216" s="1"/>
  <c r="M107" i="216" s="1"/>
  <c r="L106" i="216"/>
  <c r="F106" i="216"/>
  <c r="J106" i="216" s="1"/>
  <c r="K106" i="216" s="1"/>
  <c r="M106" i="216" s="1"/>
  <c r="L105" i="216"/>
  <c r="F105" i="216"/>
  <c r="J105" i="216" s="1"/>
  <c r="K105" i="216" s="1"/>
  <c r="M105" i="216" s="1"/>
  <c r="L104" i="216"/>
  <c r="F104" i="216"/>
  <c r="J104" i="216" s="1"/>
  <c r="K104" i="216" s="1"/>
  <c r="M104" i="216" s="1"/>
  <c r="L103" i="216"/>
  <c r="F103" i="216"/>
  <c r="J103" i="216" s="1"/>
  <c r="K103" i="216" s="1"/>
  <c r="M103" i="216" s="1"/>
  <c r="L102" i="216"/>
  <c r="F102" i="216"/>
  <c r="J102" i="216" s="1"/>
  <c r="K102" i="216" s="1"/>
  <c r="M102" i="216" s="1"/>
  <c r="L101" i="216"/>
  <c r="F101" i="216"/>
  <c r="J101" i="216" s="1"/>
  <c r="K101" i="216" s="1"/>
  <c r="M101" i="216" s="1"/>
  <c r="L100" i="216"/>
  <c r="F100" i="216"/>
  <c r="J100" i="216" s="1"/>
  <c r="K100" i="216" s="1"/>
  <c r="M100" i="216" s="1"/>
  <c r="L99" i="216"/>
  <c r="F99" i="216"/>
  <c r="J99" i="216" s="1"/>
  <c r="K99" i="216" s="1"/>
  <c r="M99" i="216" s="1"/>
  <c r="L98" i="216"/>
  <c r="F98" i="216"/>
  <c r="J98" i="216" s="1"/>
  <c r="K98" i="216" s="1"/>
  <c r="M98" i="216" s="1"/>
  <c r="L97" i="216"/>
  <c r="F97" i="216"/>
  <c r="J97" i="216" s="1"/>
  <c r="K97" i="216" s="1"/>
  <c r="M97" i="216" s="1"/>
  <c r="L96" i="216"/>
  <c r="F96" i="216"/>
  <c r="J96" i="216" s="1"/>
  <c r="K96" i="216" s="1"/>
  <c r="M96" i="216" s="1"/>
  <c r="L95" i="216"/>
  <c r="F95" i="216"/>
  <c r="J95" i="216" s="1"/>
  <c r="K95" i="216" s="1"/>
  <c r="M95" i="216" s="1"/>
  <c r="L94" i="216"/>
  <c r="F94" i="216"/>
  <c r="J94" i="216" s="1"/>
  <c r="K94" i="216" s="1"/>
  <c r="M94" i="216" s="1"/>
  <c r="L93" i="216"/>
  <c r="F93" i="216"/>
  <c r="J93" i="216" s="1"/>
  <c r="K93" i="216" s="1"/>
  <c r="M93" i="216" s="1"/>
  <c r="L92" i="216"/>
  <c r="F92" i="216"/>
  <c r="J92" i="216" s="1"/>
  <c r="K92" i="216" s="1"/>
  <c r="M92" i="216" s="1"/>
  <c r="L91" i="216"/>
  <c r="F91" i="216"/>
  <c r="J91" i="216" s="1"/>
  <c r="K91" i="216" s="1"/>
  <c r="M91" i="216" s="1"/>
  <c r="L90" i="216"/>
  <c r="F90" i="216"/>
  <c r="J90" i="216" s="1"/>
  <c r="K90" i="216" s="1"/>
  <c r="M90" i="216" s="1"/>
  <c r="L89" i="216"/>
  <c r="F89" i="216"/>
  <c r="J89" i="216" s="1"/>
  <c r="K89" i="216" s="1"/>
  <c r="M89" i="216" s="1"/>
  <c r="L88" i="216"/>
  <c r="F88" i="216"/>
  <c r="J88" i="216" s="1"/>
  <c r="K88" i="216" s="1"/>
  <c r="M88" i="216" s="1"/>
  <c r="L87" i="216"/>
  <c r="F87" i="216"/>
  <c r="J87" i="216" s="1"/>
  <c r="K87" i="216" s="1"/>
  <c r="M87" i="216" s="1"/>
  <c r="L86" i="216"/>
  <c r="F86" i="216"/>
  <c r="J86" i="216" s="1"/>
  <c r="K86" i="216" s="1"/>
  <c r="M86" i="216" s="1"/>
  <c r="L85" i="216"/>
  <c r="F85" i="216"/>
  <c r="J85" i="216" s="1"/>
  <c r="K85" i="216" s="1"/>
  <c r="M85" i="216" s="1"/>
  <c r="L84" i="216"/>
  <c r="F84" i="216"/>
  <c r="J84" i="216" s="1"/>
  <c r="K84" i="216" s="1"/>
  <c r="M84" i="216" s="1"/>
  <c r="L83" i="216"/>
  <c r="F83" i="216"/>
  <c r="J83" i="216" s="1"/>
  <c r="K83" i="216" s="1"/>
  <c r="M83" i="216" s="1"/>
  <c r="L82" i="216"/>
  <c r="F82" i="216"/>
  <c r="J82" i="216" s="1"/>
  <c r="K82" i="216" s="1"/>
  <c r="M82" i="216" s="1"/>
  <c r="L81" i="216"/>
  <c r="F81" i="216"/>
  <c r="J81" i="216" s="1"/>
  <c r="K81" i="216" s="1"/>
  <c r="M81" i="216" s="1"/>
  <c r="L80" i="216"/>
  <c r="F80" i="216"/>
  <c r="J80" i="216" s="1"/>
  <c r="K80" i="216" s="1"/>
  <c r="M80" i="216" s="1"/>
  <c r="L79" i="216"/>
  <c r="F79" i="216"/>
  <c r="J79" i="216" s="1"/>
  <c r="K79" i="216" s="1"/>
  <c r="M79" i="216" s="1"/>
  <c r="L78" i="216"/>
  <c r="F78" i="216"/>
  <c r="J78" i="216" s="1"/>
  <c r="K78" i="216" s="1"/>
  <c r="M78" i="216" s="1"/>
  <c r="L77" i="216"/>
  <c r="F77" i="216"/>
  <c r="J77" i="216" s="1"/>
  <c r="K77" i="216" s="1"/>
  <c r="M77" i="216" s="1"/>
  <c r="L76" i="216"/>
  <c r="F76" i="216"/>
  <c r="J76" i="216" s="1"/>
  <c r="K76" i="216" s="1"/>
  <c r="M76" i="216" s="1"/>
  <c r="L75" i="216"/>
  <c r="F75" i="216"/>
  <c r="J75" i="216" s="1"/>
  <c r="K75" i="216" s="1"/>
  <c r="M75" i="216" s="1"/>
  <c r="L74" i="216"/>
  <c r="F74" i="216"/>
  <c r="J74" i="216" s="1"/>
  <c r="K74" i="216" s="1"/>
  <c r="M74" i="216" s="1"/>
  <c r="L73" i="216"/>
  <c r="F73" i="216"/>
  <c r="J73" i="216" s="1"/>
  <c r="K73" i="216" s="1"/>
  <c r="M73" i="216" s="1"/>
  <c r="L72" i="216"/>
  <c r="F72" i="216"/>
  <c r="J72" i="216" s="1"/>
  <c r="K72" i="216" s="1"/>
  <c r="M72" i="216" s="1"/>
  <c r="L71" i="216"/>
  <c r="F71" i="216"/>
  <c r="J71" i="216" s="1"/>
  <c r="K71" i="216" s="1"/>
  <c r="M71" i="216" s="1"/>
  <c r="L70" i="216"/>
  <c r="F70" i="216"/>
  <c r="J70" i="216" s="1"/>
  <c r="K70" i="216" s="1"/>
  <c r="M70" i="216" s="1"/>
  <c r="L69" i="216"/>
  <c r="F69" i="216"/>
  <c r="J69" i="216" s="1"/>
  <c r="K69" i="216" s="1"/>
  <c r="M69" i="216" s="1"/>
  <c r="L68" i="216"/>
  <c r="F68" i="216"/>
  <c r="J68" i="216" s="1"/>
  <c r="K68" i="216" s="1"/>
  <c r="M68" i="216" s="1"/>
  <c r="L67" i="216"/>
  <c r="F67" i="216"/>
  <c r="J67" i="216" s="1"/>
  <c r="K67" i="216" s="1"/>
  <c r="M67" i="216" s="1"/>
  <c r="L66" i="216"/>
  <c r="F66" i="216"/>
  <c r="J66" i="216" s="1"/>
  <c r="K66" i="216" s="1"/>
  <c r="M66" i="216" s="1"/>
  <c r="L65" i="216"/>
  <c r="F65" i="216"/>
  <c r="J65" i="216" s="1"/>
  <c r="K65" i="216" s="1"/>
  <c r="M65" i="216" s="1"/>
  <c r="L64" i="216"/>
  <c r="F64" i="216"/>
  <c r="J64" i="216" s="1"/>
  <c r="K64" i="216" s="1"/>
  <c r="M64" i="216" s="1"/>
  <c r="L63" i="216"/>
  <c r="F63" i="216"/>
  <c r="J63" i="216" s="1"/>
  <c r="K63" i="216" s="1"/>
  <c r="M63" i="216" s="1"/>
  <c r="L62" i="216"/>
  <c r="F62" i="216"/>
  <c r="J62" i="216" s="1"/>
  <c r="K62" i="216" s="1"/>
  <c r="M62" i="216" s="1"/>
  <c r="L61" i="216"/>
  <c r="F61" i="216"/>
  <c r="J61" i="216" s="1"/>
  <c r="K61" i="216" s="1"/>
  <c r="M61" i="216" s="1"/>
  <c r="L60" i="216"/>
  <c r="F60" i="216"/>
  <c r="J60" i="216" s="1"/>
  <c r="K60" i="216" s="1"/>
  <c r="M60" i="216" s="1"/>
  <c r="L59" i="216"/>
  <c r="F59" i="216"/>
  <c r="J59" i="216" s="1"/>
  <c r="K59" i="216" s="1"/>
  <c r="M59" i="216" s="1"/>
  <c r="L58" i="216"/>
  <c r="F58" i="216"/>
  <c r="J58" i="216" s="1"/>
  <c r="K58" i="216" s="1"/>
  <c r="M58" i="216" s="1"/>
  <c r="L57" i="216"/>
  <c r="F57" i="216"/>
  <c r="J57" i="216" s="1"/>
  <c r="K57" i="216" s="1"/>
  <c r="M57" i="216" s="1"/>
  <c r="L56" i="216"/>
  <c r="F56" i="216"/>
  <c r="J56" i="216" s="1"/>
  <c r="K56" i="216" s="1"/>
  <c r="M56" i="216" s="1"/>
  <c r="L55" i="216"/>
  <c r="F55" i="216"/>
  <c r="J55" i="216" s="1"/>
  <c r="K55" i="216" s="1"/>
  <c r="M55" i="216" s="1"/>
  <c r="L54" i="216"/>
  <c r="F54" i="216"/>
  <c r="J54" i="216" s="1"/>
  <c r="K54" i="216" s="1"/>
  <c r="M54" i="216" s="1"/>
  <c r="L53" i="216"/>
  <c r="F53" i="216"/>
  <c r="J53" i="216" s="1"/>
  <c r="K53" i="216" s="1"/>
  <c r="M53" i="216" s="1"/>
  <c r="L52" i="216"/>
  <c r="F52" i="216"/>
  <c r="J52" i="216" s="1"/>
  <c r="K52" i="216" s="1"/>
  <c r="M52" i="216" s="1"/>
  <c r="L51" i="216"/>
  <c r="F51" i="216"/>
  <c r="J51" i="216" s="1"/>
  <c r="K51" i="216" s="1"/>
  <c r="M51" i="216" s="1"/>
  <c r="L50" i="216"/>
  <c r="F50" i="216"/>
  <c r="J50" i="216" s="1"/>
  <c r="K50" i="216" s="1"/>
  <c r="M50" i="216" s="1"/>
  <c r="L49" i="216"/>
  <c r="F49" i="216"/>
  <c r="J49" i="216" s="1"/>
  <c r="K49" i="216" s="1"/>
  <c r="M49" i="216" s="1"/>
  <c r="L48" i="216"/>
  <c r="F48" i="216"/>
  <c r="J48" i="216" s="1"/>
  <c r="K48" i="216" s="1"/>
  <c r="M48" i="216" s="1"/>
  <c r="L47" i="216"/>
  <c r="F47" i="216"/>
  <c r="J47" i="216" s="1"/>
  <c r="K47" i="216" s="1"/>
  <c r="M47" i="216" s="1"/>
  <c r="L46" i="216"/>
  <c r="F46" i="216"/>
  <c r="J46" i="216" s="1"/>
  <c r="K46" i="216" s="1"/>
  <c r="M46" i="216" s="1"/>
  <c r="L45" i="216"/>
  <c r="F45" i="216"/>
  <c r="J45" i="216" s="1"/>
  <c r="K45" i="216" s="1"/>
  <c r="M45" i="216" s="1"/>
  <c r="L44" i="216"/>
  <c r="F44" i="216"/>
  <c r="J44" i="216" s="1"/>
  <c r="K44" i="216" s="1"/>
  <c r="M44" i="216" s="1"/>
  <c r="L43" i="216"/>
  <c r="F43" i="216"/>
  <c r="J43" i="216" s="1"/>
  <c r="K43" i="216" s="1"/>
  <c r="M43" i="216" s="1"/>
  <c r="L42" i="216"/>
  <c r="F42" i="216"/>
  <c r="J42" i="216" s="1"/>
  <c r="K42" i="216" s="1"/>
  <c r="M42" i="216" s="1"/>
  <c r="L41" i="216"/>
  <c r="F41" i="216"/>
  <c r="J41" i="216" s="1"/>
  <c r="K41" i="216" s="1"/>
  <c r="M41" i="216" s="1"/>
  <c r="L40" i="216"/>
  <c r="F40" i="216"/>
  <c r="J40" i="216" s="1"/>
  <c r="K40" i="216" s="1"/>
  <c r="M40" i="216" s="1"/>
  <c r="L39" i="216"/>
  <c r="F39" i="216"/>
  <c r="J39" i="216" s="1"/>
  <c r="K39" i="216" s="1"/>
  <c r="M39" i="216" s="1"/>
  <c r="L38" i="216"/>
  <c r="F38" i="216"/>
  <c r="J38" i="216" s="1"/>
  <c r="K38" i="216" s="1"/>
  <c r="M38" i="216" s="1"/>
  <c r="L37" i="216"/>
  <c r="F37" i="216"/>
  <c r="J37" i="216" s="1"/>
  <c r="K37" i="216" s="1"/>
  <c r="M37" i="216" s="1"/>
  <c r="L36" i="216"/>
  <c r="F36" i="216"/>
  <c r="J36" i="216" s="1"/>
  <c r="K36" i="216" s="1"/>
  <c r="M36" i="216" s="1"/>
  <c r="L35" i="216"/>
  <c r="F35" i="216"/>
  <c r="J35" i="216" s="1"/>
  <c r="K35" i="216" s="1"/>
  <c r="M35" i="216" s="1"/>
  <c r="L34" i="216"/>
  <c r="F34" i="216"/>
  <c r="J34" i="216" s="1"/>
  <c r="K34" i="216" s="1"/>
  <c r="M34" i="216" s="1"/>
  <c r="L33" i="216"/>
  <c r="F33" i="216"/>
  <c r="J33" i="216" s="1"/>
  <c r="K33" i="216" s="1"/>
  <c r="M33" i="216" s="1"/>
  <c r="L32" i="216"/>
  <c r="F32" i="216"/>
  <c r="J32" i="216" s="1"/>
  <c r="K32" i="216" s="1"/>
  <c r="M32" i="216" s="1"/>
  <c r="L31" i="216"/>
  <c r="F31" i="216"/>
  <c r="J31" i="216" s="1"/>
  <c r="K31" i="216" s="1"/>
  <c r="M31" i="216" s="1"/>
  <c r="L30" i="216"/>
  <c r="F30" i="216"/>
  <c r="J30" i="216" s="1"/>
  <c r="K30" i="216" s="1"/>
  <c r="M30" i="216" s="1"/>
  <c r="L29" i="216"/>
  <c r="F29" i="216"/>
  <c r="J29" i="216" s="1"/>
  <c r="K29" i="216" s="1"/>
  <c r="M29" i="216" s="1"/>
  <c r="L28" i="216"/>
  <c r="F28" i="216"/>
  <c r="J28" i="216" s="1"/>
  <c r="K28" i="216" s="1"/>
  <c r="M28" i="216" s="1"/>
  <c r="L27" i="216"/>
  <c r="F27" i="216"/>
  <c r="J27" i="216" s="1"/>
  <c r="K27" i="216" s="1"/>
  <c r="M27" i="216" s="1"/>
  <c r="L26" i="216"/>
  <c r="F26" i="216"/>
  <c r="J26" i="216" s="1"/>
  <c r="K26" i="216" s="1"/>
  <c r="M26" i="216" s="1"/>
  <c r="L25" i="216"/>
  <c r="F25" i="216"/>
  <c r="J25" i="216" s="1"/>
  <c r="K25" i="216" s="1"/>
  <c r="M25" i="216" s="1"/>
  <c r="L24" i="216"/>
  <c r="F24" i="216"/>
  <c r="J24" i="216" s="1"/>
  <c r="K24" i="216" s="1"/>
  <c r="M24" i="216" s="1"/>
  <c r="L23" i="216"/>
  <c r="F23" i="216"/>
  <c r="J23" i="216" s="1"/>
  <c r="K23" i="216" s="1"/>
  <c r="M23" i="216" s="1"/>
  <c r="L22" i="216"/>
  <c r="F22" i="216"/>
  <c r="J22" i="216" s="1"/>
  <c r="K22" i="216" s="1"/>
  <c r="M22" i="216" s="1"/>
  <c r="L21" i="216"/>
  <c r="F21" i="216"/>
  <c r="J21" i="216" s="1"/>
  <c r="K21" i="216" s="1"/>
  <c r="M21" i="216" s="1"/>
  <c r="L20" i="216"/>
  <c r="F20" i="216"/>
  <c r="J20" i="216" s="1"/>
  <c r="K20" i="216" s="1"/>
  <c r="M20" i="216" s="1"/>
  <c r="L19" i="216"/>
  <c r="F19" i="216"/>
  <c r="J19" i="216" s="1"/>
  <c r="K19" i="216" s="1"/>
  <c r="M19" i="216" s="1"/>
  <c r="L18" i="216"/>
  <c r="F18" i="216"/>
  <c r="J18" i="216" s="1"/>
  <c r="K18" i="216" s="1"/>
  <c r="M18" i="216" s="1"/>
  <c r="L17" i="216"/>
  <c r="F17" i="216"/>
  <c r="J17" i="216" s="1"/>
  <c r="K17" i="216" s="1"/>
  <c r="M17" i="216" s="1"/>
  <c r="L16" i="216"/>
  <c r="F16" i="216"/>
  <c r="J16" i="216" s="1"/>
  <c r="K16" i="216" s="1"/>
  <c r="M16" i="216" s="1"/>
  <c r="L15" i="216"/>
  <c r="F15" i="216"/>
  <c r="J15" i="216" s="1"/>
  <c r="K15" i="216" s="1"/>
  <c r="M15" i="216" s="1"/>
  <c r="L14" i="216"/>
  <c r="F14" i="216"/>
  <c r="J14" i="216" s="1"/>
  <c r="K14" i="216" s="1"/>
  <c r="M14" i="216" s="1"/>
  <c r="L13" i="216"/>
  <c r="F13" i="216"/>
  <c r="J13" i="216" s="1"/>
  <c r="K13" i="216" s="1"/>
  <c r="M13" i="216" s="1"/>
  <c r="L12" i="216"/>
  <c r="F12" i="216"/>
  <c r="J12" i="216" s="1"/>
  <c r="K12" i="216" s="1"/>
  <c r="M12" i="216" s="1"/>
  <c r="L11" i="216"/>
  <c r="F11" i="216"/>
  <c r="J11" i="216" s="1"/>
  <c r="K11" i="216" s="1"/>
  <c r="M11" i="216" s="1"/>
  <c r="L10" i="216"/>
  <c r="F10" i="216"/>
  <c r="J10" i="216" s="1"/>
  <c r="K10" i="216" s="1"/>
  <c r="M10" i="216" s="1"/>
  <c r="L9" i="216"/>
  <c r="F9" i="216"/>
  <c r="J9" i="216" s="1"/>
  <c r="K9" i="216" s="1"/>
  <c r="M9" i="216" s="1"/>
  <c r="L8" i="216"/>
  <c r="F8" i="216"/>
  <c r="J8" i="216" s="1"/>
  <c r="K8" i="216" s="1"/>
  <c r="M8" i="216" s="1"/>
  <c r="L7" i="216"/>
  <c r="F7" i="216"/>
  <c r="J7" i="216" s="1"/>
  <c r="K7" i="216" s="1"/>
  <c r="M7" i="216" s="1"/>
  <c r="L6" i="216"/>
  <c r="F6" i="216"/>
  <c r="J6" i="216" s="1"/>
  <c r="K6" i="216" s="1"/>
  <c r="M6" i="216" s="1"/>
  <c r="L5" i="216"/>
  <c r="F5" i="216"/>
  <c r="J5" i="216" s="1"/>
  <c r="K5" i="216" s="1"/>
  <c r="M5" i="216" s="1"/>
  <c r="M200" i="216" s="1"/>
  <c r="I1" i="216"/>
  <c r="F53" i="215"/>
  <c r="I43" i="215"/>
  <c r="I42" i="215"/>
  <c r="G42" i="215"/>
  <c r="I41" i="215"/>
  <c r="G41" i="215"/>
  <c r="I40" i="215"/>
  <c r="G40" i="215"/>
  <c r="I39" i="215"/>
  <c r="G39" i="215"/>
  <c r="I38" i="215"/>
  <c r="G38" i="215"/>
  <c r="I37" i="215"/>
  <c r="G37" i="215"/>
  <c r="I36" i="215"/>
  <c r="G36" i="215"/>
  <c r="I35" i="215"/>
  <c r="G35" i="215"/>
  <c r="I34" i="215"/>
  <c r="G34" i="215"/>
  <c r="I33" i="215"/>
  <c r="G33" i="215"/>
  <c r="I29" i="215"/>
  <c r="F29" i="215"/>
  <c r="G29" i="215" s="1"/>
  <c r="A29" i="215"/>
  <c r="I28" i="215"/>
  <c r="F28" i="215"/>
  <c r="G28" i="215" s="1"/>
  <c r="A28" i="215"/>
  <c r="I27" i="215"/>
  <c r="F27" i="215"/>
  <c r="G27" i="215" s="1"/>
  <c r="A27" i="215"/>
  <c r="I26" i="215"/>
  <c r="F26" i="215"/>
  <c r="G26" i="215" s="1"/>
  <c r="A26" i="215"/>
  <c r="I25" i="215"/>
  <c r="F25" i="215"/>
  <c r="G25" i="215" s="1"/>
  <c r="A25" i="215"/>
  <c r="I24" i="215"/>
  <c r="F24" i="215"/>
  <c r="G24" i="215" s="1"/>
  <c r="A24" i="215"/>
  <c r="I23" i="215"/>
  <c r="F23" i="215"/>
  <c r="G23" i="215" s="1"/>
  <c r="A23" i="215"/>
  <c r="I22" i="215"/>
  <c r="F22" i="215"/>
  <c r="G22" i="215" s="1"/>
  <c r="A22" i="215"/>
  <c r="I21" i="215"/>
  <c r="F21" i="215"/>
  <c r="G21" i="215" s="1"/>
  <c r="A21" i="215"/>
  <c r="I20" i="215"/>
  <c r="F20" i="215"/>
  <c r="G20" i="215" s="1"/>
  <c r="A20" i="215"/>
  <c r="I19" i="215"/>
  <c r="F19" i="215"/>
  <c r="A19" i="215"/>
  <c r="I18" i="215"/>
  <c r="F18" i="215"/>
  <c r="A18" i="215"/>
  <c r="I17" i="215"/>
  <c r="F17" i="215"/>
  <c r="A17" i="215"/>
  <c r="I16" i="215"/>
  <c r="F16" i="215"/>
  <c r="A16" i="215"/>
  <c r="I15" i="215"/>
  <c r="F15" i="215"/>
  <c r="A15" i="215"/>
  <c r="A14" i="215"/>
  <c r="E8" i="215"/>
  <c r="E11" i="215" s="1"/>
  <c r="H5" i="215"/>
  <c r="G200" i="214"/>
  <c r="L199" i="214"/>
  <c r="F199" i="214"/>
  <c r="J199" i="214" s="1"/>
  <c r="K199" i="214" s="1"/>
  <c r="M199" i="214" s="1"/>
  <c r="L198" i="214"/>
  <c r="F198" i="214"/>
  <c r="J198" i="214" s="1"/>
  <c r="K198" i="214" s="1"/>
  <c r="M198" i="214" s="1"/>
  <c r="L197" i="214"/>
  <c r="F197" i="214"/>
  <c r="J197" i="214" s="1"/>
  <c r="K197" i="214" s="1"/>
  <c r="M197" i="214" s="1"/>
  <c r="L196" i="214"/>
  <c r="F196" i="214"/>
  <c r="J196" i="214" s="1"/>
  <c r="K196" i="214" s="1"/>
  <c r="M196" i="214" s="1"/>
  <c r="L195" i="214"/>
  <c r="F195" i="214"/>
  <c r="J195" i="214" s="1"/>
  <c r="K195" i="214" s="1"/>
  <c r="M195" i="214" s="1"/>
  <c r="L194" i="214"/>
  <c r="F194" i="214"/>
  <c r="J194" i="214" s="1"/>
  <c r="K194" i="214" s="1"/>
  <c r="M194" i="214" s="1"/>
  <c r="L193" i="214"/>
  <c r="F193" i="214"/>
  <c r="J193" i="214" s="1"/>
  <c r="K193" i="214" s="1"/>
  <c r="M193" i="214" s="1"/>
  <c r="L192" i="214"/>
  <c r="F192" i="214"/>
  <c r="J192" i="214" s="1"/>
  <c r="K192" i="214" s="1"/>
  <c r="M192" i="214" s="1"/>
  <c r="L191" i="214"/>
  <c r="F191" i="214"/>
  <c r="J191" i="214" s="1"/>
  <c r="K191" i="214" s="1"/>
  <c r="M191" i="214" s="1"/>
  <c r="L190" i="214"/>
  <c r="F190" i="214"/>
  <c r="J190" i="214" s="1"/>
  <c r="K190" i="214" s="1"/>
  <c r="M190" i="214" s="1"/>
  <c r="L189" i="214"/>
  <c r="F189" i="214"/>
  <c r="J189" i="214" s="1"/>
  <c r="K189" i="214" s="1"/>
  <c r="M189" i="214" s="1"/>
  <c r="L188" i="214"/>
  <c r="F188" i="214"/>
  <c r="J188" i="214" s="1"/>
  <c r="K188" i="214" s="1"/>
  <c r="M188" i="214" s="1"/>
  <c r="L187" i="214"/>
  <c r="F187" i="214"/>
  <c r="J187" i="214" s="1"/>
  <c r="K187" i="214" s="1"/>
  <c r="M187" i="214" s="1"/>
  <c r="L186" i="214"/>
  <c r="F186" i="214"/>
  <c r="J186" i="214" s="1"/>
  <c r="K186" i="214" s="1"/>
  <c r="M186" i="214" s="1"/>
  <c r="L185" i="214"/>
  <c r="F185" i="214"/>
  <c r="J185" i="214" s="1"/>
  <c r="K185" i="214" s="1"/>
  <c r="M185" i="214" s="1"/>
  <c r="L184" i="214"/>
  <c r="F184" i="214"/>
  <c r="J184" i="214" s="1"/>
  <c r="K184" i="214" s="1"/>
  <c r="M184" i="214" s="1"/>
  <c r="L183" i="214"/>
  <c r="F183" i="214"/>
  <c r="J183" i="214" s="1"/>
  <c r="K183" i="214" s="1"/>
  <c r="M183" i="214" s="1"/>
  <c r="L182" i="214"/>
  <c r="F182" i="214"/>
  <c r="J182" i="214" s="1"/>
  <c r="K182" i="214" s="1"/>
  <c r="M182" i="214" s="1"/>
  <c r="L181" i="214"/>
  <c r="F181" i="214"/>
  <c r="J181" i="214" s="1"/>
  <c r="K181" i="214" s="1"/>
  <c r="M181" i="214" s="1"/>
  <c r="L180" i="214"/>
  <c r="F180" i="214"/>
  <c r="J180" i="214" s="1"/>
  <c r="K180" i="214" s="1"/>
  <c r="M180" i="214" s="1"/>
  <c r="L179" i="214"/>
  <c r="F179" i="214"/>
  <c r="J179" i="214" s="1"/>
  <c r="K179" i="214" s="1"/>
  <c r="M179" i="214" s="1"/>
  <c r="L178" i="214"/>
  <c r="F178" i="214"/>
  <c r="J178" i="214" s="1"/>
  <c r="K178" i="214" s="1"/>
  <c r="M178" i="214" s="1"/>
  <c r="L177" i="214"/>
  <c r="F177" i="214"/>
  <c r="J177" i="214" s="1"/>
  <c r="K177" i="214" s="1"/>
  <c r="M177" i="214" s="1"/>
  <c r="L176" i="214"/>
  <c r="F176" i="214"/>
  <c r="J176" i="214" s="1"/>
  <c r="K176" i="214" s="1"/>
  <c r="M176" i="214" s="1"/>
  <c r="L175" i="214"/>
  <c r="F175" i="214"/>
  <c r="J175" i="214" s="1"/>
  <c r="K175" i="214" s="1"/>
  <c r="M175" i="214" s="1"/>
  <c r="L174" i="214"/>
  <c r="F174" i="214"/>
  <c r="J174" i="214" s="1"/>
  <c r="K174" i="214" s="1"/>
  <c r="M174" i="214" s="1"/>
  <c r="L173" i="214"/>
  <c r="F173" i="214"/>
  <c r="J173" i="214" s="1"/>
  <c r="K173" i="214" s="1"/>
  <c r="M173" i="214" s="1"/>
  <c r="L172" i="214"/>
  <c r="F172" i="214"/>
  <c r="J172" i="214" s="1"/>
  <c r="K172" i="214" s="1"/>
  <c r="M172" i="214" s="1"/>
  <c r="L171" i="214"/>
  <c r="F171" i="214"/>
  <c r="J171" i="214" s="1"/>
  <c r="K171" i="214" s="1"/>
  <c r="M171" i="214" s="1"/>
  <c r="L170" i="214"/>
  <c r="F170" i="214"/>
  <c r="J170" i="214" s="1"/>
  <c r="K170" i="214" s="1"/>
  <c r="M170" i="214" s="1"/>
  <c r="L169" i="214"/>
  <c r="F169" i="214"/>
  <c r="J169" i="214" s="1"/>
  <c r="K169" i="214" s="1"/>
  <c r="M169" i="214" s="1"/>
  <c r="L168" i="214"/>
  <c r="F168" i="214"/>
  <c r="J168" i="214" s="1"/>
  <c r="K168" i="214" s="1"/>
  <c r="M168" i="214" s="1"/>
  <c r="L167" i="214"/>
  <c r="F167" i="214"/>
  <c r="J167" i="214" s="1"/>
  <c r="K167" i="214" s="1"/>
  <c r="M167" i="214" s="1"/>
  <c r="L166" i="214"/>
  <c r="F166" i="214"/>
  <c r="J166" i="214" s="1"/>
  <c r="K166" i="214" s="1"/>
  <c r="M166" i="214" s="1"/>
  <c r="L165" i="214"/>
  <c r="F165" i="214"/>
  <c r="J165" i="214" s="1"/>
  <c r="K165" i="214" s="1"/>
  <c r="M165" i="214" s="1"/>
  <c r="L164" i="214"/>
  <c r="F164" i="214"/>
  <c r="J164" i="214" s="1"/>
  <c r="K164" i="214" s="1"/>
  <c r="M164" i="214" s="1"/>
  <c r="L163" i="214"/>
  <c r="F163" i="214"/>
  <c r="J163" i="214" s="1"/>
  <c r="K163" i="214" s="1"/>
  <c r="M163" i="214" s="1"/>
  <c r="L162" i="214"/>
  <c r="F162" i="214"/>
  <c r="J162" i="214" s="1"/>
  <c r="K162" i="214" s="1"/>
  <c r="M162" i="214" s="1"/>
  <c r="L161" i="214"/>
  <c r="F161" i="214"/>
  <c r="J161" i="214" s="1"/>
  <c r="K161" i="214" s="1"/>
  <c r="M161" i="214" s="1"/>
  <c r="L160" i="214"/>
  <c r="F160" i="214"/>
  <c r="J160" i="214" s="1"/>
  <c r="K160" i="214" s="1"/>
  <c r="M160" i="214" s="1"/>
  <c r="L159" i="214"/>
  <c r="F159" i="214"/>
  <c r="J159" i="214" s="1"/>
  <c r="K159" i="214" s="1"/>
  <c r="M159" i="214" s="1"/>
  <c r="L158" i="214"/>
  <c r="F158" i="214"/>
  <c r="J158" i="214" s="1"/>
  <c r="K158" i="214" s="1"/>
  <c r="M158" i="214" s="1"/>
  <c r="L157" i="214"/>
  <c r="F157" i="214"/>
  <c r="J157" i="214" s="1"/>
  <c r="K157" i="214" s="1"/>
  <c r="M157" i="214" s="1"/>
  <c r="L156" i="214"/>
  <c r="F156" i="214"/>
  <c r="J156" i="214" s="1"/>
  <c r="K156" i="214" s="1"/>
  <c r="M156" i="214" s="1"/>
  <c r="L155" i="214"/>
  <c r="F155" i="214"/>
  <c r="J155" i="214" s="1"/>
  <c r="K155" i="214" s="1"/>
  <c r="M155" i="214" s="1"/>
  <c r="L154" i="214"/>
  <c r="F154" i="214"/>
  <c r="J154" i="214" s="1"/>
  <c r="K154" i="214" s="1"/>
  <c r="M154" i="214" s="1"/>
  <c r="L153" i="214"/>
  <c r="F153" i="214"/>
  <c r="J153" i="214" s="1"/>
  <c r="K153" i="214" s="1"/>
  <c r="M153" i="214" s="1"/>
  <c r="L152" i="214"/>
  <c r="F152" i="214"/>
  <c r="J152" i="214" s="1"/>
  <c r="K152" i="214" s="1"/>
  <c r="M152" i="214" s="1"/>
  <c r="L151" i="214"/>
  <c r="F151" i="214"/>
  <c r="J151" i="214" s="1"/>
  <c r="K151" i="214" s="1"/>
  <c r="M151" i="214" s="1"/>
  <c r="L150" i="214"/>
  <c r="F150" i="214"/>
  <c r="J150" i="214" s="1"/>
  <c r="K150" i="214" s="1"/>
  <c r="M150" i="214" s="1"/>
  <c r="L149" i="214"/>
  <c r="F149" i="214"/>
  <c r="J149" i="214" s="1"/>
  <c r="K149" i="214" s="1"/>
  <c r="M149" i="214" s="1"/>
  <c r="L148" i="214"/>
  <c r="F148" i="214"/>
  <c r="J148" i="214" s="1"/>
  <c r="K148" i="214" s="1"/>
  <c r="M148" i="214" s="1"/>
  <c r="L147" i="214"/>
  <c r="F147" i="214"/>
  <c r="J147" i="214" s="1"/>
  <c r="K147" i="214" s="1"/>
  <c r="M147" i="214" s="1"/>
  <c r="L146" i="214"/>
  <c r="F146" i="214"/>
  <c r="J146" i="214" s="1"/>
  <c r="K146" i="214" s="1"/>
  <c r="M146" i="214" s="1"/>
  <c r="L145" i="214"/>
  <c r="F145" i="214"/>
  <c r="J145" i="214" s="1"/>
  <c r="K145" i="214" s="1"/>
  <c r="M145" i="214" s="1"/>
  <c r="L144" i="214"/>
  <c r="F144" i="214"/>
  <c r="J144" i="214" s="1"/>
  <c r="K144" i="214" s="1"/>
  <c r="M144" i="214" s="1"/>
  <c r="L143" i="214"/>
  <c r="F143" i="214"/>
  <c r="J143" i="214" s="1"/>
  <c r="K143" i="214" s="1"/>
  <c r="M143" i="214" s="1"/>
  <c r="L142" i="214"/>
  <c r="F142" i="214"/>
  <c r="J142" i="214" s="1"/>
  <c r="K142" i="214" s="1"/>
  <c r="M142" i="214" s="1"/>
  <c r="L141" i="214"/>
  <c r="F141" i="214"/>
  <c r="J141" i="214" s="1"/>
  <c r="K141" i="214" s="1"/>
  <c r="M141" i="214" s="1"/>
  <c r="L140" i="214"/>
  <c r="F140" i="214"/>
  <c r="J140" i="214" s="1"/>
  <c r="K140" i="214" s="1"/>
  <c r="M140" i="214" s="1"/>
  <c r="L139" i="214"/>
  <c r="F139" i="214"/>
  <c r="J139" i="214" s="1"/>
  <c r="K139" i="214" s="1"/>
  <c r="M139" i="214" s="1"/>
  <c r="L138" i="214"/>
  <c r="F138" i="214"/>
  <c r="J138" i="214" s="1"/>
  <c r="K138" i="214" s="1"/>
  <c r="M138" i="214" s="1"/>
  <c r="L137" i="214"/>
  <c r="F137" i="214"/>
  <c r="J137" i="214" s="1"/>
  <c r="K137" i="214" s="1"/>
  <c r="M137" i="214" s="1"/>
  <c r="L136" i="214"/>
  <c r="F136" i="214"/>
  <c r="J136" i="214" s="1"/>
  <c r="K136" i="214" s="1"/>
  <c r="M136" i="214" s="1"/>
  <c r="L135" i="214"/>
  <c r="F135" i="214"/>
  <c r="J135" i="214" s="1"/>
  <c r="K135" i="214" s="1"/>
  <c r="M135" i="214" s="1"/>
  <c r="L134" i="214"/>
  <c r="F134" i="214"/>
  <c r="J134" i="214" s="1"/>
  <c r="K134" i="214" s="1"/>
  <c r="M134" i="214" s="1"/>
  <c r="L133" i="214"/>
  <c r="F133" i="214"/>
  <c r="J133" i="214" s="1"/>
  <c r="K133" i="214" s="1"/>
  <c r="M133" i="214" s="1"/>
  <c r="L132" i="214"/>
  <c r="F132" i="214"/>
  <c r="J132" i="214" s="1"/>
  <c r="K132" i="214" s="1"/>
  <c r="M132" i="214" s="1"/>
  <c r="L131" i="214"/>
  <c r="F131" i="214"/>
  <c r="J131" i="214" s="1"/>
  <c r="K131" i="214" s="1"/>
  <c r="M131" i="214" s="1"/>
  <c r="L130" i="214"/>
  <c r="F130" i="214"/>
  <c r="J130" i="214" s="1"/>
  <c r="K130" i="214" s="1"/>
  <c r="M130" i="214" s="1"/>
  <c r="L129" i="214"/>
  <c r="F129" i="214"/>
  <c r="J129" i="214" s="1"/>
  <c r="K129" i="214" s="1"/>
  <c r="M129" i="214" s="1"/>
  <c r="L128" i="214"/>
  <c r="F128" i="214"/>
  <c r="J128" i="214" s="1"/>
  <c r="K128" i="214" s="1"/>
  <c r="M128" i="214" s="1"/>
  <c r="L127" i="214"/>
  <c r="F127" i="214"/>
  <c r="J127" i="214" s="1"/>
  <c r="K127" i="214" s="1"/>
  <c r="M127" i="214" s="1"/>
  <c r="L126" i="214"/>
  <c r="F126" i="214"/>
  <c r="J126" i="214" s="1"/>
  <c r="K126" i="214" s="1"/>
  <c r="M126" i="214" s="1"/>
  <c r="L125" i="214"/>
  <c r="F125" i="214"/>
  <c r="J125" i="214" s="1"/>
  <c r="K125" i="214" s="1"/>
  <c r="M125" i="214" s="1"/>
  <c r="L124" i="214"/>
  <c r="F124" i="214"/>
  <c r="J124" i="214" s="1"/>
  <c r="K124" i="214" s="1"/>
  <c r="M124" i="214" s="1"/>
  <c r="L123" i="214"/>
  <c r="F123" i="214"/>
  <c r="J123" i="214" s="1"/>
  <c r="K123" i="214" s="1"/>
  <c r="M123" i="214" s="1"/>
  <c r="L122" i="214"/>
  <c r="F122" i="214"/>
  <c r="J122" i="214" s="1"/>
  <c r="K122" i="214" s="1"/>
  <c r="M122" i="214" s="1"/>
  <c r="L121" i="214"/>
  <c r="F121" i="214"/>
  <c r="J121" i="214" s="1"/>
  <c r="K121" i="214" s="1"/>
  <c r="M121" i="214" s="1"/>
  <c r="L120" i="214"/>
  <c r="F120" i="214"/>
  <c r="J120" i="214" s="1"/>
  <c r="K120" i="214" s="1"/>
  <c r="M120" i="214" s="1"/>
  <c r="L119" i="214"/>
  <c r="F119" i="214"/>
  <c r="J119" i="214" s="1"/>
  <c r="K119" i="214" s="1"/>
  <c r="M119" i="214" s="1"/>
  <c r="L118" i="214"/>
  <c r="F118" i="214"/>
  <c r="J118" i="214" s="1"/>
  <c r="K118" i="214" s="1"/>
  <c r="M118" i="214" s="1"/>
  <c r="L117" i="214"/>
  <c r="F117" i="214"/>
  <c r="J117" i="214" s="1"/>
  <c r="K117" i="214" s="1"/>
  <c r="M117" i="214" s="1"/>
  <c r="L116" i="214"/>
  <c r="F116" i="214"/>
  <c r="J116" i="214" s="1"/>
  <c r="K116" i="214" s="1"/>
  <c r="M116" i="214" s="1"/>
  <c r="L115" i="214"/>
  <c r="F115" i="214"/>
  <c r="J115" i="214" s="1"/>
  <c r="K115" i="214" s="1"/>
  <c r="M115" i="214" s="1"/>
  <c r="L114" i="214"/>
  <c r="F114" i="214"/>
  <c r="J114" i="214" s="1"/>
  <c r="K114" i="214" s="1"/>
  <c r="M114" i="214" s="1"/>
  <c r="L113" i="214"/>
  <c r="F113" i="214"/>
  <c r="J113" i="214" s="1"/>
  <c r="K113" i="214" s="1"/>
  <c r="M113" i="214" s="1"/>
  <c r="L112" i="214"/>
  <c r="F112" i="214"/>
  <c r="J112" i="214" s="1"/>
  <c r="K112" i="214" s="1"/>
  <c r="M112" i="214" s="1"/>
  <c r="L111" i="214"/>
  <c r="F111" i="214"/>
  <c r="J111" i="214" s="1"/>
  <c r="K111" i="214" s="1"/>
  <c r="M111" i="214" s="1"/>
  <c r="L110" i="214"/>
  <c r="F110" i="214"/>
  <c r="J110" i="214" s="1"/>
  <c r="K110" i="214" s="1"/>
  <c r="M110" i="214" s="1"/>
  <c r="L109" i="214"/>
  <c r="F109" i="214"/>
  <c r="J109" i="214" s="1"/>
  <c r="K109" i="214" s="1"/>
  <c r="M109" i="214" s="1"/>
  <c r="L108" i="214"/>
  <c r="F108" i="214"/>
  <c r="J108" i="214" s="1"/>
  <c r="K108" i="214" s="1"/>
  <c r="M108" i="214" s="1"/>
  <c r="L107" i="214"/>
  <c r="F107" i="214"/>
  <c r="J107" i="214" s="1"/>
  <c r="K107" i="214" s="1"/>
  <c r="M107" i="214" s="1"/>
  <c r="L106" i="214"/>
  <c r="F106" i="214"/>
  <c r="J106" i="214" s="1"/>
  <c r="K106" i="214" s="1"/>
  <c r="M106" i="214" s="1"/>
  <c r="L105" i="214"/>
  <c r="F105" i="214"/>
  <c r="J105" i="214" s="1"/>
  <c r="K105" i="214" s="1"/>
  <c r="M105" i="214" s="1"/>
  <c r="L104" i="214"/>
  <c r="F104" i="214"/>
  <c r="J104" i="214" s="1"/>
  <c r="K104" i="214" s="1"/>
  <c r="M104" i="214" s="1"/>
  <c r="L103" i="214"/>
  <c r="F103" i="214"/>
  <c r="J103" i="214" s="1"/>
  <c r="K103" i="214" s="1"/>
  <c r="M103" i="214" s="1"/>
  <c r="L102" i="214"/>
  <c r="F102" i="214"/>
  <c r="J102" i="214" s="1"/>
  <c r="K102" i="214" s="1"/>
  <c r="M102" i="214" s="1"/>
  <c r="L101" i="214"/>
  <c r="F101" i="214"/>
  <c r="J101" i="214" s="1"/>
  <c r="K101" i="214" s="1"/>
  <c r="M101" i="214" s="1"/>
  <c r="L100" i="214"/>
  <c r="F100" i="214"/>
  <c r="J100" i="214" s="1"/>
  <c r="K100" i="214" s="1"/>
  <c r="M100" i="214" s="1"/>
  <c r="L99" i="214"/>
  <c r="F99" i="214"/>
  <c r="J99" i="214" s="1"/>
  <c r="K99" i="214" s="1"/>
  <c r="M99" i="214" s="1"/>
  <c r="L98" i="214"/>
  <c r="F98" i="214"/>
  <c r="J98" i="214" s="1"/>
  <c r="K98" i="214" s="1"/>
  <c r="M98" i="214" s="1"/>
  <c r="L97" i="214"/>
  <c r="F97" i="214"/>
  <c r="J97" i="214" s="1"/>
  <c r="K97" i="214" s="1"/>
  <c r="M97" i="214" s="1"/>
  <c r="L96" i="214"/>
  <c r="F96" i="214"/>
  <c r="J96" i="214" s="1"/>
  <c r="K96" i="214" s="1"/>
  <c r="M96" i="214" s="1"/>
  <c r="L95" i="214"/>
  <c r="F95" i="214"/>
  <c r="J95" i="214" s="1"/>
  <c r="K95" i="214" s="1"/>
  <c r="M95" i="214" s="1"/>
  <c r="L94" i="214"/>
  <c r="F94" i="214"/>
  <c r="J94" i="214" s="1"/>
  <c r="K94" i="214" s="1"/>
  <c r="M94" i="214" s="1"/>
  <c r="L93" i="214"/>
  <c r="F93" i="214"/>
  <c r="J93" i="214" s="1"/>
  <c r="K93" i="214" s="1"/>
  <c r="M93" i="214" s="1"/>
  <c r="L92" i="214"/>
  <c r="F92" i="214"/>
  <c r="J92" i="214" s="1"/>
  <c r="K92" i="214" s="1"/>
  <c r="M92" i="214" s="1"/>
  <c r="L91" i="214"/>
  <c r="F91" i="214"/>
  <c r="J91" i="214" s="1"/>
  <c r="K91" i="214" s="1"/>
  <c r="M91" i="214" s="1"/>
  <c r="L90" i="214"/>
  <c r="F90" i="214"/>
  <c r="J90" i="214" s="1"/>
  <c r="K90" i="214" s="1"/>
  <c r="M90" i="214" s="1"/>
  <c r="L89" i="214"/>
  <c r="F89" i="214"/>
  <c r="J89" i="214" s="1"/>
  <c r="K89" i="214" s="1"/>
  <c r="M89" i="214" s="1"/>
  <c r="L88" i="214"/>
  <c r="F88" i="214"/>
  <c r="J88" i="214" s="1"/>
  <c r="K88" i="214" s="1"/>
  <c r="M88" i="214" s="1"/>
  <c r="L87" i="214"/>
  <c r="F87" i="214"/>
  <c r="J87" i="214" s="1"/>
  <c r="K87" i="214" s="1"/>
  <c r="M87" i="214" s="1"/>
  <c r="L86" i="214"/>
  <c r="F86" i="214"/>
  <c r="J86" i="214" s="1"/>
  <c r="K86" i="214" s="1"/>
  <c r="M86" i="214" s="1"/>
  <c r="L85" i="214"/>
  <c r="F85" i="214"/>
  <c r="J85" i="214" s="1"/>
  <c r="K85" i="214" s="1"/>
  <c r="M85" i="214" s="1"/>
  <c r="L84" i="214"/>
  <c r="F84" i="214"/>
  <c r="J84" i="214" s="1"/>
  <c r="K84" i="214" s="1"/>
  <c r="M84" i="214" s="1"/>
  <c r="L83" i="214"/>
  <c r="F83" i="214"/>
  <c r="J83" i="214" s="1"/>
  <c r="K83" i="214" s="1"/>
  <c r="M83" i="214" s="1"/>
  <c r="L82" i="214"/>
  <c r="F82" i="214"/>
  <c r="J82" i="214" s="1"/>
  <c r="K82" i="214" s="1"/>
  <c r="M82" i="214" s="1"/>
  <c r="L81" i="214"/>
  <c r="F81" i="214"/>
  <c r="J81" i="214" s="1"/>
  <c r="K81" i="214" s="1"/>
  <c r="M81" i="214" s="1"/>
  <c r="L80" i="214"/>
  <c r="F80" i="214"/>
  <c r="J80" i="214" s="1"/>
  <c r="K80" i="214" s="1"/>
  <c r="M80" i="214" s="1"/>
  <c r="L79" i="214"/>
  <c r="F79" i="214"/>
  <c r="J79" i="214" s="1"/>
  <c r="K79" i="214" s="1"/>
  <c r="M79" i="214" s="1"/>
  <c r="L78" i="214"/>
  <c r="F78" i="214"/>
  <c r="J78" i="214" s="1"/>
  <c r="K78" i="214" s="1"/>
  <c r="M78" i="214" s="1"/>
  <c r="L77" i="214"/>
  <c r="F77" i="214"/>
  <c r="J77" i="214" s="1"/>
  <c r="K77" i="214" s="1"/>
  <c r="M77" i="214" s="1"/>
  <c r="L76" i="214"/>
  <c r="F76" i="214"/>
  <c r="J76" i="214" s="1"/>
  <c r="K76" i="214" s="1"/>
  <c r="M76" i="214" s="1"/>
  <c r="L75" i="214"/>
  <c r="F75" i="214"/>
  <c r="J75" i="214" s="1"/>
  <c r="K75" i="214" s="1"/>
  <c r="M75" i="214" s="1"/>
  <c r="L74" i="214"/>
  <c r="F74" i="214"/>
  <c r="J74" i="214" s="1"/>
  <c r="K74" i="214" s="1"/>
  <c r="M74" i="214" s="1"/>
  <c r="L73" i="214"/>
  <c r="F73" i="214"/>
  <c r="J73" i="214" s="1"/>
  <c r="K73" i="214" s="1"/>
  <c r="M73" i="214" s="1"/>
  <c r="L72" i="214"/>
  <c r="F72" i="214"/>
  <c r="J72" i="214" s="1"/>
  <c r="K72" i="214" s="1"/>
  <c r="M72" i="214" s="1"/>
  <c r="L71" i="214"/>
  <c r="F71" i="214"/>
  <c r="J71" i="214" s="1"/>
  <c r="K71" i="214" s="1"/>
  <c r="M71" i="214" s="1"/>
  <c r="L70" i="214"/>
  <c r="F70" i="214"/>
  <c r="J70" i="214" s="1"/>
  <c r="K70" i="214" s="1"/>
  <c r="M70" i="214" s="1"/>
  <c r="L69" i="214"/>
  <c r="F69" i="214"/>
  <c r="J69" i="214" s="1"/>
  <c r="K69" i="214" s="1"/>
  <c r="M69" i="214" s="1"/>
  <c r="L68" i="214"/>
  <c r="F68" i="214"/>
  <c r="J68" i="214" s="1"/>
  <c r="K68" i="214" s="1"/>
  <c r="M68" i="214" s="1"/>
  <c r="L67" i="214"/>
  <c r="F67" i="214"/>
  <c r="J67" i="214" s="1"/>
  <c r="K67" i="214" s="1"/>
  <c r="M67" i="214" s="1"/>
  <c r="L66" i="214"/>
  <c r="F66" i="214"/>
  <c r="J66" i="214" s="1"/>
  <c r="K66" i="214" s="1"/>
  <c r="M66" i="214" s="1"/>
  <c r="L65" i="214"/>
  <c r="F65" i="214"/>
  <c r="J65" i="214" s="1"/>
  <c r="K65" i="214" s="1"/>
  <c r="M65" i="214" s="1"/>
  <c r="L64" i="214"/>
  <c r="F64" i="214"/>
  <c r="J64" i="214" s="1"/>
  <c r="K64" i="214" s="1"/>
  <c r="M64" i="214" s="1"/>
  <c r="L63" i="214"/>
  <c r="F63" i="214"/>
  <c r="J63" i="214" s="1"/>
  <c r="K63" i="214" s="1"/>
  <c r="M63" i="214" s="1"/>
  <c r="L62" i="214"/>
  <c r="F62" i="214"/>
  <c r="J62" i="214" s="1"/>
  <c r="K62" i="214" s="1"/>
  <c r="M62" i="214" s="1"/>
  <c r="L61" i="214"/>
  <c r="F61" i="214"/>
  <c r="J61" i="214" s="1"/>
  <c r="K61" i="214" s="1"/>
  <c r="M61" i="214" s="1"/>
  <c r="L60" i="214"/>
  <c r="F60" i="214"/>
  <c r="J60" i="214" s="1"/>
  <c r="K60" i="214" s="1"/>
  <c r="M60" i="214" s="1"/>
  <c r="L59" i="214"/>
  <c r="F59" i="214"/>
  <c r="J59" i="214" s="1"/>
  <c r="K59" i="214" s="1"/>
  <c r="M59" i="214" s="1"/>
  <c r="L58" i="214"/>
  <c r="F58" i="214"/>
  <c r="J58" i="214" s="1"/>
  <c r="K58" i="214" s="1"/>
  <c r="M58" i="214" s="1"/>
  <c r="L57" i="214"/>
  <c r="F57" i="214"/>
  <c r="J57" i="214" s="1"/>
  <c r="K57" i="214" s="1"/>
  <c r="M57" i="214" s="1"/>
  <c r="L56" i="214"/>
  <c r="F56" i="214"/>
  <c r="J56" i="214" s="1"/>
  <c r="K56" i="214" s="1"/>
  <c r="M56" i="214" s="1"/>
  <c r="L55" i="214"/>
  <c r="F55" i="214"/>
  <c r="J55" i="214" s="1"/>
  <c r="K55" i="214" s="1"/>
  <c r="M55" i="214" s="1"/>
  <c r="L54" i="214"/>
  <c r="F54" i="214"/>
  <c r="J54" i="214" s="1"/>
  <c r="K54" i="214" s="1"/>
  <c r="M54" i="214" s="1"/>
  <c r="L53" i="214"/>
  <c r="F53" i="214"/>
  <c r="J53" i="214" s="1"/>
  <c r="K53" i="214" s="1"/>
  <c r="M53" i="214" s="1"/>
  <c r="L52" i="214"/>
  <c r="F52" i="214"/>
  <c r="J52" i="214" s="1"/>
  <c r="K52" i="214" s="1"/>
  <c r="M52" i="214" s="1"/>
  <c r="L51" i="214"/>
  <c r="F51" i="214"/>
  <c r="J51" i="214" s="1"/>
  <c r="K51" i="214" s="1"/>
  <c r="M51" i="214" s="1"/>
  <c r="L50" i="214"/>
  <c r="F50" i="214"/>
  <c r="J50" i="214" s="1"/>
  <c r="K50" i="214" s="1"/>
  <c r="M50" i="214" s="1"/>
  <c r="L49" i="214"/>
  <c r="F49" i="214"/>
  <c r="J49" i="214" s="1"/>
  <c r="K49" i="214" s="1"/>
  <c r="M49" i="214" s="1"/>
  <c r="L48" i="214"/>
  <c r="F48" i="214"/>
  <c r="J48" i="214" s="1"/>
  <c r="K48" i="214" s="1"/>
  <c r="M48" i="214" s="1"/>
  <c r="L47" i="214"/>
  <c r="F47" i="214"/>
  <c r="J47" i="214" s="1"/>
  <c r="K47" i="214" s="1"/>
  <c r="M47" i="214" s="1"/>
  <c r="L46" i="214"/>
  <c r="F46" i="214"/>
  <c r="J46" i="214" s="1"/>
  <c r="K46" i="214" s="1"/>
  <c r="M46" i="214" s="1"/>
  <c r="L45" i="214"/>
  <c r="F45" i="214"/>
  <c r="J45" i="214" s="1"/>
  <c r="K45" i="214" s="1"/>
  <c r="M45" i="214" s="1"/>
  <c r="L44" i="214"/>
  <c r="F44" i="214"/>
  <c r="J44" i="214" s="1"/>
  <c r="K44" i="214" s="1"/>
  <c r="M44" i="214" s="1"/>
  <c r="L43" i="214"/>
  <c r="F43" i="214"/>
  <c r="J43" i="214" s="1"/>
  <c r="K43" i="214" s="1"/>
  <c r="M43" i="214" s="1"/>
  <c r="L42" i="214"/>
  <c r="F42" i="214"/>
  <c r="J42" i="214" s="1"/>
  <c r="K42" i="214" s="1"/>
  <c r="M42" i="214" s="1"/>
  <c r="L41" i="214"/>
  <c r="F41" i="214"/>
  <c r="J41" i="214" s="1"/>
  <c r="K41" i="214" s="1"/>
  <c r="M41" i="214" s="1"/>
  <c r="L40" i="214"/>
  <c r="F40" i="214"/>
  <c r="J40" i="214" s="1"/>
  <c r="K40" i="214" s="1"/>
  <c r="M40" i="214" s="1"/>
  <c r="L39" i="214"/>
  <c r="F39" i="214"/>
  <c r="J39" i="214" s="1"/>
  <c r="K39" i="214" s="1"/>
  <c r="M39" i="214" s="1"/>
  <c r="L38" i="214"/>
  <c r="F38" i="214"/>
  <c r="J38" i="214" s="1"/>
  <c r="K38" i="214" s="1"/>
  <c r="M38" i="214" s="1"/>
  <c r="L37" i="214"/>
  <c r="F37" i="214"/>
  <c r="J37" i="214" s="1"/>
  <c r="K37" i="214" s="1"/>
  <c r="M37" i="214" s="1"/>
  <c r="L36" i="214"/>
  <c r="F36" i="214"/>
  <c r="J36" i="214" s="1"/>
  <c r="K36" i="214" s="1"/>
  <c r="M36" i="214" s="1"/>
  <c r="L35" i="214"/>
  <c r="F35" i="214"/>
  <c r="J35" i="214" s="1"/>
  <c r="K35" i="214" s="1"/>
  <c r="M35" i="214" s="1"/>
  <c r="L34" i="214"/>
  <c r="F34" i="214"/>
  <c r="J34" i="214" s="1"/>
  <c r="K34" i="214" s="1"/>
  <c r="M34" i="214" s="1"/>
  <c r="L33" i="214"/>
  <c r="F33" i="214"/>
  <c r="J33" i="214" s="1"/>
  <c r="K33" i="214" s="1"/>
  <c r="M33" i="214" s="1"/>
  <c r="L32" i="214"/>
  <c r="F32" i="214"/>
  <c r="J32" i="214" s="1"/>
  <c r="K32" i="214" s="1"/>
  <c r="M32" i="214" s="1"/>
  <c r="L31" i="214"/>
  <c r="F31" i="214"/>
  <c r="J31" i="214" s="1"/>
  <c r="K31" i="214" s="1"/>
  <c r="M31" i="214" s="1"/>
  <c r="L30" i="214"/>
  <c r="F30" i="214"/>
  <c r="J30" i="214" s="1"/>
  <c r="K30" i="214" s="1"/>
  <c r="M30" i="214" s="1"/>
  <c r="L29" i="214"/>
  <c r="F29" i="214"/>
  <c r="J29" i="214" s="1"/>
  <c r="K29" i="214" s="1"/>
  <c r="M29" i="214" s="1"/>
  <c r="L28" i="214"/>
  <c r="F28" i="214"/>
  <c r="J28" i="214" s="1"/>
  <c r="K28" i="214" s="1"/>
  <c r="M28" i="214" s="1"/>
  <c r="L27" i="214"/>
  <c r="F27" i="214"/>
  <c r="J27" i="214" s="1"/>
  <c r="K27" i="214" s="1"/>
  <c r="M27" i="214" s="1"/>
  <c r="L26" i="214"/>
  <c r="F26" i="214"/>
  <c r="J26" i="214" s="1"/>
  <c r="K26" i="214" s="1"/>
  <c r="M26" i="214" s="1"/>
  <c r="L25" i="214"/>
  <c r="F25" i="214"/>
  <c r="J25" i="214" s="1"/>
  <c r="K25" i="214" s="1"/>
  <c r="M25" i="214" s="1"/>
  <c r="L24" i="214"/>
  <c r="F24" i="214"/>
  <c r="J24" i="214" s="1"/>
  <c r="K24" i="214" s="1"/>
  <c r="M24" i="214" s="1"/>
  <c r="L23" i="214"/>
  <c r="F23" i="214"/>
  <c r="J23" i="214" s="1"/>
  <c r="K23" i="214" s="1"/>
  <c r="M23" i="214" s="1"/>
  <c r="L22" i="214"/>
  <c r="F22" i="214"/>
  <c r="J22" i="214" s="1"/>
  <c r="K22" i="214" s="1"/>
  <c r="M22" i="214" s="1"/>
  <c r="L21" i="214"/>
  <c r="F21" i="214"/>
  <c r="J21" i="214" s="1"/>
  <c r="K21" i="214" s="1"/>
  <c r="M21" i="214" s="1"/>
  <c r="L20" i="214"/>
  <c r="F20" i="214"/>
  <c r="J20" i="214" s="1"/>
  <c r="K20" i="214" s="1"/>
  <c r="M20" i="214" s="1"/>
  <c r="L19" i="214"/>
  <c r="F19" i="214"/>
  <c r="J19" i="214" s="1"/>
  <c r="K19" i="214" s="1"/>
  <c r="M19" i="214" s="1"/>
  <c r="L18" i="214"/>
  <c r="F18" i="214"/>
  <c r="J18" i="214" s="1"/>
  <c r="K18" i="214" s="1"/>
  <c r="M18" i="214" s="1"/>
  <c r="L17" i="214"/>
  <c r="F17" i="214"/>
  <c r="J17" i="214" s="1"/>
  <c r="K17" i="214" s="1"/>
  <c r="M17" i="214" s="1"/>
  <c r="L16" i="214"/>
  <c r="F16" i="214"/>
  <c r="J16" i="214" s="1"/>
  <c r="K16" i="214" s="1"/>
  <c r="M16" i="214" s="1"/>
  <c r="L15" i="214"/>
  <c r="F15" i="214"/>
  <c r="J15" i="214" s="1"/>
  <c r="K15" i="214" s="1"/>
  <c r="M15" i="214" s="1"/>
  <c r="L14" i="214"/>
  <c r="F14" i="214"/>
  <c r="J14" i="214" s="1"/>
  <c r="K14" i="214" s="1"/>
  <c r="M14" i="214" s="1"/>
  <c r="L13" i="214"/>
  <c r="F13" i="214"/>
  <c r="J13" i="214" s="1"/>
  <c r="K13" i="214" s="1"/>
  <c r="M13" i="214" s="1"/>
  <c r="L12" i="214"/>
  <c r="F12" i="214"/>
  <c r="J12" i="214" s="1"/>
  <c r="K12" i="214" s="1"/>
  <c r="M12" i="214" s="1"/>
  <c r="L11" i="214"/>
  <c r="F11" i="214"/>
  <c r="J11" i="214" s="1"/>
  <c r="K11" i="214" s="1"/>
  <c r="M11" i="214" s="1"/>
  <c r="L10" i="214"/>
  <c r="F10" i="214"/>
  <c r="J10" i="214" s="1"/>
  <c r="K10" i="214" s="1"/>
  <c r="M10" i="214" s="1"/>
  <c r="L9" i="214"/>
  <c r="F9" i="214"/>
  <c r="J9" i="214" s="1"/>
  <c r="K9" i="214" s="1"/>
  <c r="M9" i="214" s="1"/>
  <c r="L8" i="214"/>
  <c r="F8" i="214"/>
  <c r="J8" i="214" s="1"/>
  <c r="K8" i="214" s="1"/>
  <c r="M8" i="214" s="1"/>
  <c r="L7" i="214"/>
  <c r="F7" i="214"/>
  <c r="J7" i="214" s="1"/>
  <c r="K7" i="214" s="1"/>
  <c r="M7" i="214" s="1"/>
  <c r="L6" i="214"/>
  <c r="F6" i="214"/>
  <c r="J6" i="214" s="1"/>
  <c r="K6" i="214" s="1"/>
  <c r="M6" i="214" s="1"/>
  <c r="L5" i="214"/>
  <c r="F5" i="214"/>
  <c r="J5" i="214" s="1"/>
  <c r="K5" i="214" s="1"/>
  <c r="M5" i="214" s="1"/>
  <c r="M200" i="214" s="1"/>
  <c r="I1" i="214"/>
  <c r="E2" i="214"/>
  <c r="F53" i="213"/>
  <c r="I43" i="213"/>
  <c r="I42" i="213"/>
  <c r="G42" i="213"/>
  <c r="I41" i="213"/>
  <c r="G41" i="213"/>
  <c r="I40" i="213"/>
  <c r="G40" i="213"/>
  <c r="I39" i="213"/>
  <c r="G39" i="213"/>
  <c r="I38" i="213"/>
  <c r="G38" i="213"/>
  <c r="I37" i="213"/>
  <c r="G37" i="213"/>
  <c r="I36" i="213"/>
  <c r="G36" i="213"/>
  <c r="I35" i="213"/>
  <c r="G35" i="213"/>
  <c r="I34" i="213"/>
  <c r="G34" i="213"/>
  <c r="I33" i="213"/>
  <c r="G33" i="213"/>
  <c r="I29" i="213"/>
  <c r="F29" i="213"/>
  <c r="G29" i="213" s="1"/>
  <c r="A29" i="213"/>
  <c r="I28" i="213"/>
  <c r="F28" i="213"/>
  <c r="G28" i="213" s="1"/>
  <c r="A28" i="213"/>
  <c r="I27" i="213"/>
  <c r="F27" i="213"/>
  <c r="G27" i="213" s="1"/>
  <c r="A27" i="213"/>
  <c r="I26" i="213"/>
  <c r="F26" i="213"/>
  <c r="G26" i="213" s="1"/>
  <c r="A26" i="213"/>
  <c r="I25" i="213"/>
  <c r="F25" i="213"/>
  <c r="G25" i="213" s="1"/>
  <c r="A25" i="213"/>
  <c r="I24" i="213"/>
  <c r="F24" i="213"/>
  <c r="G24" i="213" s="1"/>
  <c r="A24" i="213"/>
  <c r="I23" i="213"/>
  <c r="F23" i="213"/>
  <c r="G23" i="213" s="1"/>
  <c r="A23" i="213"/>
  <c r="I22" i="213"/>
  <c r="F22" i="213"/>
  <c r="G22" i="213" s="1"/>
  <c r="A22" i="213"/>
  <c r="I21" i="213"/>
  <c r="F21" i="213"/>
  <c r="G21" i="213" s="1"/>
  <c r="A21" i="213"/>
  <c r="I20" i="213"/>
  <c r="F20" i="213"/>
  <c r="G20" i="213" s="1"/>
  <c r="A20" i="213"/>
  <c r="I19" i="213"/>
  <c r="F19" i="213"/>
  <c r="A19" i="213"/>
  <c r="I18" i="213"/>
  <c r="F18" i="213"/>
  <c r="A18" i="213"/>
  <c r="I17" i="213"/>
  <c r="F17" i="213"/>
  <c r="A17" i="213"/>
  <c r="I16" i="213"/>
  <c r="F16" i="213"/>
  <c r="A16" i="213"/>
  <c r="I15" i="213"/>
  <c r="F15" i="213"/>
  <c r="A15" i="213"/>
  <c r="A14" i="213"/>
  <c r="E8" i="213"/>
  <c r="E11" i="213" s="1"/>
  <c r="H5" i="213"/>
  <c r="H41" i="213" s="1"/>
  <c r="G200" i="212"/>
  <c r="L199" i="212"/>
  <c r="F199" i="212"/>
  <c r="J199" i="212" s="1"/>
  <c r="K199" i="212" s="1"/>
  <c r="M199" i="212" s="1"/>
  <c r="L198" i="212"/>
  <c r="F198" i="212"/>
  <c r="J198" i="212" s="1"/>
  <c r="K198" i="212" s="1"/>
  <c r="M198" i="212" s="1"/>
  <c r="L197" i="212"/>
  <c r="F197" i="212"/>
  <c r="J197" i="212" s="1"/>
  <c r="K197" i="212" s="1"/>
  <c r="M197" i="212" s="1"/>
  <c r="L196" i="212"/>
  <c r="F196" i="212"/>
  <c r="J196" i="212" s="1"/>
  <c r="K196" i="212" s="1"/>
  <c r="M196" i="212" s="1"/>
  <c r="L195" i="212"/>
  <c r="F195" i="212"/>
  <c r="J195" i="212" s="1"/>
  <c r="K195" i="212" s="1"/>
  <c r="M195" i="212" s="1"/>
  <c r="L194" i="212"/>
  <c r="F194" i="212"/>
  <c r="J194" i="212" s="1"/>
  <c r="K194" i="212" s="1"/>
  <c r="M194" i="212" s="1"/>
  <c r="L193" i="212"/>
  <c r="F193" i="212"/>
  <c r="J193" i="212" s="1"/>
  <c r="K193" i="212" s="1"/>
  <c r="M193" i="212" s="1"/>
  <c r="L192" i="212"/>
  <c r="F192" i="212"/>
  <c r="J192" i="212" s="1"/>
  <c r="K192" i="212" s="1"/>
  <c r="M192" i="212" s="1"/>
  <c r="L191" i="212"/>
  <c r="F191" i="212"/>
  <c r="J191" i="212" s="1"/>
  <c r="K191" i="212" s="1"/>
  <c r="M191" i="212" s="1"/>
  <c r="L190" i="212"/>
  <c r="F190" i="212"/>
  <c r="J190" i="212" s="1"/>
  <c r="K190" i="212" s="1"/>
  <c r="M190" i="212" s="1"/>
  <c r="L189" i="212"/>
  <c r="F189" i="212"/>
  <c r="J189" i="212" s="1"/>
  <c r="K189" i="212" s="1"/>
  <c r="M189" i="212" s="1"/>
  <c r="L188" i="212"/>
  <c r="F188" i="212"/>
  <c r="J188" i="212" s="1"/>
  <c r="K188" i="212" s="1"/>
  <c r="M188" i="212" s="1"/>
  <c r="L187" i="212"/>
  <c r="F187" i="212"/>
  <c r="J187" i="212" s="1"/>
  <c r="K187" i="212" s="1"/>
  <c r="M187" i="212" s="1"/>
  <c r="L186" i="212"/>
  <c r="F186" i="212"/>
  <c r="J186" i="212" s="1"/>
  <c r="K186" i="212" s="1"/>
  <c r="M186" i="212" s="1"/>
  <c r="L185" i="212"/>
  <c r="F185" i="212"/>
  <c r="J185" i="212" s="1"/>
  <c r="K185" i="212" s="1"/>
  <c r="M185" i="212" s="1"/>
  <c r="L184" i="212"/>
  <c r="F184" i="212"/>
  <c r="J184" i="212" s="1"/>
  <c r="K184" i="212" s="1"/>
  <c r="M184" i="212" s="1"/>
  <c r="L183" i="212"/>
  <c r="F183" i="212"/>
  <c r="J183" i="212" s="1"/>
  <c r="K183" i="212" s="1"/>
  <c r="M183" i="212" s="1"/>
  <c r="L182" i="212"/>
  <c r="F182" i="212"/>
  <c r="J182" i="212" s="1"/>
  <c r="K182" i="212" s="1"/>
  <c r="M182" i="212" s="1"/>
  <c r="L181" i="212"/>
  <c r="F181" i="212"/>
  <c r="J181" i="212" s="1"/>
  <c r="K181" i="212" s="1"/>
  <c r="M181" i="212" s="1"/>
  <c r="L180" i="212"/>
  <c r="F180" i="212"/>
  <c r="J180" i="212" s="1"/>
  <c r="K180" i="212" s="1"/>
  <c r="M180" i="212" s="1"/>
  <c r="L179" i="212"/>
  <c r="F179" i="212"/>
  <c r="J179" i="212" s="1"/>
  <c r="K179" i="212" s="1"/>
  <c r="M179" i="212" s="1"/>
  <c r="L178" i="212"/>
  <c r="F178" i="212"/>
  <c r="J178" i="212" s="1"/>
  <c r="K178" i="212" s="1"/>
  <c r="M178" i="212" s="1"/>
  <c r="L177" i="212"/>
  <c r="F177" i="212"/>
  <c r="J177" i="212" s="1"/>
  <c r="K177" i="212" s="1"/>
  <c r="M177" i="212" s="1"/>
  <c r="L176" i="212"/>
  <c r="F176" i="212"/>
  <c r="J176" i="212" s="1"/>
  <c r="K176" i="212" s="1"/>
  <c r="M176" i="212" s="1"/>
  <c r="L175" i="212"/>
  <c r="F175" i="212"/>
  <c r="J175" i="212" s="1"/>
  <c r="K175" i="212" s="1"/>
  <c r="M175" i="212" s="1"/>
  <c r="L174" i="212"/>
  <c r="F174" i="212"/>
  <c r="J174" i="212" s="1"/>
  <c r="K174" i="212" s="1"/>
  <c r="M174" i="212" s="1"/>
  <c r="L173" i="212"/>
  <c r="F173" i="212"/>
  <c r="J173" i="212" s="1"/>
  <c r="K173" i="212" s="1"/>
  <c r="M173" i="212" s="1"/>
  <c r="L172" i="212"/>
  <c r="F172" i="212"/>
  <c r="J172" i="212" s="1"/>
  <c r="K172" i="212" s="1"/>
  <c r="M172" i="212" s="1"/>
  <c r="L171" i="212"/>
  <c r="F171" i="212"/>
  <c r="J171" i="212" s="1"/>
  <c r="K171" i="212" s="1"/>
  <c r="M171" i="212" s="1"/>
  <c r="L170" i="212"/>
  <c r="F170" i="212"/>
  <c r="J170" i="212" s="1"/>
  <c r="K170" i="212" s="1"/>
  <c r="M170" i="212" s="1"/>
  <c r="L169" i="212"/>
  <c r="F169" i="212"/>
  <c r="J169" i="212" s="1"/>
  <c r="K169" i="212" s="1"/>
  <c r="M169" i="212" s="1"/>
  <c r="L168" i="212"/>
  <c r="F168" i="212"/>
  <c r="J168" i="212" s="1"/>
  <c r="K168" i="212" s="1"/>
  <c r="M168" i="212" s="1"/>
  <c r="L167" i="212"/>
  <c r="F167" i="212"/>
  <c r="J167" i="212" s="1"/>
  <c r="K167" i="212" s="1"/>
  <c r="M167" i="212" s="1"/>
  <c r="L166" i="212"/>
  <c r="F166" i="212"/>
  <c r="J166" i="212" s="1"/>
  <c r="K166" i="212" s="1"/>
  <c r="M166" i="212" s="1"/>
  <c r="L165" i="212"/>
  <c r="F165" i="212"/>
  <c r="J165" i="212" s="1"/>
  <c r="K165" i="212" s="1"/>
  <c r="M165" i="212" s="1"/>
  <c r="L164" i="212"/>
  <c r="F164" i="212"/>
  <c r="J164" i="212" s="1"/>
  <c r="K164" i="212" s="1"/>
  <c r="M164" i="212" s="1"/>
  <c r="L163" i="212"/>
  <c r="F163" i="212"/>
  <c r="J163" i="212" s="1"/>
  <c r="K163" i="212" s="1"/>
  <c r="M163" i="212" s="1"/>
  <c r="L162" i="212"/>
  <c r="F162" i="212"/>
  <c r="J162" i="212" s="1"/>
  <c r="K162" i="212" s="1"/>
  <c r="M162" i="212" s="1"/>
  <c r="L161" i="212"/>
  <c r="F161" i="212"/>
  <c r="J161" i="212" s="1"/>
  <c r="K161" i="212" s="1"/>
  <c r="M161" i="212" s="1"/>
  <c r="L160" i="212"/>
  <c r="F160" i="212"/>
  <c r="J160" i="212" s="1"/>
  <c r="K160" i="212" s="1"/>
  <c r="M160" i="212" s="1"/>
  <c r="L159" i="212"/>
  <c r="F159" i="212"/>
  <c r="J159" i="212" s="1"/>
  <c r="K159" i="212" s="1"/>
  <c r="M159" i="212" s="1"/>
  <c r="L158" i="212"/>
  <c r="F158" i="212"/>
  <c r="J158" i="212" s="1"/>
  <c r="K158" i="212" s="1"/>
  <c r="M158" i="212" s="1"/>
  <c r="L157" i="212"/>
  <c r="F157" i="212"/>
  <c r="J157" i="212" s="1"/>
  <c r="K157" i="212" s="1"/>
  <c r="M157" i="212" s="1"/>
  <c r="L156" i="212"/>
  <c r="F156" i="212"/>
  <c r="J156" i="212" s="1"/>
  <c r="K156" i="212" s="1"/>
  <c r="M156" i="212" s="1"/>
  <c r="L155" i="212"/>
  <c r="F155" i="212"/>
  <c r="J155" i="212" s="1"/>
  <c r="K155" i="212" s="1"/>
  <c r="M155" i="212" s="1"/>
  <c r="L154" i="212"/>
  <c r="F154" i="212"/>
  <c r="J154" i="212" s="1"/>
  <c r="K154" i="212" s="1"/>
  <c r="M154" i="212" s="1"/>
  <c r="L153" i="212"/>
  <c r="F153" i="212"/>
  <c r="J153" i="212" s="1"/>
  <c r="K153" i="212" s="1"/>
  <c r="M153" i="212" s="1"/>
  <c r="L152" i="212"/>
  <c r="F152" i="212"/>
  <c r="J152" i="212" s="1"/>
  <c r="K152" i="212" s="1"/>
  <c r="M152" i="212" s="1"/>
  <c r="L151" i="212"/>
  <c r="F151" i="212"/>
  <c r="J151" i="212" s="1"/>
  <c r="K151" i="212" s="1"/>
  <c r="M151" i="212" s="1"/>
  <c r="L150" i="212"/>
  <c r="F150" i="212"/>
  <c r="J150" i="212" s="1"/>
  <c r="K150" i="212" s="1"/>
  <c r="M150" i="212" s="1"/>
  <c r="L149" i="212"/>
  <c r="F149" i="212"/>
  <c r="J149" i="212" s="1"/>
  <c r="K149" i="212" s="1"/>
  <c r="M149" i="212" s="1"/>
  <c r="L148" i="212"/>
  <c r="F148" i="212"/>
  <c r="J148" i="212" s="1"/>
  <c r="K148" i="212" s="1"/>
  <c r="M148" i="212" s="1"/>
  <c r="L147" i="212"/>
  <c r="F147" i="212"/>
  <c r="J147" i="212" s="1"/>
  <c r="K147" i="212" s="1"/>
  <c r="M147" i="212" s="1"/>
  <c r="L146" i="212"/>
  <c r="F146" i="212"/>
  <c r="J146" i="212" s="1"/>
  <c r="K146" i="212" s="1"/>
  <c r="M146" i="212" s="1"/>
  <c r="L145" i="212"/>
  <c r="F145" i="212"/>
  <c r="J145" i="212" s="1"/>
  <c r="K145" i="212" s="1"/>
  <c r="M145" i="212" s="1"/>
  <c r="L144" i="212"/>
  <c r="F144" i="212"/>
  <c r="J144" i="212" s="1"/>
  <c r="K144" i="212" s="1"/>
  <c r="M144" i="212" s="1"/>
  <c r="L143" i="212"/>
  <c r="F143" i="212"/>
  <c r="J143" i="212" s="1"/>
  <c r="K143" i="212" s="1"/>
  <c r="M143" i="212" s="1"/>
  <c r="L142" i="212"/>
  <c r="F142" i="212"/>
  <c r="J142" i="212" s="1"/>
  <c r="K142" i="212" s="1"/>
  <c r="M142" i="212" s="1"/>
  <c r="L141" i="212"/>
  <c r="F141" i="212"/>
  <c r="J141" i="212" s="1"/>
  <c r="K141" i="212" s="1"/>
  <c r="M141" i="212" s="1"/>
  <c r="L140" i="212"/>
  <c r="F140" i="212"/>
  <c r="J140" i="212" s="1"/>
  <c r="K140" i="212" s="1"/>
  <c r="M140" i="212" s="1"/>
  <c r="L139" i="212"/>
  <c r="F139" i="212"/>
  <c r="J139" i="212" s="1"/>
  <c r="K139" i="212" s="1"/>
  <c r="M139" i="212" s="1"/>
  <c r="L138" i="212"/>
  <c r="F138" i="212"/>
  <c r="J138" i="212" s="1"/>
  <c r="K138" i="212" s="1"/>
  <c r="M138" i="212" s="1"/>
  <c r="L137" i="212"/>
  <c r="F137" i="212"/>
  <c r="J137" i="212" s="1"/>
  <c r="K137" i="212" s="1"/>
  <c r="M137" i="212" s="1"/>
  <c r="L136" i="212"/>
  <c r="F136" i="212"/>
  <c r="J136" i="212" s="1"/>
  <c r="K136" i="212" s="1"/>
  <c r="M136" i="212" s="1"/>
  <c r="L135" i="212"/>
  <c r="F135" i="212"/>
  <c r="J135" i="212" s="1"/>
  <c r="K135" i="212" s="1"/>
  <c r="M135" i="212" s="1"/>
  <c r="L134" i="212"/>
  <c r="F134" i="212"/>
  <c r="J134" i="212" s="1"/>
  <c r="K134" i="212" s="1"/>
  <c r="M134" i="212" s="1"/>
  <c r="L133" i="212"/>
  <c r="F133" i="212"/>
  <c r="J133" i="212" s="1"/>
  <c r="K133" i="212" s="1"/>
  <c r="M133" i="212" s="1"/>
  <c r="L132" i="212"/>
  <c r="F132" i="212"/>
  <c r="J132" i="212" s="1"/>
  <c r="K132" i="212" s="1"/>
  <c r="M132" i="212" s="1"/>
  <c r="L131" i="212"/>
  <c r="F131" i="212"/>
  <c r="J131" i="212" s="1"/>
  <c r="K131" i="212" s="1"/>
  <c r="M131" i="212" s="1"/>
  <c r="L130" i="212"/>
  <c r="F130" i="212"/>
  <c r="J130" i="212" s="1"/>
  <c r="K130" i="212" s="1"/>
  <c r="M130" i="212" s="1"/>
  <c r="L129" i="212"/>
  <c r="F129" i="212"/>
  <c r="J129" i="212" s="1"/>
  <c r="K129" i="212" s="1"/>
  <c r="M129" i="212" s="1"/>
  <c r="L128" i="212"/>
  <c r="F128" i="212"/>
  <c r="J128" i="212" s="1"/>
  <c r="K128" i="212" s="1"/>
  <c r="M128" i="212" s="1"/>
  <c r="L127" i="212"/>
  <c r="F127" i="212"/>
  <c r="J127" i="212" s="1"/>
  <c r="K127" i="212" s="1"/>
  <c r="M127" i="212" s="1"/>
  <c r="L126" i="212"/>
  <c r="F126" i="212"/>
  <c r="J126" i="212" s="1"/>
  <c r="K126" i="212" s="1"/>
  <c r="M126" i="212" s="1"/>
  <c r="L125" i="212"/>
  <c r="F125" i="212"/>
  <c r="J125" i="212" s="1"/>
  <c r="K125" i="212" s="1"/>
  <c r="M125" i="212" s="1"/>
  <c r="L124" i="212"/>
  <c r="F124" i="212"/>
  <c r="J124" i="212" s="1"/>
  <c r="K124" i="212" s="1"/>
  <c r="M124" i="212" s="1"/>
  <c r="L123" i="212"/>
  <c r="F123" i="212"/>
  <c r="J123" i="212" s="1"/>
  <c r="K123" i="212" s="1"/>
  <c r="M123" i="212" s="1"/>
  <c r="L122" i="212"/>
  <c r="F122" i="212"/>
  <c r="J122" i="212" s="1"/>
  <c r="K122" i="212" s="1"/>
  <c r="M122" i="212" s="1"/>
  <c r="L121" i="212"/>
  <c r="F121" i="212"/>
  <c r="J121" i="212" s="1"/>
  <c r="K121" i="212" s="1"/>
  <c r="M121" i="212" s="1"/>
  <c r="L120" i="212"/>
  <c r="F120" i="212"/>
  <c r="J120" i="212" s="1"/>
  <c r="K120" i="212" s="1"/>
  <c r="M120" i="212" s="1"/>
  <c r="L119" i="212"/>
  <c r="F119" i="212"/>
  <c r="J119" i="212" s="1"/>
  <c r="K119" i="212" s="1"/>
  <c r="M119" i="212" s="1"/>
  <c r="L118" i="212"/>
  <c r="F118" i="212"/>
  <c r="J118" i="212" s="1"/>
  <c r="K118" i="212" s="1"/>
  <c r="M118" i="212" s="1"/>
  <c r="L117" i="212"/>
  <c r="F117" i="212"/>
  <c r="J117" i="212" s="1"/>
  <c r="K117" i="212" s="1"/>
  <c r="M117" i="212" s="1"/>
  <c r="L116" i="212"/>
  <c r="F116" i="212"/>
  <c r="J116" i="212" s="1"/>
  <c r="K116" i="212" s="1"/>
  <c r="M116" i="212" s="1"/>
  <c r="L115" i="212"/>
  <c r="F115" i="212"/>
  <c r="J115" i="212" s="1"/>
  <c r="K115" i="212" s="1"/>
  <c r="M115" i="212" s="1"/>
  <c r="L114" i="212"/>
  <c r="F114" i="212"/>
  <c r="J114" i="212" s="1"/>
  <c r="K114" i="212" s="1"/>
  <c r="M114" i="212" s="1"/>
  <c r="L113" i="212"/>
  <c r="F113" i="212"/>
  <c r="J113" i="212" s="1"/>
  <c r="K113" i="212" s="1"/>
  <c r="M113" i="212" s="1"/>
  <c r="L112" i="212"/>
  <c r="F112" i="212"/>
  <c r="J112" i="212" s="1"/>
  <c r="K112" i="212" s="1"/>
  <c r="M112" i="212" s="1"/>
  <c r="L111" i="212"/>
  <c r="F111" i="212"/>
  <c r="J111" i="212" s="1"/>
  <c r="K111" i="212" s="1"/>
  <c r="M111" i="212" s="1"/>
  <c r="L110" i="212"/>
  <c r="F110" i="212"/>
  <c r="J110" i="212" s="1"/>
  <c r="K110" i="212" s="1"/>
  <c r="M110" i="212" s="1"/>
  <c r="L109" i="212"/>
  <c r="F109" i="212"/>
  <c r="J109" i="212" s="1"/>
  <c r="K109" i="212" s="1"/>
  <c r="M109" i="212" s="1"/>
  <c r="L108" i="212"/>
  <c r="F108" i="212"/>
  <c r="J108" i="212" s="1"/>
  <c r="K108" i="212" s="1"/>
  <c r="M108" i="212" s="1"/>
  <c r="L107" i="212"/>
  <c r="F107" i="212"/>
  <c r="J107" i="212" s="1"/>
  <c r="K107" i="212" s="1"/>
  <c r="M107" i="212" s="1"/>
  <c r="L106" i="212"/>
  <c r="F106" i="212"/>
  <c r="J106" i="212" s="1"/>
  <c r="K106" i="212" s="1"/>
  <c r="M106" i="212" s="1"/>
  <c r="L105" i="212"/>
  <c r="F105" i="212"/>
  <c r="J105" i="212" s="1"/>
  <c r="K105" i="212" s="1"/>
  <c r="M105" i="212" s="1"/>
  <c r="L104" i="212"/>
  <c r="F104" i="212"/>
  <c r="J104" i="212" s="1"/>
  <c r="K104" i="212" s="1"/>
  <c r="M104" i="212" s="1"/>
  <c r="L103" i="212"/>
  <c r="F103" i="212"/>
  <c r="J103" i="212" s="1"/>
  <c r="K103" i="212" s="1"/>
  <c r="M103" i="212" s="1"/>
  <c r="L102" i="212"/>
  <c r="F102" i="212"/>
  <c r="J102" i="212" s="1"/>
  <c r="K102" i="212" s="1"/>
  <c r="M102" i="212" s="1"/>
  <c r="L101" i="212"/>
  <c r="F101" i="212"/>
  <c r="J101" i="212" s="1"/>
  <c r="K101" i="212" s="1"/>
  <c r="M101" i="212" s="1"/>
  <c r="L100" i="212"/>
  <c r="F100" i="212"/>
  <c r="J100" i="212" s="1"/>
  <c r="K100" i="212" s="1"/>
  <c r="M100" i="212" s="1"/>
  <c r="L99" i="212"/>
  <c r="F99" i="212"/>
  <c r="J99" i="212" s="1"/>
  <c r="K99" i="212" s="1"/>
  <c r="M99" i="212" s="1"/>
  <c r="L98" i="212"/>
  <c r="F98" i="212"/>
  <c r="J98" i="212" s="1"/>
  <c r="K98" i="212" s="1"/>
  <c r="M98" i="212" s="1"/>
  <c r="L97" i="212"/>
  <c r="F97" i="212"/>
  <c r="J97" i="212" s="1"/>
  <c r="K97" i="212" s="1"/>
  <c r="M97" i="212" s="1"/>
  <c r="L96" i="212"/>
  <c r="F96" i="212"/>
  <c r="J96" i="212" s="1"/>
  <c r="K96" i="212" s="1"/>
  <c r="M96" i="212" s="1"/>
  <c r="L95" i="212"/>
  <c r="F95" i="212"/>
  <c r="J95" i="212" s="1"/>
  <c r="K95" i="212" s="1"/>
  <c r="M95" i="212" s="1"/>
  <c r="L94" i="212"/>
  <c r="F94" i="212"/>
  <c r="J94" i="212" s="1"/>
  <c r="K94" i="212" s="1"/>
  <c r="M94" i="212" s="1"/>
  <c r="L93" i="212"/>
  <c r="F93" i="212"/>
  <c r="J93" i="212" s="1"/>
  <c r="K93" i="212" s="1"/>
  <c r="M93" i="212" s="1"/>
  <c r="L92" i="212"/>
  <c r="F92" i="212"/>
  <c r="J92" i="212" s="1"/>
  <c r="K92" i="212" s="1"/>
  <c r="M92" i="212" s="1"/>
  <c r="L91" i="212"/>
  <c r="F91" i="212"/>
  <c r="J91" i="212" s="1"/>
  <c r="K91" i="212" s="1"/>
  <c r="M91" i="212" s="1"/>
  <c r="L90" i="212"/>
  <c r="F90" i="212"/>
  <c r="J90" i="212" s="1"/>
  <c r="K90" i="212" s="1"/>
  <c r="M90" i="212" s="1"/>
  <c r="L89" i="212"/>
  <c r="F89" i="212"/>
  <c r="J89" i="212" s="1"/>
  <c r="K89" i="212" s="1"/>
  <c r="M89" i="212" s="1"/>
  <c r="L88" i="212"/>
  <c r="F88" i="212"/>
  <c r="J88" i="212" s="1"/>
  <c r="K88" i="212" s="1"/>
  <c r="M88" i="212" s="1"/>
  <c r="L87" i="212"/>
  <c r="F87" i="212"/>
  <c r="J87" i="212" s="1"/>
  <c r="K87" i="212" s="1"/>
  <c r="M87" i="212" s="1"/>
  <c r="L86" i="212"/>
  <c r="F86" i="212"/>
  <c r="J86" i="212" s="1"/>
  <c r="K86" i="212" s="1"/>
  <c r="M86" i="212" s="1"/>
  <c r="L85" i="212"/>
  <c r="F85" i="212"/>
  <c r="J85" i="212" s="1"/>
  <c r="K85" i="212" s="1"/>
  <c r="M85" i="212" s="1"/>
  <c r="L84" i="212"/>
  <c r="F84" i="212"/>
  <c r="J84" i="212" s="1"/>
  <c r="K84" i="212" s="1"/>
  <c r="M84" i="212" s="1"/>
  <c r="L83" i="212"/>
  <c r="F83" i="212"/>
  <c r="J83" i="212" s="1"/>
  <c r="K83" i="212" s="1"/>
  <c r="M83" i="212" s="1"/>
  <c r="L82" i="212"/>
  <c r="F82" i="212"/>
  <c r="J82" i="212" s="1"/>
  <c r="K82" i="212" s="1"/>
  <c r="M82" i="212" s="1"/>
  <c r="L81" i="212"/>
  <c r="F81" i="212"/>
  <c r="J81" i="212" s="1"/>
  <c r="K81" i="212" s="1"/>
  <c r="M81" i="212" s="1"/>
  <c r="L80" i="212"/>
  <c r="F80" i="212"/>
  <c r="J80" i="212" s="1"/>
  <c r="K80" i="212" s="1"/>
  <c r="M80" i="212" s="1"/>
  <c r="L79" i="212"/>
  <c r="F79" i="212"/>
  <c r="J79" i="212" s="1"/>
  <c r="K79" i="212" s="1"/>
  <c r="M79" i="212" s="1"/>
  <c r="L78" i="212"/>
  <c r="F78" i="212"/>
  <c r="J78" i="212" s="1"/>
  <c r="K78" i="212" s="1"/>
  <c r="M78" i="212" s="1"/>
  <c r="L77" i="212"/>
  <c r="F77" i="212"/>
  <c r="J77" i="212" s="1"/>
  <c r="K77" i="212" s="1"/>
  <c r="M77" i="212" s="1"/>
  <c r="L76" i="212"/>
  <c r="F76" i="212"/>
  <c r="J76" i="212" s="1"/>
  <c r="K76" i="212" s="1"/>
  <c r="M76" i="212" s="1"/>
  <c r="L75" i="212"/>
  <c r="F75" i="212"/>
  <c r="J75" i="212" s="1"/>
  <c r="K75" i="212" s="1"/>
  <c r="M75" i="212" s="1"/>
  <c r="L74" i="212"/>
  <c r="F74" i="212"/>
  <c r="J74" i="212" s="1"/>
  <c r="K74" i="212" s="1"/>
  <c r="M74" i="212" s="1"/>
  <c r="L73" i="212"/>
  <c r="F73" i="212"/>
  <c r="J73" i="212" s="1"/>
  <c r="K73" i="212" s="1"/>
  <c r="M73" i="212" s="1"/>
  <c r="L72" i="212"/>
  <c r="F72" i="212"/>
  <c r="J72" i="212" s="1"/>
  <c r="K72" i="212" s="1"/>
  <c r="M72" i="212" s="1"/>
  <c r="L71" i="212"/>
  <c r="F71" i="212"/>
  <c r="J71" i="212" s="1"/>
  <c r="K71" i="212" s="1"/>
  <c r="M71" i="212" s="1"/>
  <c r="L70" i="212"/>
  <c r="F70" i="212"/>
  <c r="J70" i="212" s="1"/>
  <c r="K70" i="212" s="1"/>
  <c r="M70" i="212" s="1"/>
  <c r="L69" i="212"/>
  <c r="F69" i="212"/>
  <c r="J69" i="212" s="1"/>
  <c r="K69" i="212" s="1"/>
  <c r="M69" i="212" s="1"/>
  <c r="L68" i="212"/>
  <c r="F68" i="212"/>
  <c r="J68" i="212" s="1"/>
  <c r="K68" i="212" s="1"/>
  <c r="M68" i="212" s="1"/>
  <c r="L67" i="212"/>
  <c r="F67" i="212"/>
  <c r="J67" i="212" s="1"/>
  <c r="K67" i="212" s="1"/>
  <c r="M67" i="212" s="1"/>
  <c r="L66" i="212"/>
  <c r="F66" i="212"/>
  <c r="J66" i="212" s="1"/>
  <c r="K66" i="212" s="1"/>
  <c r="M66" i="212" s="1"/>
  <c r="L65" i="212"/>
  <c r="F65" i="212"/>
  <c r="J65" i="212" s="1"/>
  <c r="K65" i="212" s="1"/>
  <c r="M65" i="212" s="1"/>
  <c r="L64" i="212"/>
  <c r="F64" i="212"/>
  <c r="J64" i="212" s="1"/>
  <c r="K64" i="212" s="1"/>
  <c r="M64" i="212" s="1"/>
  <c r="L63" i="212"/>
  <c r="F63" i="212"/>
  <c r="J63" i="212" s="1"/>
  <c r="K63" i="212" s="1"/>
  <c r="M63" i="212" s="1"/>
  <c r="L62" i="212"/>
  <c r="F62" i="212"/>
  <c r="J62" i="212" s="1"/>
  <c r="K62" i="212" s="1"/>
  <c r="M62" i="212" s="1"/>
  <c r="L61" i="212"/>
  <c r="F61" i="212"/>
  <c r="J61" i="212" s="1"/>
  <c r="K61" i="212" s="1"/>
  <c r="M61" i="212" s="1"/>
  <c r="L60" i="212"/>
  <c r="F60" i="212"/>
  <c r="J60" i="212" s="1"/>
  <c r="K60" i="212" s="1"/>
  <c r="M60" i="212" s="1"/>
  <c r="L59" i="212"/>
  <c r="F59" i="212"/>
  <c r="J59" i="212" s="1"/>
  <c r="K59" i="212" s="1"/>
  <c r="M59" i="212" s="1"/>
  <c r="L58" i="212"/>
  <c r="F58" i="212"/>
  <c r="J58" i="212" s="1"/>
  <c r="K58" i="212" s="1"/>
  <c r="M58" i="212" s="1"/>
  <c r="L57" i="212"/>
  <c r="F57" i="212"/>
  <c r="J57" i="212" s="1"/>
  <c r="K57" i="212" s="1"/>
  <c r="M57" i="212" s="1"/>
  <c r="L56" i="212"/>
  <c r="F56" i="212"/>
  <c r="J56" i="212" s="1"/>
  <c r="K56" i="212" s="1"/>
  <c r="M56" i="212" s="1"/>
  <c r="L55" i="212"/>
  <c r="F55" i="212"/>
  <c r="J55" i="212" s="1"/>
  <c r="K55" i="212" s="1"/>
  <c r="M55" i="212" s="1"/>
  <c r="L54" i="212"/>
  <c r="F54" i="212"/>
  <c r="J54" i="212" s="1"/>
  <c r="K54" i="212" s="1"/>
  <c r="M54" i="212" s="1"/>
  <c r="L53" i="212"/>
  <c r="F53" i="212"/>
  <c r="J53" i="212" s="1"/>
  <c r="K53" i="212" s="1"/>
  <c r="M53" i="212" s="1"/>
  <c r="L52" i="212"/>
  <c r="F52" i="212"/>
  <c r="J52" i="212" s="1"/>
  <c r="K52" i="212" s="1"/>
  <c r="M52" i="212" s="1"/>
  <c r="L51" i="212"/>
  <c r="F51" i="212"/>
  <c r="J51" i="212" s="1"/>
  <c r="K51" i="212" s="1"/>
  <c r="M51" i="212" s="1"/>
  <c r="L50" i="212"/>
  <c r="F50" i="212"/>
  <c r="J50" i="212" s="1"/>
  <c r="K50" i="212" s="1"/>
  <c r="M50" i="212" s="1"/>
  <c r="L49" i="212"/>
  <c r="F49" i="212"/>
  <c r="J49" i="212" s="1"/>
  <c r="K49" i="212" s="1"/>
  <c r="M49" i="212" s="1"/>
  <c r="L48" i="212"/>
  <c r="F48" i="212"/>
  <c r="J48" i="212" s="1"/>
  <c r="K48" i="212" s="1"/>
  <c r="M48" i="212" s="1"/>
  <c r="L47" i="212"/>
  <c r="F47" i="212"/>
  <c r="J47" i="212" s="1"/>
  <c r="K47" i="212" s="1"/>
  <c r="M47" i="212" s="1"/>
  <c r="L46" i="212"/>
  <c r="F46" i="212"/>
  <c r="J46" i="212" s="1"/>
  <c r="K46" i="212" s="1"/>
  <c r="M46" i="212" s="1"/>
  <c r="L45" i="212"/>
  <c r="F45" i="212"/>
  <c r="J45" i="212" s="1"/>
  <c r="K45" i="212" s="1"/>
  <c r="M45" i="212" s="1"/>
  <c r="L44" i="212"/>
  <c r="F44" i="212"/>
  <c r="J44" i="212" s="1"/>
  <c r="K44" i="212" s="1"/>
  <c r="M44" i="212" s="1"/>
  <c r="L43" i="212"/>
  <c r="F43" i="212"/>
  <c r="J43" i="212" s="1"/>
  <c r="K43" i="212" s="1"/>
  <c r="M43" i="212" s="1"/>
  <c r="L42" i="212"/>
  <c r="F42" i="212"/>
  <c r="J42" i="212" s="1"/>
  <c r="K42" i="212" s="1"/>
  <c r="M42" i="212" s="1"/>
  <c r="L41" i="212"/>
  <c r="F41" i="212"/>
  <c r="J41" i="212" s="1"/>
  <c r="K41" i="212" s="1"/>
  <c r="M41" i="212" s="1"/>
  <c r="L40" i="212"/>
  <c r="F40" i="212"/>
  <c r="J40" i="212" s="1"/>
  <c r="K40" i="212" s="1"/>
  <c r="M40" i="212" s="1"/>
  <c r="L39" i="212"/>
  <c r="F39" i="212"/>
  <c r="J39" i="212" s="1"/>
  <c r="K39" i="212" s="1"/>
  <c r="M39" i="212" s="1"/>
  <c r="L38" i="212"/>
  <c r="F38" i="212"/>
  <c r="J38" i="212" s="1"/>
  <c r="K38" i="212" s="1"/>
  <c r="M38" i="212" s="1"/>
  <c r="L37" i="212"/>
  <c r="F37" i="212"/>
  <c r="J37" i="212" s="1"/>
  <c r="K37" i="212" s="1"/>
  <c r="M37" i="212" s="1"/>
  <c r="L36" i="212"/>
  <c r="F36" i="212"/>
  <c r="J36" i="212" s="1"/>
  <c r="K36" i="212" s="1"/>
  <c r="M36" i="212" s="1"/>
  <c r="L35" i="212"/>
  <c r="F35" i="212"/>
  <c r="J35" i="212" s="1"/>
  <c r="K35" i="212" s="1"/>
  <c r="M35" i="212" s="1"/>
  <c r="L34" i="212"/>
  <c r="F34" i="212"/>
  <c r="J34" i="212" s="1"/>
  <c r="K34" i="212" s="1"/>
  <c r="M34" i="212" s="1"/>
  <c r="L33" i="212"/>
  <c r="F33" i="212"/>
  <c r="J33" i="212" s="1"/>
  <c r="K33" i="212" s="1"/>
  <c r="M33" i="212" s="1"/>
  <c r="L32" i="212"/>
  <c r="F32" i="212"/>
  <c r="J32" i="212" s="1"/>
  <c r="K32" i="212" s="1"/>
  <c r="M32" i="212" s="1"/>
  <c r="L31" i="212"/>
  <c r="F31" i="212"/>
  <c r="J31" i="212" s="1"/>
  <c r="K31" i="212" s="1"/>
  <c r="M31" i="212" s="1"/>
  <c r="L30" i="212"/>
  <c r="F30" i="212"/>
  <c r="J30" i="212" s="1"/>
  <c r="K30" i="212" s="1"/>
  <c r="M30" i="212" s="1"/>
  <c r="L29" i="212"/>
  <c r="F29" i="212"/>
  <c r="J29" i="212" s="1"/>
  <c r="K29" i="212" s="1"/>
  <c r="M29" i="212" s="1"/>
  <c r="L28" i="212"/>
  <c r="F28" i="212"/>
  <c r="J28" i="212" s="1"/>
  <c r="K28" i="212" s="1"/>
  <c r="M28" i="212" s="1"/>
  <c r="L27" i="212"/>
  <c r="F27" i="212"/>
  <c r="J27" i="212" s="1"/>
  <c r="K27" i="212" s="1"/>
  <c r="M27" i="212" s="1"/>
  <c r="L26" i="212"/>
  <c r="F26" i="212"/>
  <c r="J26" i="212" s="1"/>
  <c r="K26" i="212" s="1"/>
  <c r="M26" i="212" s="1"/>
  <c r="L25" i="212"/>
  <c r="F25" i="212"/>
  <c r="J25" i="212" s="1"/>
  <c r="K25" i="212" s="1"/>
  <c r="M25" i="212" s="1"/>
  <c r="L24" i="212"/>
  <c r="F24" i="212"/>
  <c r="J24" i="212" s="1"/>
  <c r="K24" i="212" s="1"/>
  <c r="M24" i="212" s="1"/>
  <c r="L23" i="212"/>
  <c r="F23" i="212"/>
  <c r="J23" i="212" s="1"/>
  <c r="K23" i="212" s="1"/>
  <c r="M23" i="212" s="1"/>
  <c r="L22" i="212"/>
  <c r="F22" i="212"/>
  <c r="J22" i="212" s="1"/>
  <c r="K22" i="212" s="1"/>
  <c r="M22" i="212" s="1"/>
  <c r="L21" i="212"/>
  <c r="F21" i="212"/>
  <c r="J21" i="212" s="1"/>
  <c r="K21" i="212" s="1"/>
  <c r="M21" i="212" s="1"/>
  <c r="L20" i="212"/>
  <c r="F20" i="212"/>
  <c r="J20" i="212" s="1"/>
  <c r="K20" i="212" s="1"/>
  <c r="M20" i="212" s="1"/>
  <c r="L19" i="212"/>
  <c r="F19" i="212"/>
  <c r="J19" i="212" s="1"/>
  <c r="K19" i="212" s="1"/>
  <c r="M19" i="212" s="1"/>
  <c r="L18" i="212"/>
  <c r="F18" i="212"/>
  <c r="J18" i="212" s="1"/>
  <c r="K18" i="212" s="1"/>
  <c r="M18" i="212" s="1"/>
  <c r="L17" i="212"/>
  <c r="F17" i="212"/>
  <c r="J17" i="212" s="1"/>
  <c r="K17" i="212" s="1"/>
  <c r="M17" i="212" s="1"/>
  <c r="L16" i="212"/>
  <c r="F16" i="212"/>
  <c r="J16" i="212" s="1"/>
  <c r="K16" i="212" s="1"/>
  <c r="M16" i="212" s="1"/>
  <c r="L15" i="212"/>
  <c r="F15" i="212"/>
  <c r="J15" i="212" s="1"/>
  <c r="K15" i="212" s="1"/>
  <c r="M15" i="212" s="1"/>
  <c r="L14" i="212"/>
  <c r="F14" i="212"/>
  <c r="J14" i="212" s="1"/>
  <c r="K14" i="212" s="1"/>
  <c r="M14" i="212" s="1"/>
  <c r="L13" i="212"/>
  <c r="F13" i="212"/>
  <c r="J13" i="212" s="1"/>
  <c r="K13" i="212" s="1"/>
  <c r="M13" i="212" s="1"/>
  <c r="L12" i="212"/>
  <c r="F12" i="212"/>
  <c r="J12" i="212" s="1"/>
  <c r="K12" i="212" s="1"/>
  <c r="M12" i="212" s="1"/>
  <c r="L11" i="212"/>
  <c r="F11" i="212"/>
  <c r="J11" i="212" s="1"/>
  <c r="K11" i="212" s="1"/>
  <c r="M11" i="212" s="1"/>
  <c r="L10" i="212"/>
  <c r="F10" i="212"/>
  <c r="J10" i="212" s="1"/>
  <c r="K10" i="212" s="1"/>
  <c r="M10" i="212" s="1"/>
  <c r="L9" i="212"/>
  <c r="F9" i="212"/>
  <c r="J9" i="212" s="1"/>
  <c r="K9" i="212" s="1"/>
  <c r="M9" i="212" s="1"/>
  <c r="L8" i="212"/>
  <c r="F8" i="212"/>
  <c r="J8" i="212" s="1"/>
  <c r="K8" i="212" s="1"/>
  <c r="M8" i="212" s="1"/>
  <c r="L7" i="212"/>
  <c r="F7" i="212"/>
  <c r="J7" i="212" s="1"/>
  <c r="K7" i="212" s="1"/>
  <c r="M7" i="212" s="1"/>
  <c r="L6" i="212"/>
  <c r="F6" i="212"/>
  <c r="J6" i="212" s="1"/>
  <c r="K6" i="212" s="1"/>
  <c r="M6" i="212" s="1"/>
  <c r="L5" i="212"/>
  <c r="F5" i="212"/>
  <c r="J5" i="212" s="1"/>
  <c r="K5" i="212" s="1"/>
  <c r="M5" i="212" s="1"/>
  <c r="M200" i="212" s="1"/>
  <c r="I1" i="212"/>
  <c r="F53" i="211"/>
  <c r="I43" i="211"/>
  <c r="I42" i="211"/>
  <c r="H42" i="211"/>
  <c r="G42" i="211"/>
  <c r="I41" i="211"/>
  <c r="G41" i="211"/>
  <c r="I40" i="211"/>
  <c r="G40" i="211"/>
  <c r="I39" i="211"/>
  <c r="G39" i="211"/>
  <c r="I38" i="211"/>
  <c r="G38" i="211"/>
  <c r="I37" i="211"/>
  <c r="G37" i="211"/>
  <c r="I36" i="211"/>
  <c r="G36" i="211"/>
  <c r="I35" i="211"/>
  <c r="G35" i="211"/>
  <c r="I34" i="211"/>
  <c r="G34" i="211"/>
  <c r="I33" i="211"/>
  <c r="G33" i="211"/>
  <c r="I29" i="211"/>
  <c r="F29" i="211"/>
  <c r="G29" i="211" s="1"/>
  <c r="A29" i="211"/>
  <c r="I28" i="211"/>
  <c r="F28" i="211"/>
  <c r="G28" i="211" s="1"/>
  <c r="A28" i="211"/>
  <c r="I27" i="211"/>
  <c r="F27" i="211"/>
  <c r="G27" i="211" s="1"/>
  <c r="A27" i="211"/>
  <c r="I26" i="211"/>
  <c r="F26" i="211"/>
  <c r="G26" i="211" s="1"/>
  <c r="A26" i="211"/>
  <c r="I25" i="211"/>
  <c r="F25" i="211"/>
  <c r="G25" i="211" s="1"/>
  <c r="A25" i="211"/>
  <c r="I24" i="211"/>
  <c r="F24" i="211"/>
  <c r="G24" i="211" s="1"/>
  <c r="A24" i="211"/>
  <c r="I23" i="211"/>
  <c r="F23" i="211"/>
  <c r="G23" i="211" s="1"/>
  <c r="A23" i="211"/>
  <c r="I22" i="211"/>
  <c r="F22" i="211"/>
  <c r="G22" i="211" s="1"/>
  <c r="A22" i="211"/>
  <c r="I21" i="211"/>
  <c r="F21" i="211"/>
  <c r="G21" i="211" s="1"/>
  <c r="A21" i="211"/>
  <c r="I20" i="211"/>
  <c r="F20" i="211"/>
  <c r="G20" i="211" s="1"/>
  <c r="A20" i="211"/>
  <c r="I19" i="211"/>
  <c r="F19" i="211"/>
  <c r="A19" i="211"/>
  <c r="I18" i="211"/>
  <c r="F18" i="211"/>
  <c r="A18" i="211"/>
  <c r="I17" i="211"/>
  <c r="F17" i="211"/>
  <c r="A17" i="211"/>
  <c r="I16" i="211"/>
  <c r="F16" i="211"/>
  <c r="A16" i="211"/>
  <c r="I15" i="211"/>
  <c r="F15" i="211"/>
  <c r="A15" i="211"/>
  <c r="A14" i="211"/>
  <c r="E8" i="211"/>
  <c r="E11" i="211" s="1"/>
  <c r="H5" i="211"/>
  <c r="H41" i="211" s="1"/>
  <c r="D2" i="211"/>
  <c r="G200" i="210"/>
  <c r="L199" i="210"/>
  <c r="F199" i="210"/>
  <c r="J199" i="210" s="1"/>
  <c r="K199" i="210" s="1"/>
  <c r="M199" i="210" s="1"/>
  <c r="L198" i="210"/>
  <c r="F198" i="210"/>
  <c r="J198" i="210" s="1"/>
  <c r="K198" i="210" s="1"/>
  <c r="M198" i="210" s="1"/>
  <c r="L197" i="210"/>
  <c r="F197" i="210"/>
  <c r="J197" i="210" s="1"/>
  <c r="K197" i="210" s="1"/>
  <c r="M197" i="210" s="1"/>
  <c r="L196" i="210"/>
  <c r="F196" i="210"/>
  <c r="J196" i="210" s="1"/>
  <c r="K196" i="210" s="1"/>
  <c r="M196" i="210" s="1"/>
  <c r="L195" i="210"/>
  <c r="F195" i="210"/>
  <c r="J195" i="210" s="1"/>
  <c r="K195" i="210" s="1"/>
  <c r="M195" i="210" s="1"/>
  <c r="L194" i="210"/>
  <c r="F194" i="210"/>
  <c r="J194" i="210" s="1"/>
  <c r="K194" i="210" s="1"/>
  <c r="M194" i="210" s="1"/>
  <c r="L193" i="210"/>
  <c r="F193" i="210"/>
  <c r="J193" i="210" s="1"/>
  <c r="K193" i="210" s="1"/>
  <c r="M193" i="210" s="1"/>
  <c r="L192" i="210"/>
  <c r="F192" i="210"/>
  <c r="J192" i="210" s="1"/>
  <c r="K192" i="210" s="1"/>
  <c r="M192" i="210" s="1"/>
  <c r="L191" i="210"/>
  <c r="F191" i="210"/>
  <c r="J191" i="210" s="1"/>
  <c r="K191" i="210" s="1"/>
  <c r="M191" i="210" s="1"/>
  <c r="L190" i="210"/>
  <c r="F190" i="210"/>
  <c r="J190" i="210" s="1"/>
  <c r="K190" i="210" s="1"/>
  <c r="M190" i="210" s="1"/>
  <c r="L189" i="210"/>
  <c r="F189" i="210"/>
  <c r="J189" i="210" s="1"/>
  <c r="K189" i="210" s="1"/>
  <c r="M189" i="210" s="1"/>
  <c r="L188" i="210"/>
  <c r="F188" i="210"/>
  <c r="J188" i="210" s="1"/>
  <c r="K188" i="210" s="1"/>
  <c r="M188" i="210" s="1"/>
  <c r="L187" i="210"/>
  <c r="F187" i="210"/>
  <c r="J187" i="210" s="1"/>
  <c r="K187" i="210" s="1"/>
  <c r="M187" i="210" s="1"/>
  <c r="L186" i="210"/>
  <c r="F186" i="210"/>
  <c r="J186" i="210" s="1"/>
  <c r="K186" i="210" s="1"/>
  <c r="M186" i="210" s="1"/>
  <c r="L185" i="210"/>
  <c r="F185" i="210"/>
  <c r="J185" i="210" s="1"/>
  <c r="K185" i="210" s="1"/>
  <c r="M185" i="210" s="1"/>
  <c r="L184" i="210"/>
  <c r="F184" i="210"/>
  <c r="J184" i="210" s="1"/>
  <c r="K184" i="210" s="1"/>
  <c r="M184" i="210" s="1"/>
  <c r="L183" i="210"/>
  <c r="F183" i="210"/>
  <c r="J183" i="210" s="1"/>
  <c r="K183" i="210" s="1"/>
  <c r="M183" i="210" s="1"/>
  <c r="L182" i="210"/>
  <c r="F182" i="210"/>
  <c r="J182" i="210" s="1"/>
  <c r="K182" i="210" s="1"/>
  <c r="M182" i="210" s="1"/>
  <c r="L181" i="210"/>
  <c r="F181" i="210"/>
  <c r="J181" i="210" s="1"/>
  <c r="K181" i="210" s="1"/>
  <c r="M181" i="210" s="1"/>
  <c r="L180" i="210"/>
  <c r="F180" i="210"/>
  <c r="J180" i="210" s="1"/>
  <c r="K180" i="210" s="1"/>
  <c r="M180" i="210" s="1"/>
  <c r="L179" i="210"/>
  <c r="F179" i="210"/>
  <c r="J179" i="210" s="1"/>
  <c r="K179" i="210" s="1"/>
  <c r="M179" i="210" s="1"/>
  <c r="L178" i="210"/>
  <c r="F178" i="210"/>
  <c r="J178" i="210" s="1"/>
  <c r="K178" i="210" s="1"/>
  <c r="M178" i="210" s="1"/>
  <c r="L177" i="210"/>
  <c r="F177" i="210"/>
  <c r="J177" i="210" s="1"/>
  <c r="K177" i="210" s="1"/>
  <c r="M177" i="210" s="1"/>
  <c r="L176" i="210"/>
  <c r="F176" i="210"/>
  <c r="J176" i="210" s="1"/>
  <c r="K176" i="210" s="1"/>
  <c r="M176" i="210" s="1"/>
  <c r="L175" i="210"/>
  <c r="F175" i="210"/>
  <c r="J175" i="210" s="1"/>
  <c r="K175" i="210" s="1"/>
  <c r="M175" i="210" s="1"/>
  <c r="L174" i="210"/>
  <c r="F174" i="210"/>
  <c r="J174" i="210" s="1"/>
  <c r="K174" i="210" s="1"/>
  <c r="M174" i="210" s="1"/>
  <c r="L173" i="210"/>
  <c r="F173" i="210"/>
  <c r="J173" i="210" s="1"/>
  <c r="K173" i="210" s="1"/>
  <c r="M173" i="210" s="1"/>
  <c r="L172" i="210"/>
  <c r="F172" i="210"/>
  <c r="J172" i="210" s="1"/>
  <c r="K172" i="210" s="1"/>
  <c r="M172" i="210" s="1"/>
  <c r="L171" i="210"/>
  <c r="F171" i="210"/>
  <c r="J171" i="210" s="1"/>
  <c r="K171" i="210" s="1"/>
  <c r="M171" i="210" s="1"/>
  <c r="L170" i="210"/>
  <c r="F170" i="210"/>
  <c r="J170" i="210" s="1"/>
  <c r="K170" i="210" s="1"/>
  <c r="M170" i="210" s="1"/>
  <c r="L169" i="210"/>
  <c r="F169" i="210"/>
  <c r="J169" i="210" s="1"/>
  <c r="K169" i="210" s="1"/>
  <c r="M169" i="210" s="1"/>
  <c r="L168" i="210"/>
  <c r="F168" i="210"/>
  <c r="J168" i="210" s="1"/>
  <c r="K168" i="210" s="1"/>
  <c r="M168" i="210" s="1"/>
  <c r="L167" i="210"/>
  <c r="F167" i="210"/>
  <c r="J167" i="210" s="1"/>
  <c r="K167" i="210" s="1"/>
  <c r="M167" i="210" s="1"/>
  <c r="L166" i="210"/>
  <c r="F166" i="210"/>
  <c r="J166" i="210" s="1"/>
  <c r="K166" i="210" s="1"/>
  <c r="M166" i="210" s="1"/>
  <c r="L165" i="210"/>
  <c r="F165" i="210"/>
  <c r="J165" i="210" s="1"/>
  <c r="K165" i="210" s="1"/>
  <c r="M165" i="210" s="1"/>
  <c r="L164" i="210"/>
  <c r="F164" i="210"/>
  <c r="J164" i="210" s="1"/>
  <c r="K164" i="210" s="1"/>
  <c r="M164" i="210" s="1"/>
  <c r="L163" i="210"/>
  <c r="F163" i="210"/>
  <c r="J163" i="210" s="1"/>
  <c r="K163" i="210" s="1"/>
  <c r="M163" i="210" s="1"/>
  <c r="L162" i="210"/>
  <c r="F162" i="210"/>
  <c r="J162" i="210" s="1"/>
  <c r="K162" i="210" s="1"/>
  <c r="M162" i="210" s="1"/>
  <c r="L161" i="210"/>
  <c r="F161" i="210"/>
  <c r="J161" i="210" s="1"/>
  <c r="K161" i="210" s="1"/>
  <c r="M161" i="210" s="1"/>
  <c r="L160" i="210"/>
  <c r="F160" i="210"/>
  <c r="J160" i="210" s="1"/>
  <c r="K160" i="210" s="1"/>
  <c r="M160" i="210" s="1"/>
  <c r="L159" i="210"/>
  <c r="F159" i="210"/>
  <c r="J159" i="210" s="1"/>
  <c r="K159" i="210" s="1"/>
  <c r="M159" i="210" s="1"/>
  <c r="L158" i="210"/>
  <c r="F158" i="210"/>
  <c r="J158" i="210" s="1"/>
  <c r="K158" i="210" s="1"/>
  <c r="M158" i="210" s="1"/>
  <c r="L157" i="210"/>
  <c r="F157" i="210"/>
  <c r="J157" i="210" s="1"/>
  <c r="K157" i="210" s="1"/>
  <c r="M157" i="210" s="1"/>
  <c r="L156" i="210"/>
  <c r="F156" i="210"/>
  <c r="J156" i="210" s="1"/>
  <c r="K156" i="210" s="1"/>
  <c r="M156" i="210" s="1"/>
  <c r="L155" i="210"/>
  <c r="F155" i="210"/>
  <c r="J155" i="210" s="1"/>
  <c r="K155" i="210" s="1"/>
  <c r="M155" i="210" s="1"/>
  <c r="L154" i="210"/>
  <c r="F154" i="210"/>
  <c r="J154" i="210" s="1"/>
  <c r="K154" i="210" s="1"/>
  <c r="M154" i="210" s="1"/>
  <c r="L153" i="210"/>
  <c r="F153" i="210"/>
  <c r="J153" i="210" s="1"/>
  <c r="K153" i="210" s="1"/>
  <c r="M153" i="210" s="1"/>
  <c r="L152" i="210"/>
  <c r="F152" i="210"/>
  <c r="J152" i="210" s="1"/>
  <c r="K152" i="210" s="1"/>
  <c r="M152" i="210" s="1"/>
  <c r="L151" i="210"/>
  <c r="F151" i="210"/>
  <c r="J151" i="210" s="1"/>
  <c r="K151" i="210" s="1"/>
  <c r="M151" i="210" s="1"/>
  <c r="L150" i="210"/>
  <c r="F150" i="210"/>
  <c r="J150" i="210" s="1"/>
  <c r="K150" i="210" s="1"/>
  <c r="M150" i="210" s="1"/>
  <c r="L149" i="210"/>
  <c r="F149" i="210"/>
  <c r="J149" i="210" s="1"/>
  <c r="K149" i="210" s="1"/>
  <c r="M149" i="210" s="1"/>
  <c r="L148" i="210"/>
  <c r="F148" i="210"/>
  <c r="J148" i="210" s="1"/>
  <c r="K148" i="210" s="1"/>
  <c r="M148" i="210" s="1"/>
  <c r="L147" i="210"/>
  <c r="F147" i="210"/>
  <c r="J147" i="210" s="1"/>
  <c r="K147" i="210" s="1"/>
  <c r="M147" i="210" s="1"/>
  <c r="L146" i="210"/>
  <c r="F146" i="210"/>
  <c r="J146" i="210" s="1"/>
  <c r="K146" i="210" s="1"/>
  <c r="M146" i="210" s="1"/>
  <c r="L145" i="210"/>
  <c r="F145" i="210"/>
  <c r="J145" i="210" s="1"/>
  <c r="K145" i="210" s="1"/>
  <c r="M145" i="210" s="1"/>
  <c r="L144" i="210"/>
  <c r="F144" i="210"/>
  <c r="J144" i="210" s="1"/>
  <c r="K144" i="210" s="1"/>
  <c r="M144" i="210" s="1"/>
  <c r="L143" i="210"/>
  <c r="F143" i="210"/>
  <c r="J143" i="210" s="1"/>
  <c r="K143" i="210" s="1"/>
  <c r="M143" i="210" s="1"/>
  <c r="L142" i="210"/>
  <c r="F142" i="210"/>
  <c r="J142" i="210" s="1"/>
  <c r="K142" i="210" s="1"/>
  <c r="M142" i="210" s="1"/>
  <c r="L141" i="210"/>
  <c r="F141" i="210"/>
  <c r="J141" i="210" s="1"/>
  <c r="K141" i="210" s="1"/>
  <c r="M141" i="210" s="1"/>
  <c r="L140" i="210"/>
  <c r="F140" i="210"/>
  <c r="J140" i="210" s="1"/>
  <c r="K140" i="210" s="1"/>
  <c r="M140" i="210" s="1"/>
  <c r="L139" i="210"/>
  <c r="F139" i="210"/>
  <c r="J139" i="210" s="1"/>
  <c r="K139" i="210" s="1"/>
  <c r="M139" i="210" s="1"/>
  <c r="L138" i="210"/>
  <c r="F138" i="210"/>
  <c r="J138" i="210" s="1"/>
  <c r="K138" i="210" s="1"/>
  <c r="M138" i="210" s="1"/>
  <c r="L137" i="210"/>
  <c r="F137" i="210"/>
  <c r="J137" i="210" s="1"/>
  <c r="K137" i="210" s="1"/>
  <c r="M137" i="210" s="1"/>
  <c r="L136" i="210"/>
  <c r="F136" i="210"/>
  <c r="J136" i="210" s="1"/>
  <c r="K136" i="210" s="1"/>
  <c r="M136" i="210" s="1"/>
  <c r="L135" i="210"/>
  <c r="F135" i="210"/>
  <c r="J135" i="210" s="1"/>
  <c r="K135" i="210" s="1"/>
  <c r="M135" i="210" s="1"/>
  <c r="L134" i="210"/>
  <c r="F134" i="210"/>
  <c r="J134" i="210" s="1"/>
  <c r="K134" i="210" s="1"/>
  <c r="M134" i="210" s="1"/>
  <c r="L133" i="210"/>
  <c r="F133" i="210"/>
  <c r="J133" i="210" s="1"/>
  <c r="K133" i="210" s="1"/>
  <c r="M133" i="210" s="1"/>
  <c r="L132" i="210"/>
  <c r="F132" i="210"/>
  <c r="J132" i="210" s="1"/>
  <c r="K132" i="210" s="1"/>
  <c r="M132" i="210" s="1"/>
  <c r="L131" i="210"/>
  <c r="F131" i="210"/>
  <c r="J131" i="210" s="1"/>
  <c r="K131" i="210" s="1"/>
  <c r="M131" i="210" s="1"/>
  <c r="L130" i="210"/>
  <c r="F130" i="210"/>
  <c r="J130" i="210" s="1"/>
  <c r="K130" i="210" s="1"/>
  <c r="M130" i="210" s="1"/>
  <c r="L129" i="210"/>
  <c r="F129" i="210"/>
  <c r="J129" i="210" s="1"/>
  <c r="K129" i="210" s="1"/>
  <c r="M129" i="210" s="1"/>
  <c r="L128" i="210"/>
  <c r="F128" i="210"/>
  <c r="J128" i="210" s="1"/>
  <c r="K128" i="210" s="1"/>
  <c r="M128" i="210" s="1"/>
  <c r="L127" i="210"/>
  <c r="F127" i="210"/>
  <c r="J127" i="210" s="1"/>
  <c r="K127" i="210" s="1"/>
  <c r="M127" i="210" s="1"/>
  <c r="L126" i="210"/>
  <c r="F126" i="210"/>
  <c r="J126" i="210" s="1"/>
  <c r="K126" i="210" s="1"/>
  <c r="M126" i="210" s="1"/>
  <c r="L125" i="210"/>
  <c r="F125" i="210"/>
  <c r="J125" i="210" s="1"/>
  <c r="K125" i="210" s="1"/>
  <c r="M125" i="210" s="1"/>
  <c r="L124" i="210"/>
  <c r="F124" i="210"/>
  <c r="J124" i="210" s="1"/>
  <c r="K124" i="210" s="1"/>
  <c r="M124" i="210" s="1"/>
  <c r="L123" i="210"/>
  <c r="F123" i="210"/>
  <c r="J123" i="210" s="1"/>
  <c r="K123" i="210" s="1"/>
  <c r="M123" i="210" s="1"/>
  <c r="L122" i="210"/>
  <c r="F122" i="210"/>
  <c r="J122" i="210" s="1"/>
  <c r="K122" i="210" s="1"/>
  <c r="M122" i="210" s="1"/>
  <c r="L121" i="210"/>
  <c r="F121" i="210"/>
  <c r="J121" i="210" s="1"/>
  <c r="K121" i="210" s="1"/>
  <c r="M121" i="210" s="1"/>
  <c r="L120" i="210"/>
  <c r="F120" i="210"/>
  <c r="J120" i="210" s="1"/>
  <c r="K120" i="210" s="1"/>
  <c r="M120" i="210" s="1"/>
  <c r="L119" i="210"/>
  <c r="F119" i="210"/>
  <c r="J119" i="210" s="1"/>
  <c r="K119" i="210" s="1"/>
  <c r="M119" i="210" s="1"/>
  <c r="L118" i="210"/>
  <c r="F118" i="210"/>
  <c r="J118" i="210" s="1"/>
  <c r="K118" i="210" s="1"/>
  <c r="M118" i="210" s="1"/>
  <c r="L117" i="210"/>
  <c r="F117" i="210"/>
  <c r="J117" i="210" s="1"/>
  <c r="K117" i="210" s="1"/>
  <c r="M117" i="210" s="1"/>
  <c r="L116" i="210"/>
  <c r="F116" i="210"/>
  <c r="J116" i="210" s="1"/>
  <c r="K116" i="210" s="1"/>
  <c r="M116" i="210" s="1"/>
  <c r="L115" i="210"/>
  <c r="F115" i="210"/>
  <c r="J115" i="210" s="1"/>
  <c r="K115" i="210" s="1"/>
  <c r="M115" i="210" s="1"/>
  <c r="L114" i="210"/>
  <c r="F114" i="210"/>
  <c r="J114" i="210" s="1"/>
  <c r="K114" i="210" s="1"/>
  <c r="M114" i="210" s="1"/>
  <c r="L113" i="210"/>
  <c r="F113" i="210"/>
  <c r="J113" i="210" s="1"/>
  <c r="K113" i="210" s="1"/>
  <c r="M113" i="210" s="1"/>
  <c r="L112" i="210"/>
  <c r="F112" i="210"/>
  <c r="J112" i="210" s="1"/>
  <c r="K112" i="210" s="1"/>
  <c r="M112" i="210" s="1"/>
  <c r="L111" i="210"/>
  <c r="F111" i="210"/>
  <c r="J111" i="210" s="1"/>
  <c r="K111" i="210" s="1"/>
  <c r="M111" i="210" s="1"/>
  <c r="L110" i="210"/>
  <c r="F110" i="210"/>
  <c r="J110" i="210" s="1"/>
  <c r="K110" i="210" s="1"/>
  <c r="M110" i="210" s="1"/>
  <c r="L109" i="210"/>
  <c r="F109" i="210"/>
  <c r="J109" i="210" s="1"/>
  <c r="K109" i="210" s="1"/>
  <c r="M109" i="210" s="1"/>
  <c r="L108" i="210"/>
  <c r="F108" i="210"/>
  <c r="J108" i="210" s="1"/>
  <c r="K108" i="210" s="1"/>
  <c r="M108" i="210" s="1"/>
  <c r="L107" i="210"/>
  <c r="F107" i="210"/>
  <c r="J107" i="210" s="1"/>
  <c r="K107" i="210" s="1"/>
  <c r="M107" i="210" s="1"/>
  <c r="L106" i="210"/>
  <c r="F106" i="210"/>
  <c r="J106" i="210" s="1"/>
  <c r="K106" i="210" s="1"/>
  <c r="M106" i="210" s="1"/>
  <c r="L105" i="210"/>
  <c r="F105" i="210"/>
  <c r="J105" i="210" s="1"/>
  <c r="K105" i="210" s="1"/>
  <c r="M105" i="210" s="1"/>
  <c r="L104" i="210"/>
  <c r="F104" i="210"/>
  <c r="J104" i="210" s="1"/>
  <c r="K104" i="210" s="1"/>
  <c r="M104" i="210" s="1"/>
  <c r="L103" i="210"/>
  <c r="F103" i="210"/>
  <c r="J103" i="210" s="1"/>
  <c r="K103" i="210" s="1"/>
  <c r="M103" i="210" s="1"/>
  <c r="L102" i="210"/>
  <c r="F102" i="210"/>
  <c r="J102" i="210" s="1"/>
  <c r="K102" i="210" s="1"/>
  <c r="M102" i="210" s="1"/>
  <c r="L101" i="210"/>
  <c r="F101" i="210"/>
  <c r="J101" i="210" s="1"/>
  <c r="K101" i="210" s="1"/>
  <c r="M101" i="210" s="1"/>
  <c r="L100" i="210"/>
  <c r="F100" i="210"/>
  <c r="J100" i="210" s="1"/>
  <c r="K100" i="210" s="1"/>
  <c r="M100" i="210" s="1"/>
  <c r="L99" i="210"/>
  <c r="F99" i="210"/>
  <c r="J99" i="210" s="1"/>
  <c r="K99" i="210" s="1"/>
  <c r="M99" i="210" s="1"/>
  <c r="L98" i="210"/>
  <c r="F98" i="210"/>
  <c r="J98" i="210" s="1"/>
  <c r="K98" i="210" s="1"/>
  <c r="M98" i="210" s="1"/>
  <c r="L97" i="210"/>
  <c r="F97" i="210"/>
  <c r="J97" i="210" s="1"/>
  <c r="K97" i="210" s="1"/>
  <c r="M97" i="210" s="1"/>
  <c r="L96" i="210"/>
  <c r="F96" i="210"/>
  <c r="J96" i="210" s="1"/>
  <c r="K96" i="210" s="1"/>
  <c r="M96" i="210" s="1"/>
  <c r="L95" i="210"/>
  <c r="F95" i="210"/>
  <c r="J95" i="210" s="1"/>
  <c r="K95" i="210" s="1"/>
  <c r="M95" i="210" s="1"/>
  <c r="L94" i="210"/>
  <c r="F94" i="210"/>
  <c r="J94" i="210" s="1"/>
  <c r="K94" i="210" s="1"/>
  <c r="M94" i="210" s="1"/>
  <c r="L93" i="210"/>
  <c r="F93" i="210"/>
  <c r="J93" i="210" s="1"/>
  <c r="K93" i="210" s="1"/>
  <c r="M93" i="210" s="1"/>
  <c r="L92" i="210"/>
  <c r="F92" i="210"/>
  <c r="J92" i="210" s="1"/>
  <c r="K92" i="210" s="1"/>
  <c r="M92" i="210" s="1"/>
  <c r="L91" i="210"/>
  <c r="F91" i="210"/>
  <c r="J91" i="210" s="1"/>
  <c r="K91" i="210" s="1"/>
  <c r="M91" i="210" s="1"/>
  <c r="L90" i="210"/>
  <c r="F90" i="210"/>
  <c r="J90" i="210" s="1"/>
  <c r="K90" i="210" s="1"/>
  <c r="M90" i="210" s="1"/>
  <c r="L89" i="210"/>
  <c r="F89" i="210"/>
  <c r="J89" i="210" s="1"/>
  <c r="K89" i="210" s="1"/>
  <c r="M89" i="210" s="1"/>
  <c r="L88" i="210"/>
  <c r="F88" i="210"/>
  <c r="J88" i="210" s="1"/>
  <c r="K88" i="210" s="1"/>
  <c r="M88" i="210" s="1"/>
  <c r="L87" i="210"/>
  <c r="F87" i="210"/>
  <c r="J87" i="210" s="1"/>
  <c r="K87" i="210" s="1"/>
  <c r="M87" i="210" s="1"/>
  <c r="L86" i="210"/>
  <c r="F86" i="210"/>
  <c r="J86" i="210" s="1"/>
  <c r="K86" i="210" s="1"/>
  <c r="M86" i="210" s="1"/>
  <c r="L85" i="210"/>
  <c r="F85" i="210"/>
  <c r="J85" i="210" s="1"/>
  <c r="K85" i="210" s="1"/>
  <c r="M85" i="210" s="1"/>
  <c r="L84" i="210"/>
  <c r="F84" i="210"/>
  <c r="J84" i="210" s="1"/>
  <c r="K84" i="210" s="1"/>
  <c r="M84" i="210" s="1"/>
  <c r="L83" i="210"/>
  <c r="F83" i="210"/>
  <c r="J83" i="210" s="1"/>
  <c r="K83" i="210" s="1"/>
  <c r="M83" i="210" s="1"/>
  <c r="L82" i="210"/>
  <c r="F82" i="210"/>
  <c r="J82" i="210" s="1"/>
  <c r="K82" i="210" s="1"/>
  <c r="M82" i="210" s="1"/>
  <c r="L81" i="210"/>
  <c r="F81" i="210"/>
  <c r="J81" i="210" s="1"/>
  <c r="K81" i="210" s="1"/>
  <c r="M81" i="210" s="1"/>
  <c r="L80" i="210"/>
  <c r="F80" i="210"/>
  <c r="J80" i="210" s="1"/>
  <c r="K80" i="210" s="1"/>
  <c r="M80" i="210" s="1"/>
  <c r="L79" i="210"/>
  <c r="F79" i="210"/>
  <c r="J79" i="210" s="1"/>
  <c r="K79" i="210" s="1"/>
  <c r="M79" i="210" s="1"/>
  <c r="L78" i="210"/>
  <c r="F78" i="210"/>
  <c r="J78" i="210" s="1"/>
  <c r="K78" i="210" s="1"/>
  <c r="M78" i="210" s="1"/>
  <c r="L77" i="210"/>
  <c r="F77" i="210"/>
  <c r="J77" i="210" s="1"/>
  <c r="K77" i="210" s="1"/>
  <c r="M77" i="210" s="1"/>
  <c r="L76" i="210"/>
  <c r="F76" i="210"/>
  <c r="J76" i="210" s="1"/>
  <c r="K76" i="210" s="1"/>
  <c r="M76" i="210" s="1"/>
  <c r="L75" i="210"/>
  <c r="F75" i="210"/>
  <c r="J75" i="210" s="1"/>
  <c r="K75" i="210" s="1"/>
  <c r="M75" i="210" s="1"/>
  <c r="L74" i="210"/>
  <c r="F74" i="210"/>
  <c r="J74" i="210" s="1"/>
  <c r="K74" i="210" s="1"/>
  <c r="M74" i="210" s="1"/>
  <c r="L73" i="210"/>
  <c r="F73" i="210"/>
  <c r="J73" i="210" s="1"/>
  <c r="K73" i="210" s="1"/>
  <c r="M73" i="210" s="1"/>
  <c r="L72" i="210"/>
  <c r="F72" i="210"/>
  <c r="J72" i="210" s="1"/>
  <c r="K72" i="210" s="1"/>
  <c r="M72" i="210" s="1"/>
  <c r="L71" i="210"/>
  <c r="F71" i="210"/>
  <c r="J71" i="210" s="1"/>
  <c r="K71" i="210" s="1"/>
  <c r="M71" i="210" s="1"/>
  <c r="L70" i="210"/>
  <c r="F70" i="210"/>
  <c r="J70" i="210" s="1"/>
  <c r="K70" i="210" s="1"/>
  <c r="M70" i="210" s="1"/>
  <c r="L69" i="210"/>
  <c r="F69" i="210"/>
  <c r="J69" i="210" s="1"/>
  <c r="K69" i="210" s="1"/>
  <c r="M69" i="210" s="1"/>
  <c r="L68" i="210"/>
  <c r="F68" i="210"/>
  <c r="J68" i="210" s="1"/>
  <c r="K68" i="210" s="1"/>
  <c r="M68" i="210" s="1"/>
  <c r="L67" i="210"/>
  <c r="F67" i="210"/>
  <c r="J67" i="210" s="1"/>
  <c r="K67" i="210" s="1"/>
  <c r="M67" i="210" s="1"/>
  <c r="L66" i="210"/>
  <c r="F66" i="210"/>
  <c r="J66" i="210" s="1"/>
  <c r="K66" i="210" s="1"/>
  <c r="M66" i="210" s="1"/>
  <c r="L65" i="210"/>
  <c r="F65" i="210"/>
  <c r="J65" i="210" s="1"/>
  <c r="K65" i="210" s="1"/>
  <c r="M65" i="210" s="1"/>
  <c r="L64" i="210"/>
  <c r="F64" i="210"/>
  <c r="J64" i="210" s="1"/>
  <c r="K64" i="210" s="1"/>
  <c r="M64" i="210" s="1"/>
  <c r="L63" i="210"/>
  <c r="F63" i="210"/>
  <c r="J63" i="210" s="1"/>
  <c r="K63" i="210" s="1"/>
  <c r="M63" i="210" s="1"/>
  <c r="L62" i="210"/>
  <c r="F62" i="210"/>
  <c r="J62" i="210" s="1"/>
  <c r="K62" i="210" s="1"/>
  <c r="M62" i="210" s="1"/>
  <c r="L61" i="210"/>
  <c r="F61" i="210"/>
  <c r="J61" i="210" s="1"/>
  <c r="K61" i="210" s="1"/>
  <c r="M61" i="210" s="1"/>
  <c r="L60" i="210"/>
  <c r="F60" i="210"/>
  <c r="J60" i="210" s="1"/>
  <c r="K60" i="210" s="1"/>
  <c r="M60" i="210" s="1"/>
  <c r="L59" i="210"/>
  <c r="F59" i="210"/>
  <c r="J59" i="210" s="1"/>
  <c r="K59" i="210" s="1"/>
  <c r="M59" i="210" s="1"/>
  <c r="L58" i="210"/>
  <c r="F58" i="210"/>
  <c r="J58" i="210" s="1"/>
  <c r="K58" i="210" s="1"/>
  <c r="M58" i="210" s="1"/>
  <c r="L57" i="210"/>
  <c r="F57" i="210"/>
  <c r="J57" i="210" s="1"/>
  <c r="K57" i="210" s="1"/>
  <c r="M57" i="210" s="1"/>
  <c r="L56" i="210"/>
  <c r="F56" i="210"/>
  <c r="J56" i="210" s="1"/>
  <c r="K56" i="210" s="1"/>
  <c r="M56" i="210" s="1"/>
  <c r="L55" i="210"/>
  <c r="F55" i="210"/>
  <c r="J55" i="210" s="1"/>
  <c r="K55" i="210" s="1"/>
  <c r="M55" i="210" s="1"/>
  <c r="L54" i="210"/>
  <c r="F54" i="210"/>
  <c r="J54" i="210" s="1"/>
  <c r="K54" i="210" s="1"/>
  <c r="M54" i="210" s="1"/>
  <c r="L53" i="210"/>
  <c r="F53" i="210"/>
  <c r="J53" i="210" s="1"/>
  <c r="K53" i="210" s="1"/>
  <c r="M53" i="210" s="1"/>
  <c r="L52" i="210"/>
  <c r="F52" i="210"/>
  <c r="J52" i="210" s="1"/>
  <c r="K52" i="210" s="1"/>
  <c r="M52" i="210" s="1"/>
  <c r="L51" i="210"/>
  <c r="F51" i="210"/>
  <c r="J51" i="210" s="1"/>
  <c r="K51" i="210" s="1"/>
  <c r="M51" i="210" s="1"/>
  <c r="L50" i="210"/>
  <c r="F50" i="210"/>
  <c r="J50" i="210" s="1"/>
  <c r="K50" i="210" s="1"/>
  <c r="M50" i="210" s="1"/>
  <c r="L49" i="210"/>
  <c r="F49" i="210"/>
  <c r="J49" i="210" s="1"/>
  <c r="K49" i="210" s="1"/>
  <c r="M49" i="210" s="1"/>
  <c r="L48" i="210"/>
  <c r="F48" i="210"/>
  <c r="J48" i="210" s="1"/>
  <c r="K48" i="210" s="1"/>
  <c r="M48" i="210" s="1"/>
  <c r="L47" i="210"/>
  <c r="F47" i="210"/>
  <c r="J47" i="210" s="1"/>
  <c r="K47" i="210" s="1"/>
  <c r="M47" i="210" s="1"/>
  <c r="L46" i="210"/>
  <c r="F46" i="210"/>
  <c r="J46" i="210" s="1"/>
  <c r="K46" i="210" s="1"/>
  <c r="M46" i="210" s="1"/>
  <c r="L45" i="210"/>
  <c r="F45" i="210"/>
  <c r="J45" i="210" s="1"/>
  <c r="K45" i="210" s="1"/>
  <c r="M45" i="210" s="1"/>
  <c r="L44" i="210"/>
  <c r="F44" i="210"/>
  <c r="J44" i="210" s="1"/>
  <c r="K44" i="210" s="1"/>
  <c r="M44" i="210" s="1"/>
  <c r="L43" i="210"/>
  <c r="F43" i="210"/>
  <c r="J43" i="210" s="1"/>
  <c r="K43" i="210" s="1"/>
  <c r="M43" i="210" s="1"/>
  <c r="L42" i="210"/>
  <c r="F42" i="210"/>
  <c r="J42" i="210" s="1"/>
  <c r="K42" i="210" s="1"/>
  <c r="M42" i="210" s="1"/>
  <c r="L41" i="210"/>
  <c r="F41" i="210"/>
  <c r="J41" i="210" s="1"/>
  <c r="K41" i="210" s="1"/>
  <c r="M41" i="210" s="1"/>
  <c r="L40" i="210"/>
  <c r="F40" i="210"/>
  <c r="J40" i="210" s="1"/>
  <c r="K40" i="210" s="1"/>
  <c r="M40" i="210" s="1"/>
  <c r="L39" i="210"/>
  <c r="F39" i="210"/>
  <c r="J39" i="210" s="1"/>
  <c r="K39" i="210" s="1"/>
  <c r="M39" i="210" s="1"/>
  <c r="L38" i="210"/>
  <c r="F38" i="210"/>
  <c r="J38" i="210" s="1"/>
  <c r="K38" i="210" s="1"/>
  <c r="M38" i="210" s="1"/>
  <c r="L37" i="210"/>
  <c r="F37" i="210"/>
  <c r="J37" i="210" s="1"/>
  <c r="K37" i="210" s="1"/>
  <c r="M37" i="210" s="1"/>
  <c r="L36" i="210"/>
  <c r="F36" i="210"/>
  <c r="J36" i="210" s="1"/>
  <c r="K36" i="210" s="1"/>
  <c r="M36" i="210" s="1"/>
  <c r="L35" i="210"/>
  <c r="F35" i="210"/>
  <c r="J35" i="210" s="1"/>
  <c r="K35" i="210" s="1"/>
  <c r="M35" i="210" s="1"/>
  <c r="L34" i="210"/>
  <c r="F34" i="210"/>
  <c r="J34" i="210" s="1"/>
  <c r="K34" i="210" s="1"/>
  <c r="M34" i="210" s="1"/>
  <c r="L33" i="210"/>
  <c r="F33" i="210"/>
  <c r="J33" i="210" s="1"/>
  <c r="K33" i="210" s="1"/>
  <c r="M33" i="210" s="1"/>
  <c r="L32" i="210"/>
  <c r="F32" i="210"/>
  <c r="J32" i="210" s="1"/>
  <c r="K32" i="210" s="1"/>
  <c r="M32" i="210" s="1"/>
  <c r="L31" i="210"/>
  <c r="F31" i="210"/>
  <c r="J31" i="210" s="1"/>
  <c r="K31" i="210" s="1"/>
  <c r="M31" i="210" s="1"/>
  <c r="L30" i="210"/>
  <c r="F30" i="210"/>
  <c r="J30" i="210" s="1"/>
  <c r="K30" i="210" s="1"/>
  <c r="M30" i="210" s="1"/>
  <c r="L29" i="210"/>
  <c r="F29" i="210"/>
  <c r="J29" i="210" s="1"/>
  <c r="K29" i="210" s="1"/>
  <c r="M29" i="210" s="1"/>
  <c r="L28" i="210"/>
  <c r="F28" i="210"/>
  <c r="J28" i="210" s="1"/>
  <c r="K28" i="210" s="1"/>
  <c r="M28" i="210" s="1"/>
  <c r="L27" i="210"/>
  <c r="F27" i="210"/>
  <c r="J27" i="210" s="1"/>
  <c r="K27" i="210" s="1"/>
  <c r="M27" i="210" s="1"/>
  <c r="L26" i="210"/>
  <c r="F26" i="210"/>
  <c r="J26" i="210" s="1"/>
  <c r="K26" i="210" s="1"/>
  <c r="M26" i="210" s="1"/>
  <c r="L25" i="210"/>
  <c r="F25" i="210"/>
  <c r="J25" i="210" s="1"/>
  <c r="K25" i="210" s="1"/>
  <c r="M25" i="210" s="1"/>
  <c r="L24" i="210"/>
  <c r="F24" i="210"/>
  <c r="J24" i="210" s="1"/>
  <c r="K24" i="210" s="1"/>
  <c r="M24" i="210" s="1"/>
  <c r="L23" i="210"/>
  <c r="F23" i="210"/>
  <c r="J23" i="210" s="1"/>
  <c r="K23" i="210" s="1"/>
  <c r="M23" i="210" s="1"/>
  <c r="L22" i="210"/>
  <c r="F22" i="210"/>
  <c r="J22" i="210" s="1"/>
  <c r="K22" i="210" s="1"/>
  <c r="M22" i="210" s="1"/>
  <c r="L21" i="210"/>
  <c r="F21" i="210"/>
  <c r="J21" i="210" s="1"/>
  <c r="K21" i="210" s="1"/>
  <c r="M21" i="210" s="1"/>
  <c r="L20" i="210"/>
  <c r="F20" i="210"/>
  <c r="J20" i="210" s="1"/>
  <c r="K20" i="210" s="1"/>
  <c r="M20" i="210" s="1"/>
  <c r="L19" i="210"/>
  <c r="F19" i="210"/>
  <c r="J19" i="210" s="1"/>
  <c r="K19" i="210" s="1"/>
  <c r="M19" i="210" s="1"/>
  <c r="L18" i="210"/>
  <c r="F18" i="210"/>
  <c r="J18" i="210" s="1"/>
  <c r="K18" i="210" s="1"/>
  <c r="M18" i="210" s="1"/>
  <c r="L17" i="210"/>
  <c r="F17" i="210"/>
  <c r="J17" i="210" s="1"/>
  <c r="K17" i="210" s="1"/>
  <c r="M17" i="210" s="1"/>
  <c r="L16" i="210"/>
  <c r="F16" i="210"/>
  <c r="J16" i="210" s="1"/>
  <c r="K16" i="210" s="1"/>
  <c r="M16" i="210" s="1"/>
  <c r="L15" i="210"/>
  <c r="F15" i="210"/>
  <c r="J15" i="210" s="1"/>
  <c r="K15" i="210" s="1"/>
  <c r="M15" i="210" s="1"/>
  <c r="L14" i="210"/>
  <c r="F14" i="210"/>
  <c r="J14" i="210" s="1"/>
  <c r="K14" i="210" s="1"/>
  <c r="M14" i="210" s="1"/>
  <c r="L13" i="210"/>
  <c r="F13" i="210"/>
  <c r="J13" i="210" s="1"/>
  <c r="K13" i="210" s="1"/>
  <c r="M13" i="210" s="1"/>
  <c r="L12" i="210"/>
  <c r="F12" i="210"/>
  <c r="J12" i="210" s="1"/>
  <c r="K12" i="210" s="1"/>
  <c r="M12" i="210" s="1"/>
  <c r="L11" i="210"/>
  <c r="F11" i="210"/>
  <c r="J11" i="210" s="1"/>
  <c r="K11" i="210" s="1"/>
  <c r="M11" i="210" s="1"/>
  <c r="L10" i="210"/>
  <c r="F10" i="210"/>
  <c r="J10" i="210" s="1"/>
  <c r="K10" i="210" s="1"/>
  <c r="M10" i="210" s="1"/>
  <c r="L9" i="210"/>
  <c r="F9" i="210"/>
  <c r="J9" i="210" s="1"/>
  <c r="K9" i="210" s="1"/>
  <c r="M9" i="210" s="1"/>
  <c r="L8" i="210"/>
  <c r="F8" i="210"/>
  <c r="J8" i="210" s="1"/>
  <c r="K8" i="210" s="1"/>
  <c r="M8" i="210" s="1"/>
  <c r="L7" i="210"/>
  <c r="F7" i="210"/>
  <c r="J7" i="210" s="1"/>
  <c r="K7" i="210" s="1"/>
  <c r="M7" i="210" s="1"/>
  <c r="L6" i="210"/>
  <c r="F6" i="210"/>
  <c r="J6" i="210" s="1"/>
  <c r="K6" i="210" s="1"/>
  <c r="M6" i="210" s="1"/>
  <c r="L5" i="210"/>
  <c r="L200" i="210" s="1"/>
  <c r="F5" i="210"/>
  <c r="J5" i="210" s="1"/>
  <c r="K5" i="210" s="1"/>
  <c r="M5" i="210" s="1"/>
  <c r="M200" i="210" s="1"/>
  <c r="D2" i="210"/>
  <c r="I1" i="210"/>
  <c r="D1" i="210"/>
  <c r="F53" i="209"/>
  <c r="I43" i="209"/>
  <c r="H43" i="209"/>
  <c r="I42" i="209"/>
  <c r="G42" i="209"/>
  <c r="I41" i="209"/>
  <c r="G41" i="209"/>
  <c r="I40" i="209"/>
  <c r="G40" i="209"/>
  <c r="I39" i="209"/>
  <c r="G39" i="209"/>
  <c r="I38" i="209"/>
  <c r="H38" i="209"/>
  <c r="G38" i="209"/>
  <c r="I37" i="209"/>
  <c r="G37" i="209"/>
  <c r="I36" i="209"/>
  <c r="G36" i="209"/>
  <c r="I35" i="209"/>
  <c r="G35" i="209"/>
  <c r="I34" i="209"/>
  <c r="G34" i="209"/>
  <c r="I33" i="209"/>
  <c r="G33" i="209"/>
  <c r="I29" i="209"/>
  <c r="F29" i="209"/>
  <c r="G29" i="209" s="1"/>
  <c r="A29" i="209"/>
  <c r="I28" i="209"/>
  <c r="F28" i="209"/>
  <c r="G28" i="209" s="1"/>
  <c r="A28" i="209"/>
  <c r="I27" i="209"/>
  <c r="F27" i="209"/>
  <c r="G27" i="209" s="1"/>
  <c r="A27" i="209"/>
  <c r="I26" i="209"/>
  <c r="F26" i="209"/>
  <c r="G26" i="209" s="1"/>
  <c r="A26" i="209"/>
  <c r="I25" i="209"/>
  <c r="F25" i="209"/>
  <c r="G25" i="209" s="1"/>
  <c r="A25" i="209"/>
  <c r="I24" i="209"/>
  <c r="F24" i="209"/>
  <c r="G24" i="209" s="1"/>
  <c r="A24" i="209"/>
  <c r="I23" i="209"/>
  <c r="F23" i="209"/>
  <c r="G23" i="209" s="1"/>
  <c r="A23" i="209"/>
  <c r="I22" i="209"/>
  <c r="F22" i="209"/>
  <c r="G22" i="209" s="1"/>
  <c r="A22" i="209"/>
  <c r="I21" i="209"/>
  <c r="F21" i="209"/>
  <c r="G21" i="209" s="1"/>
  <c r="A21" i="209"/>
  <c r="I20" i="209"/>
  <c r="F20" i="209"/>
  <c r="G20" i="209" s="1"/>
  <c r="A20" i="209"/>
  <c r="I19" i="209"/>
  <c r="F19" i="209"/>
  <c r="A19" i="209"/>
  <c r="I18" i="209"/>
  <c r="F18" i="209"/>
  <c r="A18" i="209"/>
  <c r="I17" i="209"/>
  <c r="F17" i="209"/>
  <c r="A17" i="209"/>
  <c r="I16" i="209"/>
  <c r="F16" i="209"/>
  <c r="A16" i="209"/>
  <c r="I15" i="209"/>
  <c r="F15" i="209"/>
  <c r="A15" i="209"/>
  <c r="A14" i="209"/>
  <c r="E8" i="209"/>
  <c r="E11" i="209" s="1"/>
  <c r="H5" i="209"/>
  <c r="H39" i="209" s="1"/>
  <c r="D2" i="209"/>
  <c r="G200" i="208"/>
  <c r="L199" i="208"/>
  <c r="F199" i="208"/>
  <c r="J199" i="208" s="1"/>
  <c r="K199" i="208" s="1"/>
  <c r="M199" i="208" s="1"/>
  <c r="L198" i="208"/>
  <c r="F198" i="208"/>
  <c r="J198" i="208" s="1"/>
  <c r="K198" i="208" s="1"/>
  <c r="M198" i="208" s="1"/>
  <c r="L197" i="208"/>
  <c r="F197" i="208"/>
  <c r="J197" i="208" s="1"/>
  <c r="K197" i="208" s="1"/>
  <c r="M197" i="208" s="1"/>
  <c r="L196" i="208"/>
  <c r="F196" i="208"/>
  <c r="J196" i="208" s="1"/>
  <c r="K196" i="208" s="1"/>
  <c r="M196" i="208" s="1"/>
  <c r="L195" i="208"/>
  <c r="F195" i="208"/>
  <c r="J195" i="208" s="1"/>
  <c r="K195" i="208" s="1"/>
  <c r="M195" i="208" s="1"/>
  <c r="L194" i="208"/>
  <c r="F194" i="208"/>
  <c r="J194" i="208" s="1"/>
  <c r="K194" i="208" s="1"/>
  <c r="M194" i="208" s="1"/>
  <c r="L193" i="208"/>
  <c r="F193" i="208"/>
  <c r="J193" i="208" s="1"/>
  <c r="K193" i="208" s="1"/>
  <c r="M193" i="208" s="1"/>
  <c r="L192" i="208"/>
  <c r="F192" i="208"/>
  <c r="J192" i="208" s="1"/>
  <c r="K192" i="208" s="1"/>
  <c r="M192" i="208" s="1"/>
  <c r="L191" i="208"/>
  <c r="F191" i="208"/>
  <c r="J191" i="208" s="1"/>
  <c r="K191" i="208" s="1"/>
  <c r="M191" i="208" s="1"/>
  <c r="L190" i="208"/>
  <c r="F190" i="208"/>
  <c r="J190" i="208" s="1"/>
  <c r="K190" i="208" s="1"/>
  <c r="M190" i="208" s="1"/>
  <c r="L189" i="208"/>
  <c r="F189" i="208"/>
  <c r="J189" i="208" s="1"/>
  <c r="K189" i="208" s="1"/>
  <c r="M189" i="208" s="1"/>
  <c r="L188" i="208"/>
  <c r="F188" i="208"/>
  <c r="J188" i="208" s="1"/>
  <c r="K188" i="208" s="1"/>
  <c r="M188" i="208" s="1"/>
  <c r="L187" i="208"/>
  <c r="F187" i="208"/>
  <c r="J187" i="208" s="1"/>
  <c r="K187" i="208" s="1"/>
  <c r="M187" i="208" s="1"/>
  <c r="L186" i="208"/>
  <c r="F186" i="208"/>
  <c r="J186" i="208" s="1"/>
  <c r="K186" i="208" s="1"/>
  <c r="M186" i="208" s="1"/>
  <c r="L185" i="208"/>
  <c r="F185" i="208"/>
  <c r="J185" i="208" s="1"/>
  <c r="K185" i="208" s="1"/>
  <c r="M185" i="208" s="1"/>
  <c r="L184" i="208"/>
  <c r="F184" i="208"/>
  <c r="J184" i="208" s="1"/>
  <c r="K184" i="208" s="1"/>
  <c r="M184" i="208" s="1"/>
  <c r="L183" i="208"/>
  <c r="F183" i="208"/>
  <c r="J183" i="208" s="1"/>
  <c r="K183" i="208" s="1"/>
  <c r="M183" i="208" s="1"/>
  <c r="L182" i="208"/>
  <c r="F182" i="208"/>
  <c r="J182" i="208" s="1"/>
  <c r="K182" i="208" s="1"/>
  <c r="M182" i="208" s="1"/>
  <c r="L181" i="208"/>
  <c r="F181" i="208"/>
  <c r="J181" i="208" s="1"/>
  <c r="K181" i="208" s="1"/>
  <c r="M181" i="208" s="1"/>
  <c r="L180" i="208"/>
  <c r="F180" i="208"/>
  <c r="J180" i="208" s="1"/>
  <c r="K180" i="208" s="1"/>
  <c r="M180" i="208" s="1"/>
  <c r="L179" i="208"/>
  <c r="F179" i="208"/>
  <c r="J179" i="208" s="1"/>
  <c r="K179" i="208" s="1"/>
  <c r="M179" i="208" s="1"/>
  <c r="L178" i="208"/>
  <c r="F178" i="208"/>
  <c r="J178" i="208" s="1"/>
  <c r="K178" i="208" s="1"/>
  <c r="M178" i="208" s="1"/>
  <c r="L177" i="208"/>
  <c r="F177" i="208"/>
  <c r="J177" i="208" s="1"/>
  <c r="K177" i="208" s="1"/>
  <c r="M177" i="208" s="1"/>
  <c r="L176" i="208"/>
  <c r="F176" i="208"/>
  <c r="J176" i="208" s="1"/>
  <c r="K176" i="208" s="1"/>
  <c r="M176" i="208" s="1"/>
  <c r="L175" i="208"/>
  <c r="F175" i="208"/>
  <c r="J175" i="208" s="1"/>
  <c r="K175" i="208" s="1"/>
  <c r="M175" i="208" s="1"/>
  <c r="L174" i="208"/>
  <c r="F174" i="208"/>
  <c r="J174" i="208" s="1"/>
  <c r="K174" i="208" s="1"/>
  <c r="M174" i="208" s="1"/>
  <c r="L173" i="208"/>
  <c r="F173" i="208"/>
  <c r="J173" i="208" s="1"/>
  <c r="K173" i="208" s="1"/>
  <c r="M173" i="208" s="1"/>
  <c r="L172" i="208"/>
  <c r="F172" i="208"/>
  <c r="J172" i="208" s="1"/>
  <c r="K172" i="208" s="1"/>
  <c r="M172" i="208" s="1"/>
  <c r="L171" i="208"/>
  <c r="F171" i="208"/>
  <c r="J171" i="208" s="1"/>
  <c r="K171" i="208" s="1"/>
  <c r="M171" i="208" s="1"/>
  <c r="L170" i="208"/>
  <c r="F170" i="208"/>
  <c r="J170" i="208" s="1"/>
  <c r="K170" i="208" s="1"/>
  <c r="M170" i="208" s="1"/>
  <c r="L169" i="208"/>
  <c r="F169" i="208"/>
  <c r="J169" i="208" s="1"/>
  <c r="K169" i="208" s="1"/>
  <c r="M169" i="208" s="1"/>
  <c r="L168" i="208"/>
  <c r="F168" i="208"/>
  <c r="J168" i="208" s="1"/>
  <c r="K168" i="208" s="1"/>
  <c r="M168" i="208" s="1"/>
  <c r="L167" i="208"/>
  <c r="F167" i="208"/>
  <c r="J167" i="208" s="1"/>
  <c r="K167" i="208" s="1"/>
  <c r="M167" i="208" s="1"/>
  <c r="L166" i="208"/>
  <c r="F166" i="208"/>
  <c r="J166" i="208" s="1"/>
  <c r="K166" i="208" s="1"/>
  <c r="M166" i="208" s="1"/>
  <c r="L165" i="208"/>
  <c r="F165" i="208"/>
  <c r="J165" i="208" s="1"/>
  <c r="K165" i="208" s="1"/>
  <c r="M165" i="208" s="1"/>
  <c r="L164" i="208"/>
  <c r="F164" i="208"/>
  <c r="J164" i="208" s="1"/>
  <c r="K164" i="208" s="1"/>
  <c r="M164" i="208" s="1"/>
  <c r="L163" i="208"/>
  <c r="F163" i="208"/>
  <c r="J163" i="208" s="1"/>
  <c r="K163" i="208" s="1"/>
  <c r="M163" i="208" s="1"/>
  <c r="L162" i="208"/>
  <c r="F162" i="208"/>
  <c r="J162" i="208" s="1"/>
  <c r="K162" i="208" s="1"/>
  <c r="M162" i="208" s="1"/>
  <c r="L161" i="208"/>
  <c r="F161" i="208"/>
  <c r="J161" i="208" s="1"/>
  <c r="K161" i="208" s="1"/>
  <c r="M161" i="208" s="1"/>
  <c r="L160" i="208"/>
  <c r="F160" i="208"/>
  <c r="J160" i="208" s="1"/>
  <c r="K160" i="208" s="1"/>
  <c r="M160" i="208" s="1"/>
  <c r="L159" i="208"/>
  <c r="F159" i="208"/>
  <c r="J159" i="208" s="1"/>
  <c r="K159" i="208" s="1"/>
  <c r="M159" i="208" s="1"/>
  <c r="L158" i="208"/>
  <c r="F158" i="208"/>
  <c r="J158" i="208" s="1"/>
  <c r="K158" i="208" s="1"/>
  <c r="M158" i="208" s="1"/>
  <c r="L157" i="208"/>
  <c r="F157" i="208"/>
  <c r="J157" i="208" s="1"/>
  <c r="K157" i="208" s="1"/>
  <c r="M157" i="208" s="1"/>
  <c r="L156" i="208"/>
  <c r="F156" i="208"/>
  <c r="J156" i="208" s="1"/>
  <c r="K156" i="208" s="1"/>
  <c r="M156" i="208" s="1"/>
  <c r="L155" i="208"/>
  <c r="F155" i="208"/>
  <c r="J155" i="208" s="1"/>
  <c r="K155" i="208" s="1"/>
  <c r="M155" i="208" s="1"/>
  <c r="L154" i="208"/>
  <c r="F154" i="208"/>
  <c r="J154" i="208" s="1"/>
  <c r="K154" i="208" s="1"/>
  <c r="M154" i="208" s="1"/>
  <c r="L153" i="208"/>
  <c r="F153" i="208"/>
  <c r="J153" i="208" s="1"/>
  <c r="K153" i="208" s="1"/>
  <c r="M153" i="208" s="1"/>
  <c r="L152" i="208"/>
  <c r="F152" i="208"/>
  <c r="J152" i="208" s="1"/>
  <c r="K152" i="208" s="1"/>
  <c r="M152" i="208" s="1"/>
  <c r="L151" i="208"/>
  <c r="F151" i="208"/>
  <c r="J151" i="208" s="1"/>
  <c r="K151" i="208" s="1"/>
  <c r="M151" i="208" s="1"/>
  <c r="L150" i="208"/>
  <c r="F150" i="208"/>
  <c r="J150" i="208" s="1"/>
  <c r="K150" i="208" s="1"/>
  <c r="M150" i="208" s="1"/>
  <c r="L149" i="208"/>
  <c r="F149" i="208"/>
  <c r="J149" i="208" s="1"/>
  <c r="K149" i="208" s="1"/>
  <c r="M149" i="208" s="1"/>
  <c r="L148" i="208"/>
  <c r="F148" i="208"/>
  <c r="J148" i="208" s="1"/>
  <c r="K148" i="208" s="1"/>
  <c r="M148" i="208" s="1"/>
  <c r="L147" i="208"/>
  <c r="F147" i="208"/>
  <c r="J147" i="208" s="1"/>
  <c r="K147" i="208" s="1"/>
  <c r="M147" i="208" s="1"/>
  <c r="L146" i="208"/>
  <c r="F146" i="208"/>
  <c r="J146" i="208" s="1"/>
  <c r="K146" i="208" s="1"/>
  <c r="M146" i="208" s="1"/>
  <c r="L145" i="208"/>
  <c r="F145" i="208"/>
  <c r="J145" i="208" s="1"/>
  <c r="K145" i="208" s="1"/>
  <c r="M145" i="208" s="1"/>
  <c r="L144" i="208"/>
  <c r="F144" i="208"/>
  <c r="J144" i="208" s="1"/>
  <c r="K144" i="208" s="1"/>
  <c r="M144" i="208" s="1"/>
  <c r="L143" i="208"/>
  <c r="F143" i="208"/>
  <c r="J143" i="208" s="1"/>
  <c r="K143" i="208" s="1"/>
  <c r="M143" i="208" s="1"/>
  <c r="L142" i="208"/>
  <c r="F142" i="208"/>
  <c r="J142" i="208" s="1"/>
  <c r="K142" i="208" s="1"/>
  <c r="M142" i="208" s="1"/>
  <c r="L141" i="208"/>
  <c r="F141" i="208"/>
  <c r="J141" i="208" s="1"/>
  <c r="K141" i="208" s="1"/>
  <c r="M141" i="208" s="1"/>
  <c r="L140" i="208"/>
  <c r="F140" i="208"/>
  <c r="J140" i="208" s="1"/>
  <c r="K140" i="208" s="1"/>
  <c r="M140" i="208" s="1"/>
  <c r="L139" i="208"/>
  <c r="F139" i="208"/>
  <c r="J139" i="208" s="1"/>
  <c r="K139" i="208" s="1"/>
  <c r="M139" i="208" s="1"/>
  <c r="L138" i="208"/>
  <c r="F138" i="208"/>
  <c r="J138" i="208" s="1"/>
  <c r="K138" i="208" s="1"/>
  <c r="M138" i="208" s="1"/>
  <c r="L137" i="208"/>
  <c r="F137" i="208"/>
  <c r="J137" i="208" s="1"/>
  <c r="K137" i="208" s="1"/>
  <c r="M137" i="208" s="1"/>
  <c r="L136" i="208"/>
  <c r="F136" i="208"/>
  <c r="J136" i="208" s="1"/>
  <c r="K136" i="208" s="1"/>
  <c r="M136" i="208" s="1"/>
  <c r="L135" i="208"/>
  <c r="F135" i="208"/>
  <c r="J135" i="208" s="1"/>
  <c r="K135" i="208" s="1"/>
  <c r="M135" i="208" s="1"/>
  <c r="L134" i="208"/>
  <c r="F134" i="208"/>
  <c r="J134" i="208" s="1"/>
  <c r="K134" i="208" s="1"/>
  <c r="M134" i="208" s="1"/>
  <c r="L133" i="208"/>
  <c r="F133" i="208"/>
  <c r="J133" i="208" s="1"/>
  <c r="K133" i="208" s="1"/>
  <c r="M133" i="208" s="1"/>
  <c r="L132" i="208"/>
  <c r="F132" i="208"/>
  <c r="J132" i="208" s="1"/>
  <c r="K132" i="208" s="1"/>
  <c r="M132" i="208" s="1"/>
  <c r="L131" i="208"/>
  <c r="F131" i="208"/>
  <c r="J131" i="208" s="1"/>
  <c r="K131" i="208" s="1"/>
  <c r="M131" i="208" s="1"/>
  <c r="L130" i="208"/>
  <c r="F130" i="208"/>
  <c r="J130" i="208" s="1"/>
  <c r="K130" i="208" s="1"/>
  <c r="M130" i="208" s="1"/>
  <c r="L129" i="208"/>
  <c r="F129" i="208"/>
  <c r="J129" i="208" s="1"/>
  <c r="K129" i="208" s="1"/>
  <c r="M129" i="208" s="1"/>
  <c r="L128" i="208"/>
  <c r="F128" i="208"/>
  <c r="J128" i="208" s="1"/>
  <c r="K128" i="208" s="1"/>
  <c r="M128" i="208" s="1"/>
  <c r="L127" i="208"/>
  <c r="F127" i="208"/>
  <c r="J127" i="208" s="1"/>
  <c r="K127" i="208" s="1"/>
  <c r="M127" i="208" s="1"/>
  <c r="L126" i="208"/>
  <c r="F126" i="208"/>
  <c r="J126" i="208" s="1"/>
  <c r="K126" i="208" s="1"/>
  <c r="M126" i="208" s="1"/>
  <c r="L125" i="208"/>
  <c r="F125" i="208"/>
  <c r="J125" i="208" s="1"/>
  <c r="K125" i="208" s="1"/>
  <c r="M125" i="208" s="1"/>
  <c r="L124" i="208"/>
  <c r="F124" i="208"/>
  <c r="J124" i="208" s="1"/>
  <c r="K124" i="208" s="1"/>
  <c r="M124" i="208" s="1"/>
  <c r="L123" i="208"/>
  <c r="F123" i="208"/>
  <c r="J123" i="208" s="1"/>
  <c r="K123" i="208" s="1"/>
  <c r="M123" i="208" s="1"/>
  <c r="L122" i="208"/>
  <c r="F122" i="208"/>
  <c r="J122" i="208" s="1"/>
  <c r="K122" i="208" s="1"/>
  <c r="M122" i="208" s="1"/>
  <c r="L121" i="208"/>
  <c r="F121" i="208"/>
  <c r="J121" i="208" s="1"/>
  <c r="K121" i="208" s="1"/>
  <c r="M121" i="208" s="1"/>
  <c r="L120" i="208"/>
  <c r="F120" i="208"/>
  <c r="J120" i="208" s="1"/>
  <c r="K120" i="208" s="1"/>
  <c r="M120" i="208" s="1"/>
  <c r="L119" i="208"/>
  <c r="F119" i="208"/>
  <c r="J119" i="208" s="1"/>
  <c r="K119" i="208" s="1"/>
  <c r="M119" i="208" s="1"/>
  <c r="L118" i="208"/>
  <c r="F118" i="208"/>
  <c r="J118" i="208" s="1"/>
  <c r="K118" i="208" s="1"/>
  <c r="M118" i="208" s="1"/>
  <c r="L117" i="208"/>
  <c r="F117" i="208"/>
  <c r="J117" i="208" s="1"/>
  <c r="K117" i="208" s="1"/>
  <c r="M117" i="208" s="1"/>
  <c r="L116" i="208"/>
  <c r="F116" i="208"/>
  <c r="J116" i="208" s="1"/>
  <c r="K116" i="208" s="1"/>
  <c r="M116" i="208" s="1"/>
  <c r="L115" i="208"/>
  <c r="F115" i="208"/>
  <c r="J115" i="208" s="1"/>
  <c r="K115" i="208" s="1"/>
  <c r="M115" i="208" s="1"/>
  <c r="L114" i="208"/>
  <c r="F114" i="208"/>
  <c r="J114" i="208" s="1"/>
  <c r="K114" i="208" s="1"/>
  <c r="M114" i="208" s="1"/>
  <c r="L113" i="208"/>
  <c r="F113" i="208"/>
  <c r="J113" i="208" s="1"/>
  <c r="K113" i="208" s="1"/>
  <c r="M113" i="208" s="1"/>
  <c r="L112" i="208"/>
  <c r="F112" i="208"/>
  <c r="J112" i="208" s="1"/>
  <c r="K112" i="208" s="1"/>
  <c r="M112" i="208" s="1"/>
  <c r="L111" i="208"/>
  <c r="F111" i="208"/>
  <c r="J111" i="208" s="1"/>
  <c r="K111" i="208" s="1"/>
  <c r="M111" i="208" s="1"/>
  <c r="L110" i="208"/>
  <c r="F110" i="208"/>
  <c r="J110" i="208" s="1"/>
  <c r="K110" i="208" s="1"/>
  <c r="M110" i="208" s="1"/>
  <c r="L109" i="208"/>
  <c r="F109" i="208"/>
  <c r="J109" i="208" s="1"/>
  <c r="K109" i="208" s="1"/>
  <c r="M109" i="208" s="1"/>
  <c r="L108" i="208"/>
  <c r="F108" i="208"/>
  <c r="J108" i="208" s="1"/>
  <c r="K108" i="208" s="1"/>
  <c r="M108" i="208" s="1"/>
  <c r="L107" i="208"/>
  <c r="F107" i="208"/>
  <c r="J107" i="208" s="1"/>
  <c r="K107" i="208" s="1"/>
  <c r="M107" i="208" s="1"/>
  <c r="L106" i="208"/>
  <c r="F106" i="208"/>
  <c r="J106" i="208" s="1"/>
  <c r="K106" i="208" s="1"/>
  <c r="M106" i="208" s="1"/>
  <c r="L105" i="208"/>
  <c r="F105" i="208"/>
  <c r="J105" i="208" s="1"/>
  <c r="K105" i="208" s="1"/>
  <c r="M105" i="208" s="1"/>
  <c r="L104" i="208"/>
  <c r="F104" i="208"/>
  <c r="J104" i="208" s="1"/>
  <c r="K104" i="208" s="1"/>
  <c r="M104" i="208" s="1"/>
  <c r="L103" i="208"/>
  <c r="F103" i="208"/>
  <c r="J103" i="208" s="1"/>
  <c r="K103" i="208" s="1"/>
  <c r="M103" i="208" s="1"/>
  <c r="L102" i="208"/>
  <c r="F102" i="208"/>
  <c r="J102" i="208" s="1"/>
  <c r="K102" i="208" s="1"/>
  <c r="M102" i="208" s="1"/>
  <c r="L101" i="208"/>
  <c r="F101" i="208"/>
  <c r="J101" i="208" s="1"/>
  <c r="K101" i="208" s="1"/>
  <c r="M101" i="208" s="1"/>
  <c r="L100" i="208"/>
  <c r="F100" i="208"/>
  <c r="J100" i="208" s="1"/>
  <c r="K100" i="208" s="1"/>
  <c r="M100" i="208" s="1"/>
  <c r="L99" i="208"/>
  <c r="F99" i="208"/>
  <c r="J99" i="208" s="1"/>
  <c r="K99" i="208" s="1"/>
  <c r="M99" i="208" s="1"/>
  <c r="L98" i="208"/>
  <c r="F98" i="208"/>
  <c r="J98" i="208" s="1"/>
  <c r="K98" i="208" s="1"/>
  <c r="M98" i="208" s="1"/>
  <c r="L97" i="208"/>
  <c r="F97" i="208"/>
  <c r="J97" i="208" s="1"/>
  <c r="K97" i="208" s="1"/>
  <c r="M97" i="208" s="1"/>
  <c r="L96" i="208"/>
  <c r="F96" i="208"/>
  <c r="J96" i="208" s="1"/>
  <c r="K96" i="208" s="1"/>
  <c r="M96" i="208" s="1"/>
  <c r="L95" i="208"/>
  <c r="F95" i="208"/>
  <c r="J95" i="208" s="1"/>
  <c r="K95" i="208" s="1"/>
  <c r="M95" i="208" s="1"/>
  <c r="L94" i="208"/>
  <c r="F94" i="208"/>
  <c r="J94" i="208" s="1"/>
  <c r="K94" i="208" s="1"/>
  <c r="M94" i="208" s="1"/>
  <c r="L93" i="208"/>
  <c r="F93" i="208"/>
  <c r="J93" i="208" s="1"/>
  <c r="K93" i="208" s="1"/>
  <c r="M93" i="208" s="1"/>
  <c r="L92" i="208"/>
  <c r="F92" i="208"/>
  <c r="J92" i="208" s="1"/>
  <c r="K92" i="208" s="1"/>
  <c r="M92" i="208" s="1"/>
  <c r="L91" i="208"/>
  <c r="F91" i="208"/>
  <c r="J91" i="208" s="1"/>
  <c r="K91" i="208" s="1"/>
  <c r="M91" i="208" s="1"/>
  <c r="L90" i="208"/>
  <c r="F90" i="208"/>
  <c r="J90" i="208" s="1"/>
  <c r="K90" i="208" s="1"/>
  <c r="M90" i="208" s="1"/>
  <c r="L89" i="208"/>
  <c r="F89" i="208"/>
  <c r="J89" i="208" s="1"/>
  <c r="K89" i="208" s="1"/>
  <c r="M89" i="208" s="1"/>
  <c r="L88" i="208"/>
  <c r="F88" i="208"/>
  <c r="J88" i="208" s="1"/>
  <c r="K88" i="208" s="1"/>
  <c r="M88" i="208" s="1"/>
  <c r="L87" i="208"/>
  <c r="F87" i="208"/>
  <c r="J87" i="208" s="1"/>
  <c r="K87" i="208" s="1"/>
  <c r="M87" i="208" s="1"/>
  <c r="L86" i="208"/>
  <c r="F86" i="208"/>
  <c r="J86" i="208" s="1"/>
  <c r="K86" i="208" s="1"/>
  <c r="M86" i="208" s="1"/>
  <c r="L85" i="208"/>
  <c r="F85" i="208"/>
  <c r="J85" i="208" s="1"/>
  <c r="K85" i="208" s="1"/>
  <c r="M85" i="208" s="1"/>
  <c r="L84" i="208"/>
  <c r="F84" i="208"/>
  <c r="J84" i="208" s="1"/>
  <c r="K84" i="208" s="1"/>
  <c r="M84" i="208" s="1"/>
  <c r="L83" i="208"/>
  <c r="F83" i="208"/>
  <c r="J83" i="208" s="1"/>
  <c r="K83" i="208" s="1"/>
  <c r="M83" i="208" s="1"/>
  <c r="L82" i="208"/>
  <c r="F82" i="208"/>
  <c r="J82" i="208" s="1"/>
  <c r="K82" i="208" s="1"/>
  <c r="M82" i="208" s="1"/>
  <c r="L81" i="208"/>
  <c r="F81" i="208"/>
  <c r="J81" i="208" s="1"/>
  <c r="K81" i="208" s="1"/>
  <c r="M81" i="208" s="1"/>
  <c r="L80" i="208"/>
  <c r="F80" i="208"/>
  <c r="J80" i="208" s="1"/>
  <c r="K80" i="208" s="1"/>
  <c r="M80" i="208" s="1"/>
  <c r="L79" i="208"/>
  <c r="F79" i="208"/>
  <c r="J79" i="208" s="1"/>
  <c r="K79" i="208" s="1"/>
  <c r="M79" i="208" s="1"/>
  <c r="L78" i="208"/>
  <c r="F78" i="208"/>
  <c r="J78" i="208" s="1"/>
  <c r="K78" i="208" s="1"/>
  <c r="M78" i="208" s="1"/>
  <c r="L77" i="208"/>
  <c r="F77" i="208"/>
  <c r="J77" i="208" s="1"/>
  <c r="K77" i="208" s="1"/>
  <c r="M77" i="208" s="1"/>
  <c r="L76" i="208"/>
  <c r="F76" i="208"/>
  <c r="J76" i="208" s="1"/>
  <c r="K76" i="208" s="1"/>
  <c r="M76" i="208" s="1"/>
  <c r="L75" i="208"/>
  <c r="F75" i="208"/>
  <c r="J75" i="208" s="1"/>
  <c r="K75" i="208" s="1"/>
  <c r="M75" i="208" s="1"/>
  <c r="L74" i="208"/>
  <c r="F74" i="208"/>
  <c r="J74" i="208" s="1"/>
  <c r="K74" i="208" s="1"/>
  <c r="M74" i="208" s="1"/>
  <c r="L73" i="208"/>
  <c r="F73" i="208"/>
  <c r="J73" i="208" s="1"/>
  <c r="K73" i="208" s="1"/>
  <c r="M73" i="208" s="1"/>
  <c r="L72" i="208"/>
  <c r="F72" i="208"/>
  <c r="J72" i="208" s="1"/>
  <c r="K72" i="208" s="1"/>
  <c r="M72" i="208" s="1"/>
  <c r="L71" i="208"/>
  <c r="F71" i="208"/>
  <c r="J71" i="208" s="1"/>
  <c r="K71" i="208" s="1"/>
  <c r="M71" i="208" s="1"/>
  <c r="L70" i="208"/>
  <c r="F70" i="208"/>
  <c r="J70" i="208" s="1"/>
  <c r="K70" i="208" s="1"/>
  <c r="M70" i="208" s="1"/>
  <c r="L69" i="208"/>
  <c r="F69" i="208"/>
  <c r="J69" i="208" s="1"/>
  <c r="K69" i="208" s="1"/>
  <c r="M69" i="208" s="1"/>
  <c r="L68" i="208"/>
  <c r="F68" i="208"/>
  <c r="J68" i="208" s="1"/>
  <c r="K68" i="208" s="1"/>
  <c r="M68" i="208" s="1"/>
  <c r="L67" i="208"/>
  <c r="F67" i="208"/>
  <c r="J67" i="208" s="1"/>
  <c r="K67" i="208" s="1"/>
  <c r="M67" i="208" s="1"/>
  <c r="L66" i="208"/>
  <c r="F66" i="208"/>
  <c r="J66" i="208" s="1"/>
  <c r="K66" i="208" s="1"/>
  <c r="M66" i="208" s="1"/>
  <c r="L65" i="208"/>
  <c r="F65" i="208"/>
  <c r="J65" i="208" s="1"/>
  <c r="K65" i="208" s="1"/>
  <c r="M65" i="208" s="1"/>
  <c r="L64" i="208"/>
  <c r="F64" i="208"/>
  <c r="J64" i="208" s="1"/>
  <c r="K64" i="208" s="1"/>
  <c r="M64" i="208" s="1"/>
  <c r="L63" i="208"/>
  <c r="F63" i="208"/>
  <c r="J63" i="208" s="1"/>
  <c r="K63" i="208" s="1"/>
  <c r="M63" i="208" s="1"/>
  <c r="L62" i="208"/>
  <c r="F62" i="208"/>
  <c r="J62" i="208" s="1"/>
  <c r="K62" i="208" s="1"/>
  <c r="M62" i="208" s="1"/>
  <c r="L61" i="208"/>
  <c r="F61" i="208"/>
  <c r="J61" i="208" s="1"/>
  <c r="K61" i="208" s="1"/>
  <c r="M61" i="208" s="1"/>
  <c r="L60" i="208"/>
  <c r="F60" i="208"/>
  <c r="J60" i="208" s="1"/>
  <c r="K60" i="208" s="1"/>
  <c r="M60" i="208" s="1"/>
  <c r="L59" i="208"/>
  <c r="F59" i="208"/>
  <c r="J59" i="208" s="1"/>
  <c r="K59" i="208" s="1"/>
  <c r="M59" i="208" s="1"/>
  <c r="L58" i="208"/>
  <c r="F58" i="208"/>
  <c r="J58" i="208" s="1"/>
  <c r="K58" i="208" s="1"/>
  <c r="M58" i="208" s="1"/>
  <c r="L57" i="208"/>
  <c r="F57" i="208"/>
  <c r="J57" i="208" s="1"/>
  <c r="K57" i="208" s="1"/>
  <c r="M57" i="208" s="1"/>
  <c r="L56" i="208"/>
  <c r="F56" i="208"/>
  <c r="J56" i="208" s="1"/>
  <c r="K56" i="208" s="1"/>
  <c r="M56" i="208" s="1"/>
  <c r="L55" i="208"/>
  <c r="F55" i="208"/>
  <c r="J55" i="208" s="1"/>
  <c r="K55" i="208" s="1"/>
  <c r="M55" i="208" s="1"/>
  <c r="L54" i="208"/>
  <c r="F54" i="208"/>
  <c r="J54" i="208" s="1"/>
  <c r="K54" i="208" s="1"/>
  <c r="M54" i="208" s="1"/>
  <c r="L53" i="208"/>
  <c r="F53" i="208"/>
  <c r="J53" i="208" s="1"/>
  <c r="K53" i="208" s="1"/>
  <c r="M53" i="208" s="1"/>
  <c r="L52" i="208"/>
  <c r="F52" i="208"/>
  <c r="J52" i="208" s="1"/>
  <c r="K52" i="208" s="1"/>
  <c r="M52" i="208" s="1"/>
  <c r="L51" i="208"/>
  <c r="F51" i="208"/>
  <c r="J51" i="208" s="1"/>
  <c r="K51" i="208" s="1"/>
  <c r="M51" i="208" s="1"/>
  <c r="L50" i="208"/>
  <c r="F50" i="208"/>
  <c r="J50" i="208" s="1"/>
  <c r="K50" i="208" s="1"/>
  <c r="M50" i="208" s="1"/>
  <c r="L49" i="208"/>
  <c r="F49" i="208"/>
  <c r="J49" i="208" s="1"/>
  <c r="K49" i="208" s="1"/>
  <c r="M49" i="208" s="1"/>
  <c r="L48" i="208"/>
  <c r="F48" i="208"/>
  <c r="J48" i="208" s="1"/>
  <c r="K48" i="208" s="1"/>
  <c r="M48" i="208" s="1"/>
  <c r="L47" i="208"/>
  <c r="F47" i="208"/>
  <c r="J47" i="208" s="1"/>
  <c r="K47" i="208" s="1"/>
  <c r="M47" i="208" s="1"/>
  <c r="L46" i="208"/>
  <c r="F46" i="208"/>
  <c r="J46" i="208" s="1"/>
  <c r="K46" i="208" s="1"/>
  <c r="M46" i="208" s="1"/>
  <c r="L45" i="208"/>
  <c r="F45" i="208"/>
  <c r="J45" i="208" s="1"/>
  <c r="K45" i="208" s="1"/>
  <c r="M45" i="208" s="1"/>
  <c r="L44" i="208"/>
  <c r="F44" i="208"/>
  <c r="J44" i="208" s="1"/>
  <c r="K44" i="208" s="1"/>
  <c r="M44" i="208" s="1"/>
  <c r="L43" i="208"/>
  <c r="F43" i="208"/>
  <c r="J43" i="208" s="1"/>
  <c r="K43" i="208" s="1"/>
  <c r="M43" i="208" s="1"/>
  <c r="L42" i="208"/>
  <c r="F42" i="208"/>
  <c r="J42" i="208" s="1"/>
  <c r="K42" i="208" s="1"/>
  <c r="M42" i="208" s="1"/>
  <c r="L41" i="208"/>
  <c r="F41" i="208"/>
  <c r="J41" i="208" s="1"/>
  <c r="K41" i="208" s="1"/>
  <c r="M41" i="208" s="1"/>
  <c r="L40" i="208"/>
  <c r="F40" i="208"/>
  <c r="J40" i="208" s="1"/>
  <c r="K40" i="208" s="1"/>
  <c r="M40" i="208" s="1"/>
  <c r="L39" i="208"/>
  <c r="F39" i="208"/>
  <c r="J39" i="208" s="1"/>
  <c r="K39" i="208" s="1"/>
  <c r="M39" i="208" s="1"/>
  <c r="L38" i="208"/>
  <c r="F38" i="208"/>
  <c r="J38" i="208" s="1"/>
  <c r="K38" i="208" s="1"/>
  <c r="M38" i="208" s="1"/>
  <c r="L37" i="208"/>
  <c r="F37" i="208"/>
  <c r="J37" i="208" s="1"/>
  <c r="K37" i="208" s="1"/>
  <c r="M37" i="208" s="1"/>
  <c r="L36" i="208"/>
  <c r="F36" i="208"/>
  <c r="J36" i="208" s="1"/>
  <c r="K36" i="208" s="1"/>
  <c r="M36" i="208" s="1"/>
  <c r="L35" i="208"/>
  <c r="F35" i="208"/>
  <c r="J35" i="208" s="1"/>
  <c r="K35" i="208" s="1"/>
  <c r="M35" i="208" s="1"/>
  <c r="L34" i="208"/>
  <c r="F34" i="208"/>
  <c r="J34" i="208" s="1"/>
  <c r="K34" i="208" s="1"/>
  <c r="M34" i="208" s="1"/>
  <c r="L33" i="208"/>
  <c r="F33" i="208"/>
  <c r="J33" i="208" s="1"/>
  <c r="K33" i="208" s="1"/>
  <c r="M33" i="208" s="1"/>
  <c r="L32" i="208"/>
  <c r="F32" i="208"/>
  <c r="J32" i="208" s="1"/>
  <c r="K32" i="208" s="1"/>
  <c r="M32" i="208" s="1"/>
  <c r="L31" i="208"/>
  <c r="F31" i="208"/>
  <c r="J31" i="208" s="1"/>
  <c r="K31" i="208" s="1"/>
  <c r="M31" i="208" s="1"/>
  <c r="L30" i="208"/>
  <c r="F30" i="208"/>
  <c r="J30" i="208" s="1"/>
  <c r="K30" i="208" s="1"/>
  <c r="M30" i="208" s="1"/>
  <c r="L29" i="208"/>
  <c r="F29" i="208"/>
  <c r="J29" i="208" s="1"/>
  <c r="K29" i="208" s="1"/>
  <c r="M29" i="208" s="1"/>
  <c r="L28" i="208"/>
  <c r="F28" i="208"/>
  <c r="J28" i="208" s="1"/>
  <c r="K28" i="208" s="1"/>
  <c r="M28" i="208" s="1"/>
  <c r="L27" i="208"/>
  <c r="F27" i="208"/>
  <c r="J27" i="208" s="1"/>
  <c r="K27" i="208" s="1"/>
  <c r="M27" i="208" s="1"/>
  <c r="L26" i="208"/>
  <c r="F26" i="208"/>
  <c r="J26" i="208" s="1"/>
  <c r="K26" i="208" s="1"/>
  <c r="M26" i="208" s="1"/>
  <c r="L25" i="208"/>
  <c r="F25" i="208"/>
  <c r="J25" i="208" s="1"/>
  <c r="K25" i="208" s="1"/>
  <c r="M25" i="208" s="1"/>
  <c r="L24" i="208"/>
  <c r="F24" i="208"/>
  <c r="J24" i="208" s="1"/>
  <c r="K24" i="208" s="1"/>
  <c r="M24" i="208" s="1"/>
  <c r="L23" i="208"/>
  <c r="F23" i="208"/>
  <c r="J23" i="208" s="1"/>
  <c r="K23" i="208" s="1"/>
  <c r="M23" i="208" s="1"/>
  <c r="L22" i="208"/>
  <c r="F22" i="208"/>
  <c r="J22" i="208" s="1"/>
  <c r="K22" i="208" s="1"/>
  <c r="M22" i="208" s="1"/>
  <c r="L21" i="208"/>
  <c r="F21" i="208"/>
  <c r="J21" i="208" s="1"/>
  <c r="K21" i="208" s="1"/>
  <c r="M21" i="208" s="1"/>
  <c r="L20" i="208"/>
  <c r="F20" i="208"/>
  <c r="J20" i="208" s="1"/>
  <c r="K20" i="208" s="1"/>
  <c r="M20" i="208" s="1"/>
  <c r="L19" i="208"/>
  <c r="F19" i="208"/>
  <c r="J19" i="208" s="1"/>
  <c r="K19" i="208" s="1"/>
  <c r="M19" i="208" s="1"/>
  <c r="L18" i="208"/>
  <c r="F18" i="208"/>
  <c r="J18" i="208" s="1"/>
  <c r="K18" i="208" s="1"/>
  <c r="M18" i="208" s="1"/>
  <c r="L17" i="208"/>
  <c r="F17" i="208"/>
  <c r="J17" i="208" s="1"/>
  <c r="K17" i="208" s="1"/>
  <c r="M17" i="208" s="1"/>
  <c r="L16" i="208"/>
  <c r="F16" i="208"/>
  <c r="J16" i="208" s="1"/>
  <c r="K16" i="208" s="1"/>
  <c r="M16" i="208" s="1"/>
  <c r="L15" i="208"/>
  <c r="F15" i="208"/>
  <c r="J15" i="208" s="1"/>
  <c r="K15" i="208" s="1"/>
  <c r="M15" i="208" s="1"/>
  <c r="L14" i="208"/>
  <c r="F14" i="208"/>
  <c r="J14" i="208" s="1"/>
  <c r="K14" i="208" s="1"/>
  <c r="M14" i="208" s="1"/>
  <c r="L13" i="208"/>
  <c r="F13" i="208"/>
  <c r="J13" i="208" s="1"/>
  <c r="K13" i="208" s="1"/>
  <c r="M13" i="208" s="1"/>
  <c r="L12" i="208"/>
  <c r="F12" i="208"/>
  <c r="J12" i="208" s="1"/>
  <c r="K12" i="208" s="1"/>
  <c r="M12" i="208" s="1"/>
  <c r="L11" i="208"/>
  <c r="F11" i="208"/>
  <c r="J11" i="208" s="1"/>
  <c r="K11" i="208" s="1"/>
  <c r="M11" i="208" s="1"/>
  <c r="L10" i="208"/>
  <c r="F10" i="208"/>
  <c r="J10" i="208" s="1"/>
  <c r="K10" i="208" s="1"/>
  <c r="M10" i="208" s="1"/>
  <c r="L9" i="208"/>
  <c r="F9" i="208"/>
  <c r="J9" i="208" s="1"/>
  <c r="K9" i="208" s="1"/>
  <c r="M9" i="208" s="1"/>
  <c r="L8" i="208"/>
  <c r="F8" i="208"/>
  <c r="J8" i="208" s="1"/>
  <c r="K8" i="208" s="1"/>
  <c r="M8" i="208" s="1"/>
  <c r="L7" i="208"/>
  <c r="F7" i="208"/>
  <c r="J7" i="208" s="1"/>
  <c r="K7" i="208" s="1"/>
  <c r="M7" i="208" s="1"/>
  <c r="L6" i="208"/>
  <c r="F6" i="208"/>
  <c r="J6" i="208" s="1"/>
  <c r="K6" i="208" s="1"/>
  <c r="M6" i="208" s="1"/>
  <c r="L5" i="208"/>
  <c r="F5" i="208"/>
  <c r="J5" i="208" s="1"/>
  <c r="K5" i="208" s="1"/>
  <c r="M5" i="208" s="1"/>
  <c r="M200" i="208" s="1"/>
  <c r="I1" i="208"/>
  <c r="F53" i="207"/>
  <c r="I43" i="207"/>
  <c r="I42" i="207"/>
  <c r="G42" i="207"/>
  <c r="I41" i="207"/>
  <c r="G41" i="207"/>
  <c r="I40" i="207"/>
  <c r="G40" i="207"/>
  <c r="I39" i="207"/>
  <c r="G39" i="207"/>
  <c r="I38" i="207"/>
  <c r="G38" i="207"/>
  <c r="I37" i="207"/>
  <c r="G37" i="207"/>
  <c r="I36" i="207"/>
  <c r="H36" i="207"/>
  <c r="G36" i="207"/>
  <c r="I35" i="207"/>
  <c r="G35" i="207"/>
  <c r="I34" i="207"/>
  <c r="G34" i="207"/>
  <c r="I33" i="207"/>
  <c r="G33" i="207"/>
  <c r="I29" i="207"/>
  <c r="F29" i="207"/>
  <c r="G29" i="207" s="1"/>
  <c r="A29" i="207"/>
  <c r="I28" i="207"/>
  <c r="F28" i="207"/>
  <c r="G28" i="207" s="1"/>
  <c r="A28" i="207"/>
  <c r="I27" i="207"/>
  <c r="F27" i="207"/>
  <c r="G27" i="207" s="1"/>
  <c r="A27" i="207"/>
  <c r="I26" i="207"/>
  <c r="F26" i="207"/>
  <c r="G26" i="207" s="1"/>
  <c r="A26" i="207"/>
  <c r="I25" i="207"/>
  <c r="F25" i="207"/>
  <c r="G25" i="207" s="1"/>
  <c r="A25" i="207"/>
  <c r="I24" i="207"/>
  <c r="F24" i="207"/>
  <c r="G24" i="207" s="1"/>
  <c r="A24" i="207"/>
  <c r="I23" i="207"/>
  <c r="F23" i="207"/>
  <c r="G23" i="207" s="1"/>
  <c r="A23" i="207"/>
  <c r="I22" i="207"/>
  <c r="F22" i="207"/>
  <c r="G22" i="207" s="1"/>
  <c r="A22" i="207"/>
  <c r="I21" i="207"/>
  <c r="F21" i="207"/>
  <c r="G21" i="207" s="1"/>
  <c r="A21" i="207"/>
  <c r="I20" i="207"/>
  <c r="F20" i="207"/>
  <c r="G20" i="207" s="1"/>
  <c r="A20" i="207"/>
  <c r="I19" i="207"/>
  <c r="F19" i="207"/>
  <c r="A19" i="207"/>
  <c r="I18" i="207"/>
  <c r="F18" i="207"/>
  <c r="A18" i="207"/>
  <c r="I17" i="207"/>
  <c r="F17" i="207"/>
  <c r="A17" i="207"/>
  <c r="I16" i="207"/>
  <c r="F16" i="207"/>
  <c r="A16" i="207"/>
  <c r="I15" i="207"/>
  <c r="F15" i="207"/>
  <c r="A15" i="207"/>
  <c r="A14" i="207"/>
  <c r="E8" i="207"/>
  <c r="E11" i="207" s="1"/>
  <c r="H6" i="207"/>
  <c r="H5" i="207"/>
  <c r="H41" i="207" s="1"/>
  <c r="B4" i="207"/>
  <c r="G200" i="206"/>
  <c r="L199" i="206"/>
  <c r="F199" i="206"/>
  <c r="J199" i="206" s="1"/>
  <c r="K199" i="206" s="1"/>
  <c r="M199" i="206" s="1"/>
  <c r="L198" i="206"/>
  <c r="F198" i="206"/>
  <c r="J198" i="206" s="1"/>
  <c r="K198" i="206" s="1"/>
  <c r="M198" i="206" s="1"/>
  <c r="L197" i="206"/>
  <c r="F197" i="206"/>
  <c r="J197" i="206" s="1"/>
  <c r="K197" i="206" s="1"/>
  <c r="M197" i="206" s="1"/>
  <c r="L196" i="206"/>
  <c r="F196" i="206"/>
  <c r="J196" i="206" s="1"/>
  <c r="K196" i="206" s="1"/>
  <c r="M196" i="206" s="1"/>
  <c r="L195" i="206"/>
  <c r="F195" i="206"/>
  <c r="J195" i="206" s="1"/>
  <c r="K195" i="206" s="1"/>
  <c r="M195" i="206" s="1"/>
  <c r="L194" i="206"/>
  <c r="F194" i="206"/>
  <c r="J194" i="206" s="1"/>
  <c r="K194" i="206" s="1"/>
  <c r="M194" i="206" s="1"/>
  <c r="L193" i="206"/>
  <c r="F193" i="206"/>
  <c r="J193" i="206" s="1"/>
  <c r="K193" i="206" s="1"/>
  <c r="M193" i="206" s="1"/>
  <c r="L192" i="206"/>
  <c r="F192" i="206"/>
  <c r="J192" i="206" s="1"/>
  <c r="K192" i="206" s="1"/>
  <c r="M192" i="206" s="1"/>
  <c r="L191" i="206"/>
  <c r="F191" i="206"/>
  <c r="J191" i="206" s="1"/>
  <c r="K191" i="206" s="1"/>
  <c r="M191" i="206" s="1"/>
  <c r="L190" i="206"/>
  <c r="F190" i="206"/>
  <c r="J190" i="206" s="1"/>
  <c r="K190" i="206" s="1"/>
  <c r="M190" i="206" s="1"/>
  <c r="L189" i="206"/>
  <c r="F189" i="206"/>
  <c r="J189" i="206" s="1"/>
  <c r="K189" i="206" s="1"/>
  <c r="M189" i="206" s="1"/>
  <c r="L188" i="206"/>
  <c r="F188" i="206"/>
  <c r="J188" i="206" s="1"/>
  <c r="K188" i="206" s="1"/>
  <c r="M188" i="206" s="1"/>
  <c r="L187" i="206"/>
  <c r="F187" i="206"/>
  <c r="J187" i="206" s="1"/>
  <c r="K187" i="206" s="1"/>
  <c r="M187" i="206" s="1"/>
  <c r="L186" i="206"/>
  <c r="F186" i="206"/>
  <c r="J186" i="206" s="1"/>
  <c r="K186" i="206" s="1"/>
  <c r="M186" i="206" s="1"/>
  <c r="L185" i="206"/>
  <c r="F185" i="206"/>
  <c r="J185" i="206" s="1"/>
  <c r="K185" i="206" s="1"/>
  <c r="M185" i="206" s="1"/>
  <c r="L184" i="206"/>
  <c r="F184" i="206"/>
  <c r="J184" i="206" s="1"/>
  <c r="K184" i="206" s="1"/>
  <c r="M184" i="206" s="1"/>
  <c r="L183" i="206"/>
  <c r="F183" i="206"/>
  <c r="J183" i="206" s="1"/>
  <c r="K183" i="206" s="1"/>
  <c r="M183" i="206" s="1"/>
  <c r="L182" i="206"/>
  <c r="F182" i="206"/>
  <c r="J182" i="206" s="1"/>
  <c r="K182" i="206" s="1"/>
  <c r="M182" i="206" s="1"/>
  <c r="L181" i="206"/>
  <c r="F181" i="206"/>
  <c r="J181" i="206" s="1"/>
  <c r="K181" i="206" s="1"/>
  <c r="M181" i="206" s="1"/>
  <c r="L180" i="206"/>
  <c r="F180" i="206"/>
  <c r="J180" i="206" s="1"/>
  <c r="K180" i="206" s="1"/>
  <c r="M180" i="206" s="1"/>
  <c r="L179" i="206"/>
  <c r="F179" i="206"/>
  <c r="J179" i="206" s="1"/>
  <c r="K179" i="206" s="1"/>
  <c r="M179" i="206" s="1"/>
  <c r="L178" i="206"/>
  <c r="F178" i="206"/>
  <c r="J178" i="206" s="1"/>
  <c r="K178" i="206" s="1"/>
  <c r="M178" i="206" s="1"/>
  <c r="L177" i="206"/>
  <c r="F177" i="206"/>
  <c r="J177" i="206" s="1"/>
  <c r="K177" i="206" s="1"/>
  <c r="M177" i="206" s="1"/>
  <c r="L176" i="206"/>
  <c r="F176" i="206"/>
  <c r="J176" i="206" s="1"/>
  <c r="K176" i="206" s="1"/>
  <c r="M176" i="206" s="1"/>
  <c r="L175" i="206"/>
  <c r="F175" i="206"/>
  <c r="J175" i="206" s="1"/>
  <c r="K175" i="206" s="1"/>
  <c r="M175" i="206" s="1"/>
  <c r="L174" i="206"/>
  <c r="F174" i="206"/>
  <c r="J174" i="206" s="1"/>
  <c r="K174" i="206" s="1"/>
  <c r="M174" i="206" s="1"/>
  <c r="L173" i="206"/>
  <c r="F173" i="206"/>
  <c r="J173" i="206" s="1"/>
  <c r="K173" i="206" s="1"/>
  <c r="M173" i="206" s="1"/>
  <c r="L172" i="206"/>
  <c r="F172" i="206"/>
  <c r="J172" i="206" s="1"/>
  <c r="K172" i="206" s="1"/>
  <c r="M172" i="206" s="1"/>
  <c r="L171" i="206"/>
  <c r="F171" i="206"/>
  <c r="J171" i="206" s="1"/>
  <c r="K171" i="206" s="1"/>
  <c r="M171" i="206" s="1"/>
  <c r="L170" i="206"/>
  <c r="F170" i="206"/>
  <c r="J170" i="206" s="1"/>
  <c r="K170" i="206" s="1"/>
  <c r="M170" i="206" s="1"/>
  <c r="L169" i="206"/>
  <c r="F169" i="206"/>
  <c r="J169" i="206" s="1"/>
  <c r="K169" i="206" s="1"/>
  <c r="M169" i="206" s="1"/>
  <c r="L168" i="206"/>
  <c r="F168" i="206"/>
  <c r="J168" i="206" s="1"/>
  <c r="K168" i="206" s="1"/>
  <c r="M168" i="206" s="1"/>
  <c r="L167" i="206"/>
  <c r="F167" i="206"/>
  <c r="J167" i="206" s="1"/>
  <c r="K167" i="206" s="1"/>
  <c r="M167" i="206" s="1"/>
  <c r="L166" i="206"/>
  <c r="F166" i="206"/>
  <c r="J166" i="206" s="1"/>
  <c r="K166" i="206" s="1"/>
  <c r="M166" i="206" s="1"/>
  <c r="L165" i="206"/>
  <c r="F165" i="206"/>
  <c r="J165" i="206" s="1"/>
  <c r="K165" i="206" s="1"/>
  <c r="M165" i="206" s="1"/>
  <c r="L164" i="206"/>
  <c r="F164" i="206"/>
  <c r="J164" i="206" s="1"/>
  <c r="K164" i="206" s="1"/>
  <c r="M164" i="206" s="1"/>
  <c r="L163" i="206"/>
  <c r="F163" i="206"/>
  <c r="J163" i="206" s="1"/>
  <c r="K163" i="206" s="1"/>
  <c r="M163" i="206" s="1"/>
  <c r="L162" i="206"/>
  <c r="F162" i="206"/>
  <c r="J162" i="206" s="1"/>
  <c r="K162" i="206" s="1"/>
  <c r="M162" i="206" s="1"/>
  <c r="L161" i="206"/>
  <c r="F161" i="206"/>
  <c r="J161" i="206" s="1"/>
  <c r="K161" i="206" s="1"/>
  <c r="M161" i="206" s="1"/>
  <c r="L160" i="206"/>
  <c r="F160" i="206"/>
  <c r="J160" i="206" s="1"/>
  <c r="K160" i="206" s="1"/>
  <c r="M160" i="206" s="1"/>
  <c r="L159" i="206"/>
  <c r="F159" i="206"/>
  <c r="J159" i="206" s="1"/>
  <c r="K159" i="206" s="1"/>
  <c r="M159" i="206" s="1"/>
  <c r="L158" i="206"/>
  <c r="F158" i="206"/>
  <c r="J158" i="206" s="1"/>
  <c r="K158" i="206" s="1"/>
  <c r="M158" i="206" s="1"/>
  <c r="L157" i="206"/>
  <c r="F157" i="206"/>
  <c r="J157" i="206" s="1"/>
  <c r="K157" i="206" s="1"/>
  <c r="M157" i="206" s="1"/>
  <c r="L156" i="206"/>
  <c r="F156" i="206"/>
  <c r="J156" i="206" s="1"/>
  <c r="K156" i="206" s="1"/>
  <c r="M156" i="206" s="1"/>
  <c r="L155" i="206"/>
  <c r="F155" i="206"/>
  <c r="J155" i="206" s="1"/>
  <c r="K155" i="206" s="1"/>
  <c r="M155" i="206" s="1"/>
  <c r="L154" i="206"/>
  <c r="F154" i="206"/>
  <c r="J154" i="206" s="1"/>
  <c r="K154" i="206" s="1"/>
  <c r="M154" i="206" s="1"/>
  <c r="L153" i="206"/>
  <c r="F153" i="206"/>
  <c r="J153" i="206" s="1"/>
  <c r="K153" i="206" s="1"/>
  <c r="M153" i="206" s="1"/>
  <c r="L152" i="206"/>
  <c r="F152" i="206"/>
  <c r="J152" i="206" s="1"/>
  <c r="K152" i="206" s="1"/>
  <c r="M152" i="206" s="1"/>
  <c r="L151" i="206"/>
  <c r="F151" i="206"/>
  <c r="J151" i="206" s="1"/>
  <c r="K151" i="206" s="1"/>
  <c r="M151" i="206" s="1"/>
  <c r="L150" i="206"/>
  <c r="F150" i="206"/>
  <c r="J150" i="206" s="1"/>
  <c r="K150" i="206" s="1"/>
  <c r="M150" i="206" s="1"/>
  <c r="L149" i="206"/>
  <c r="F149" i="206"/>
  <c r="J149" i="206" s="1"/>
  <c r="K149" i="206" s="1"/>
  <c r="M149" i="206" s="1"/>
  <c r="L148" i="206"/>
  <c r="F148" i="206"/>
  <c r="J148" i="206" s="1"/>
  <c r="K148" i="206" s="1"/>
  <c r="M148" i="206" s="1"/>
  <c r="L147" i="206"/>
  <c r="F147" i="206"/>
  <c r="J147" i="206" s="1"/>
  <c r="K147" i="206" s="1"/>
  <c r="M147" i="206" s="1"/>
  <c r="L146" i="206"/>
  <c r="F146" i="206"/>
  <c r="J146" i="206" s="1"/>
  <c r="K146" i="206" s="1"/>
  <c r="M146" i="206" s="1"/>
  <c r="L145" i="206"/>
  <c r="F145" i="206"/>
  <c r="J145" i="206" s="1"/>
  <c r="K145" i="206" s="1"/>
  <c r="M145" i="206" s="1"/>
  <c r="L144" i="206"/>
  <c r="F144" i="206"/>
  <c r="J144" i="206" s="1"/>
  <c r="K144" i="206" s="1"/>
  <c r="M144" i="206" s="1"/>
  <c r="L143" i="206"/>
  <c r="F143" i="206"/>
  <c r="J143" i="206" s="1"/>
  <c r="K143" i="206" s="1"/>
  <c r="M143" i="206" s="1"/>
  <c r="L142" i="206"/>
  <c r="F142" i="206"/>
  <c r="J142" i="206" s="1"/>
  <c r="K142" i="206" s="1"/>
  <c r="M142" i="206" s="1"/>
  <c r="L141" i="206"/>
  <c r="F141" i="206"/>
  <c r="J141" i="206" s="1"/>
  <c r="K141" i="206" s="1"/>
  <c r="M141" i="206" s="1"/>
  <c r="L140" i="206"/>
  <c r="F140" i="206"/>
  <c r="J140" i="206" s="1"/>
  <c r="K140" i="206" s="1"/>
  <c r="M140" i="206" s="1"/>
  <c r="L139" i="206"/>
  <c r="F139" i="206"/>
  <c r="J139" i="206" s="1"/>
  <c r="K139" i="206" s="1"/>
  <c r="M139" i="206" s="1"/>
  <c r="L138" i="206"/>
  <c r="F138" i="206"/>
  <c r="J138" i="206" s="1"/>
  <c r="K138" i="206" s="1"/>
  <c r="M138" i="206" s="1"/>
  <c r="L137" i="206"/>
  <c r="F137" i="206"/>
  <c r="J137" i="206" s="1"/>
  <c r="K137" i="206" s="1"/>
  <c r="M137" i="206" s="1"/>
  <c r="L136" i="206"/>
  <c r="F136" i="206"/>
  <c r="J136" i="206" s="1"/>
  <c r="K136" i="206" s="1"/>
  <c r="M136" i="206" s="1"/>
  <c r="L135" i="206"/>
  <c r="F135" i="206"/>
  <c r="J135" i="206" s="1"/>
  <c r="K135" i="206" s="1"/>
  <c r="M135" i="206" s="1"/>
  <c r="L134" i="206"/>
  <c r="F134" i="206"/>
  <c r="J134" i="206" s="1"/>
  <c r="K134" i="206" s="1"/>
  <c r="M134" i="206" s="1"/>
  <c r="L133" i="206"/>
  <c r="F133" i="206"/>
  <c r="J133" i="206" s="1"/>
  <c r="K133" i="206" s="1"/>
  <c r="M133" i="206" s="1"/>
  <c r="L132" i="206"/>
  <c r="F132" i="206"/>
  <c r="J132" i="206" s="1"/>
  <c r="K132" i="206" s="1"/>
  <c r="M132" i="206" s="1"/>
  <c r="L131" i="206"/>
  <c r="F131" i="206"/>
  <c r="J131" i="206" s="1"/>
  <c r="K131" i="206" s="1"/>
  <c r="M131" i="206" s="1"/>
  <c r="L130" i="206"/>
  <c r="F130" i="206"/>
  <c r="J130" i="206" s="1"/>
  <c r="K130" i="206" s="1"/>
  <c r="M130" i="206" s="1"/>
  <c r="L129" i="206"/>
  <c r="F129" i="206"/>
  <c r="J129" i="206" s="1"/>
  <c r="K129" i="206" s="1"/>
  <c r="M129" i="206" s="1"/>
  <c r="L128" i="206"/>
  <c r="F128" i="206"/>
  <c r="J128" i="206" s="1"/>
  <c r="K128" i="206" s="1"/>
  <c r="M128" i="206" s="1"/>
  <c r="L127" i="206"/>
  <c r="F127" i="206"/>
  <c r="J127" i="206" s="1"/>
  <c r="K127" i="206" s="1"/>
  <c r="M127" i="206" s="1"/>
  <c r="L126" i="206"/>
  <c r="F126" i="206"/>
  <c r="J126" i="206" s="1"/>
  <c r="K126" i="206" s="1"/>
  <c r="M126" i="206" s="1"/>
  <c r="L125" i="206"/>
  <c r="F125" i="206"/>
  <c r="J125" i="206" s="1"/>
  <c r="K125" i="206" s="1"/>
  <c r="M125" i="206" s="1"/>
  <c r="L124" i="206"/>
  <c r="F124" i="206"/>
  <c r="J124" i="206" s="1"/>
  <c r="K124" i="206" s="1"/>
  <c r="M124" i="206" s="1"/>
  <c r="L123" i="206"/>
  <c r="F123" i="206"/>
  <c r="J123" i="206" s="1"/>
  <c r="K123" i="206" s="1"/>
  <c r="M123" i="206" s="1"/>
  <c r="L122" i="206"/>
  <c r="F122" i="206"/>
  <c r="J122" i="206" s="1"/>
  <c r="K122" i="206" s="1"/>
  <c r="M122" i="206" s="1"/>
  <c r="L121" i="206"/>
  <c r="F121" i="206"/>
  <c r="J121" i="206" s="1"/>
  <c r="K121" i="206" s="1"/>
  <c r="M121" i="206" s="1"/>
  <c r="L120" i="206"/>
  <c r="F120" i="206"/>
  <c r="J120" i="206" s="1"/>
  <c r="K120" i="206" s="1"/>
  <c r="M120" i="206" s="1"/>
  <c r="L119" i="206"/>
  <c r="F119" i="206"/>
  <c r="J119" i="206" s="1"/>
  <c r="K119" i="206" s="1"/>
  <c r="M119" i="206" s="1"/>
  <c r="L118" i="206"/>
  <c r="F118" i="206"/>
  <c r="J118" i="206" s="1"/>
  <c r="K118" i="206" s="1"/>
  <c r="M118" i="206" s="1"/>
  <c r="L117" i="206"/>
  <c r="F117" i="206"/>
  <c r="J117" i="206" s="1"/>
  <c r="K117" i="206" s="1"/>
  <c r="M117" i="206" s="1"/>
  <c r="L116" i="206"/>
  <c r="F116" i="206"/>
  <c r="J116" i="206" s="1"/>
  <c r="K116" i="206" s="1"/>
  <c r="M116" i="206" s="1"/>
  <c r="L115" i="206"/>
  <c r="F115" i="206"/>
  <c r="J115" i="206" s="1"/>
  <c r="K115" i="206" s="1"/>
  <c r="M115" i="206" s="1"/>
  <c r="L114" i="206"/>
  <c r="F114" i="206"/>
  <c r="J114" i="206" s="1"/>
  <c r="K114" i="206" s="1"/>
  <c r="M114" i="206" s="1"/>
  <c r="L113" i="206"/>
  <c r="F113" i="206"/>
  <c r="J113" i="206" s="1"/>
  <c r="K113" i="206" s="1"/>
  <c r="M113" i="206" s="1"/>
  <c r="L112" i="206"/>
  <c r="F112" i="206"/>
  <c r="J112" i="206" s="1"/>
  <c r="K112" i="206" s="1"/>
  <c r="M112" i="206" s="1"/>
  <c r="L111" i="206"/>
  <c r="F111" i="206"/>
  <c r="J111" i="206" s="1"/>
  <c r="K111" i="206" s="1"/>
  <c r="M111" i="206" s="1"/>
  <c r="L110" i="206"/>
  <c r="F110" i="206"/>
  <c r="J110" i="206" s="1"/>
  <c r="K110" i="206" s="1"/>
  <c r="M110" i="206" s="1"/>
  <c r="L109" i="206"/>
  <c r="F109" i="206"/>
  <c r="J109" i="206" s="1"/>
  <c r="K109" i="206" s="1"/>
  <c r="M109" i="206" s="1"/>
  <c r="L108" i="206"/>
  <c r="F108" i="206"/>
  <c r="J108" i="206" s="1"/>
  <c r="K108" i="206" s="1"/>
  <c r="M108" i="206" s="1"/>
  <c r="L107" i="206"/>
  <c r="F107" i="206"/>
  <c r="J107" i="206" s="1"/>
  <c r="K107" i="206" s="1"/>
  <c r="M107" i="206" s="1"/>
  <c r="L106" i="206"/>
  <c r="F106" i="206"/>
  <c r="J106" i="206" s="1"/>
  <c r="K106" i="206" s="1"/>
  <c r="M106" i="206" s="1"/>
  <c r="L105" i="206"/>
  <c r="F105" i="206"/>
  <c r="J105" i="206" s="1"/>
  <c r="K105" i="206" s="1"/>
  <c r="M105" i="206" s="1"/>
  <c r="L104" i="206"/>
  <c r="F104" i="206"/>
  <c r="J104" i="206" s="1"/>
  <c r="K104" i="206" s="1"/>
  <c r="M104" i="206" s="1"/>
  <c r="L103" i="206"/>
  <c r="F103" i="206"/>
  <c r="J103" i="206" s="1"/>
  <c r="K103" i="206" s="1"/>
  <c r="M103" i="206" s="1"/>
  <c r="L102" i="206"/>
  <c r="F102" i="206"/>
  <c r="J102" i="206" s="1"/>
  <c r="K102" i="206" s="1"/>
  <c r="M102" i="206" s="1"/>
  <c r="L101" i="206"/>
  <c r="F101" i="206"/>
  <c r="J101" i="206" s="1"/>
  <c r="K101" i="206" s="1"/>
  <c r="M101" i="206" s="1"/>
  <c r="L100" i="206"/>
  <c r="F100" i="206"/>
  <c r="J100" i="206" s="1"/>
  <c r="K100" i="206" s="1"/>
  <c r="M100" i="206" s="1"/>
  <c r="L99" i="206"/>
  <c r="F99" i="206"/>
  <c r="J99" i="206" s="1"/>
  <c r="K99" i="206" s="1"/>
  <c r="M99" i="206" s="1"/>
  <c r="L98" i="206"/>
  <c r="F98" i="206"/>
  <c r="J98" i="206" s="1"/>
  <c r="K98" i="206" s="1"/>
  <c r="M98" i="206" s="1"/>
  <c r="L97" i="206"/>
  <c r="F97" i="206"/>
  <c r="J97" i="206" s="1"/>
  <c r="K97" i="206" s="1"/>
  <c r="M97" i="206" s="1"/>
  <c r="L96" i="206"/>
  <c r="F96" i="206"/>
  <c r="J96" i="206" s="1"/>
  <c r="K96" i="206" s="1"/>
  <c r="M96" i="206" s="1"/>
  <c r="L95" i="206"/>
  <c r="F95" i="206"/>
  <c r="J95" i="206" s="1"/>
  <c r="K95" i="206" s="1"/>
  <c r="M95" i="206" s="1"/>
  <c r="L94" i="206"/>
  <c r="F94" i="206"/>
  <c r="J94" i="206" s="1"/>
  <c r="K94" i="206" s="1"/>
  <c r="M94" i="206" s="1"/>
  <c r="L93" i="206"/>
  <c r="F93" i="206"/>
  <c r="J93" i="206" s="1"/>
  <c r="K93" i="206" s="1"/>
  <c r="M93" i="206" s="1"/>
  <c r="L92" i="206"/>
  <c r="F92" i="206"/>
  <c r="J92" i="206" s="1"/>
  <c r="K92" i="206" s="1"/>
  <c r="M92" i="206" s="1"/>
  <c r="L91" i="206"/>
  <c r="F91" i="206"/>
  <c r="J91" i="206" s="1"/>
  <c r="K91" i="206" s="1"/>
  <c r="M91" i="206" s="1"/>
  <c r="L90" i="206"/>
  <c r="F90" i="206"/>
  <c r="J90" i="206" s="1"/>
  <c r="K90" i="206" s="1"/>
  <c r="M90" i="206" s="1"/>
  <c r="L89" i="206"/>
  <c r="F89" i="206"/>
  <c r="J89" i="206" s="1"/>
  <c r="K89" i="206" s="1"/>
  <c r="M89" i="206" s="1"/>
  <c r="L88" i="206"/>
  <c r="F88" i="206"/>
  <c r="J88" i="206" s="1"/>
  <c r="K88" i="206" s="1"/>
  <c r="M88" i="206" s="1"/>
  <c r="L87" i="206"/>
  <c r="F87" i="206"/>
  <c r="J87" i="206" s="1"/>
  <c r="K87" i="206" s="1"/>
  <c r="M87" i="206" s="1"/>
  <c r="L86" i="206"/>
  <c r="F86" i="206"/>
  <c r="J86" i="206" s="1"/>
  <c r="K86" i="206" s="1"/>
  <c r="M86" i="206" s="1"/>
  <c r="L85" i="206"/>
  <c r="F85" i="206"/>
  <c r="J85" i="206" s="1"/>
  <c r="K85" i="206" s="1"/>
  <c r="M85" i="206" s="1"/>
  <c r="L84" i="206"/>
  <c r="F84" i="206"/>
  <c r="J84" i="206" s="1"/>
  <c r="K84" i="206" s="1"/>
  <c r="M84" i="206" s="1"/>
  <c r="L83" i="206"/>
  <c r="F83" i="206"/>
  <c r="J83" i="206" s="1"/>
  <c r="K83" i="206" s="1"/>
  <c r="M83" i="206" s="1"/>
  <c r="L82" i="206"/>
  <c r="F82" i="206"/>
  <c r="J82" i="206" s="1"/>
  <c r="K82" i="206" s="1"/>
  <c r="M82" i="206" s="1"/>
  <c r="L81" i="206"/>
  <c r="F81" i="206"/>
  <c r="J81" i="206" s="1"/>
  <c r="K81" i="206" s="1"/>
  <c r="M81" i="206" s="1"/>
  <c r="L80" i="206"/>
  <c r="F80" i="206"/>
  <c r="J80" i="206" s="1"/>
  <c r="K80" i="206" s="1"/>
  <c r="M80" i="206" s="1"/>
  <c r="L79" i="206"/>
  <c r="F79" i="206"/>
  <c r="J79" i="206" s="1"/>
  <c r="K79" i="206" s="1"/>
  <c r="M79" i="206" s="1"/>
  <c r="L78" i="206"/>
  <c r="F78" i="206"/>
  <c r="J78" i="206" s="1"/>
  <c r="K78" i="206" s="1"/>
  <c r="M78" i="206" s="1"/>
  <c r="L77" i="206"/>
  <c r="F77" i="206"/>
  <c r="J77" i="206" s="1"/>
  <c r="K77" i="206" s="1"/>
  <c r="M77" i="206" s="1"/>
  <c r="L76" i="206"/>
  <c r="F76" i="206"/>
  <c r="J76" i="206" s="1"/>
  <c r="K76" i="206" s="1"/>
  <c r="M76" i="206" s="1"/>
  <c r="L75" i="206"/>
  <c r="F75" i="206"/>
  <c r="J75" i="206" s="1"/>
  <c r="K75" i="206" s="1"/>
  <c r="M75" i="206" s="1"/>
  <c r="L74" i="206"/>
  <c r="F74" i="206"/>
  <c r="J74" i="206" s="1"/>
  <c r="K74" i="206" s="1"/>
  <c r="M74" i="206" s="1"/>
  <c r="L73" i="206"/>
  <c r="F73" i="206"/>
  <c r="J73" i="206" s="1"/>
  <c r="K73" i="206" s="1"/>
  <c r="M73" i="206" s="1"/>
  <c r="L72" i="206"/>
  <c r="F72" i="206"/>
  <c r="J72" i="206" s="1"/>
  <c r="K72" i="206" s="1"/>
  <c r="M72" i="206" s="1"/>
  <c r="L71" i="206"/>
  <c r="F71" i="206"/>
  <c r="J71" i="206" s="1"/>
  <c r="K71" i="206" s="1"/>
  <c r="M71" i="206" s="1"/>
  <c r="L70" i="206"/>
  <c r="F70" i="206"/>
  <c r="J70" i="206" s="1"/>
  <c r="K70" i="206" s="1"/>
  <c r="M70" i="206" s="1"/>
  <c r="L69" i="206"/>
  <c r="F69" i="206"/>
  <c r="J69" i="206" s="1"/>
  <c r="K69" i="206" s="1"/>
  <c r="M69" i="206" s="1"/>
  <c r="L68" i="206"/>
  <c r="F68" i="206"/>
  <c r="J68" i="206" s="1"/>
  <c r="K68" i="206" s="1"/>
  <c r="M68" i="206" s="1"/>
  <c r="L67" i="206"/>
  <c r="F67" i="206"/>
  <c r="J67" i="206" s="1"/>
  <c r="K67" i="206" s="1"/>
  <c r="M67" i="206" s="1"/>
  <c r="L66" i="206"/>
  <c r="F66" i="206"/>
  <c r="J66" i="206" s="1"/>
  <c r="K66" i="206" s="1"/>
  <c r="M66" i="206" s="1"/>
  <c r="L65" i="206"/>
  <c r="F65" i="206"/>
  <c r="J65" i="206" s="1"/>
  <c r="K65" i="206" s="1"/>
  <c r="M65" i="206" s="1"/>
  <c r="L64" i="206"/>
  <c r="F64" i="206"/>
  <c r="J64" i="206" s="1"/>
  <c r="K64" i="206" s="1"/>
  <c r="M64" i="206" s="1"/>
  <c r="L63" i="206"/>
  <c r="F63" i="206"/>
  <c r="J63" i="206" s="1"/>
  <c r="K63" i="206" s="1"/>
  <c r="M63" i="206" s="1"/>
  <c r="L62" i="206"/>
  <c r="F62" i="206"/>
  <c r="J62" i="206" s="1"/>
  <c r="K62" i="206" s="1"/>
  <c r="M62" i="206" s="1"/>
  <c r="L61" i="206"/>
  <c r="F61" i="206"/>
  <c r="J61" i="206" s="1"/>
  <c r="K61" i="206" s="1"/>
  <c r="M61" i="206" s="1"/>
  <c r="L60" i="206"/>
  <c r="F60" i="206"/>
  <c r="J60" i="206" s="1"/>
  <c r="K60" i="206" s="1"/>
  <c r="M60" i="206" s="1"/>
  <c r="L59" i="206"/>
  <c r="F59" i="206"/>
  <c r="J59" i="206" s="1"/>
  <c r="K59" i="206" s="1"/>
  <c r="M59" i="206" s="1"/>
  <c r="L58" i="206"/>
  <c r="F58" i="206"/>
  <c r="J58" i="206" s="1"/>
  <c r="K58" i="206" s="1"/>
  <c r="M58" i="206" s="1"/>
  <c r="L57" i="206"/>
  <c r="F57" i="206"/>
  <c r="J57" i="206" s="1"/>
  <c r="K57" i="206" s="1"/>
  <c r="M57" i="206" s="1"/>
  <c r="L56" i="206"/>
  <c r="F56" i="206"/>
  <c r="J56" i="206" s="1"/>
  <c r="K56" i="206" s="1"/>
  <c r="M56" i="206" s="1"/>
  <c r="L55" i="206"/>
  <c r="F55" i="206"/>
  <c r="J55" i="206" s="1"/>
  <c r="K55" i="206" s="1"/>
  <c r="M55" i="206" s="1"/>
  <c r="L54" i="206"/>
  <c r="F54" i="206"/>
  <c r="J54" i="206" s="1"/>
  <c r="K54" i="206" s="1"/>
  <c r="M54" i="206" s="1"/>
  <c r="L53" i="206"/>
  <c r="F53" i="206"/>
  <c r="J53" i="206" s="1"/>
  <c r="K53" i="206" s="1"/>
  <c r="M53" i="206" s="1"/>
  <c r="L52" i="206"/>
  <c r="F52" i="206"/>
  <c r="J52" i="206" s="1"/>
  <c r="K52" i="206" s="1"/>
  <c r="M52" i="206" s="1"/>
  <c r="L51" i="206"/>
  <c r="F51" i="206"/>
  <c r="J51" i="206" s="1"/>
  <c r="K51" i="206" s="1"/>
  <c r="M51" i="206" s="1"/>
  <c r="L50" i="206"/>
  <c r="F50" i="206"/>
  <c r="J50" i="206" s="1"/>
  <c r="K50" i="206" s="1"/>
  <c r="M50" i="206" s="1"/>
  <c r="L49" i="206"/>
  <c r="F49" i="206"/>
  <c r="J49" i="206" s="1"/>
  <c r="K49" i="206" s="1"/>
  <c r="M49" i="206" s="1"/>
  <c r="L48" i="206"/>
  <c r="F48" i="206"/>
  <c r="J48" i="206" s="1"/>
  <c r="K48" i="206" s="1"/>
  <c r="M48" i="206" s="1"/>
  <c r="L47" i="206"/>
  <c r="F47" i="206"/>
  <c r="J47" i="206" s="1"/>
  <c r="K47" i="206" s="1"/>
  <c r="M47" i="206" s="1"/>
  <c r="L46" i="206"/>
  <c r="F46" i="206"/>
  <c r="J46" i="206" s="1"/>
  <c r="K46" i="206" s="1"/>
  <c r="M46" i="206" s="1"/>
  <c r="L45" i="206"/>
  <c r="F45" i="206"/>
  <c r="J45" i="206" s="1"/>
  <c r="K45" i="206" s="1"/>
  <c r="M45" i="206" s="1"/>
  <c r="L44" i="206"/>
  <c r="F44" i="206"/>
  <c r="J44" i="206" s="1"/>
  <c r="K44" i="206" s="1"/>
  <c r="M44" i="206" s="1"/>
  <c r="L43" i="206"/>
  <c r="F43" i="206"/>
  <c r="J43" i="206" s="1"/>
  <c r="K43" i="206" s="1"/>
  <c r="M43" i="206" s="1"/>
  <c r="L42" i="206"/>
  <c r="F42" i="206"/>
  <c r="J42" i="206" s="1"/>
  <c r="K42" i="206" s="1"/>
  <c r="M42" i="206" s="1"/>
  <c r="L41" i="206"/>
  <c r="F41" i="206"/>
  <c r="J41" i="206" s="1"/>
  <c r="K41" i="206" s="1"/>
  <c r="M41" i="206" s="1"/>
  <c r="L40" i="206"/>
  <c r="F40" i="206"/>
  <c r="J40" i="206" s="1"/>
  <c r="K40" i="206" s="1"/>
  <c r="M40" i="206" s="1"/>
  <c r="L39" i="206"/>
  <c r="F39" i="206"/>
  <c r="J39" i="206" s="1"/>
  <c r="K39" i="206" s="1"/>
  <c r="M39" i="206" s="1"/>
  <c r="L38" i="206"/>
  <c r="F38" i="206"/>
  <c r="J38" i="206" s="1"/>
  <c r="K38" i="206" s="1"/>
  <c r="M38" i="206" s="1"/>
  <c r="L37" i="206"/>
  <c r="F37" i="206"/>
  <c r="J37" i="206" s="1"/>
  <c r="K37" i="206" s="1"/>
  <c r="M37" i="206" s="1"/>
  <c r="L36" i="206"/>
  <c r="F36" i="206"/>
  <c r="J36" i="206" s="1"/>
  <c r="K36" i="206" s="1"/>
  <c r="M36" i="206" s="1"/>
  <c r="L35" i="206"/>
  <c r="F35" i="206"/>
  <c r="J35" i="206" s="1"/>
  <c r="K35" i="206" s="1"/>
  <c r="M35" i="206" s="1"/>
  <c r="L34" i="206"/>
  <c r="F34" i="206"/>
  <c r="J34" i="206" s="1"/>
  <c r="K34" i="206" s="1"/>
  <c r="M34" i="206" s="1"/>
  <c r="L33" i="206"/>
  <c r="F33" i="206"/>
  <c r="J33" i="206" s="1"/>
  <c r="K33" i="206" s="1"/>
  <c r="M33" i="206" s="1"/>
  <c r="L32" i="206"/>
  <c r="F32" i="206"/>
  <c r="J32" i="206" s="1"/>
  <c r="K32" i="206" s="1"/>
  <c r="M32" i="206" s="1"/>
  <c r="L31" i="206"/>
  <c r="F31" i="206"/>
  <c r="J31" i="206" s="1"/>
  <c r="K31" i="206" s="1"/>
  <c r="M31" i="206" s="1"/>
  <c r="L30" i="206"/>
  <c r="F30" i="206"/>
  <c r="J30" i="206" s="1"/>
  <c r="K30" i="206" s="1"/>
  <c r="M30" i="206" s="1"/>
  <c r="L29" i="206"/>
  <c r="F29" i="206"/>
  <c r="J29" i="206" s="1"/>
  <c r="K29" i="206" s="1"/>
  <c r="M29" i="206" s="1"/>
  <c r="L28" i="206"/>
  <c r="F28" i="206"/>
  <c r="J28" i="206" s="1"/>
  <c r="K28" i="206" s="1"/>
  <c r="M28" i="206" s="1"/>
  <c r="L27" i="206"/>
  <c r="F27" i="206"/>
  <c r="J27" i="206" s="1"/>
  <c r="K27" i="206" s="1"/>
  <c r="M27" i="206" s="1"/>
  <c r="L26" i="206"/>
  <c r="F26" i="206"/>
  <c r="J26" i="206" s="1"/>
  <c r="K26" i="206" s="1"/>
  <c r="M26" i="206" s="1"/>
  <c r="L25" i="206"/>
  <c r="F25" i="206"/>
  <c r="J25" i="206" s="1"/>
  <c r="K25" i="206" s="1"/>
  <c r="M25" i="206" s="1"/>
  <c r="L24" i="206"/>
  <c r="F24" i="206"/>
  <c r="J24" i="206" s="1"/>
  <c r="K24" i="206" s="1"/>
  <c r="M24" i="206" s="1"/>
  <c r="L23" i="206"/>
  <c r="F23" i="206"/>
  <c r="J23" i="206" s="1"/>
  <c r="K23" i="206" s="1"/>
  <c r="M23" i="206" s="1"/>
  <c r="L22" i="206"/>
  <c r="F22" i="206"/>
  <c r="J22" i="206" s="1"/>
  <c r="K22" i="206" s="1"/>
  <c r="M22" i="206" s="1"/>
  <c r="L21" i="206"/>
  <c r="F21" i="206"/>
  <c r="J21" i="206" s="1"/>
  <c r="K21" i="206" s="1"/>
  <c r="M21" i="206" s="1"/>
  <c r="L20" i="206"/>
  <c r="F20" i="206"/>
  <c r="J20" i="206" s="1"/>
  <c r="K20" i="206" s="1"/>
  <c r="M20" i="206" s="1"/>
  <c r="L19" i="206"/>
  <c r="F19" i="206"/>
  <c r="J19" i="206" s="1"/>
  <c r="K19" i="206" s="1"/>
  <c r="M19" i="206" s="1"/>
  <c r="L18" i="206"/>
  <c r="F18" i="206"/>
  <c r="J18" i="206" s="1"/>
  <c r="K18" i="206" s="1"/>
  <c r="M18" i="206" s="1"/>
  <c r="L17" i="206"/>
  <c r="F17" i="206"/>
  <c r="J17" i="206" s="1"/>
  <c r="K17" i="206" s="1"/>
  <c r="M17" i="206" s="1"/>
  <c r="L16" i="206"/>
  <c r="F16" i="206"/>
  <c r="J16" i="206" s="1"/>
  <c r="K16" i="206" s="1"/>
  <c r="M16" i="206" s="1"/>
  <c r="L15" i="206"/>
  <c r="F15" i="206"/>
  <c r="J15" i="206" s="1"/>
  <c r="K15" i="206" s="1"/>
  <c r="M15" i="206" s="1"/>
  <c r="L14" i="206"/>
  <c r="F14" i="206"/>
  <c r="J14" i="206" s="1"/>
  <c r="K14" i="206" s="1"/>
  <c r="M14" i="206" s="1"/>
  <c r="L13" i="206"/>
  <c r="F13" i="206"/>
  <c r="J13" i="206" s="1"/>
  <c r="K13" i="206" s="1"/>
  <c r="M13" i="206" s="1"/>
  <c r="L12" i="206"/>
  <c r="F12" i="206"/>
  <c r="J12" i="206" s="1"/>
  <c r="K12" i="206" s="1"/>
  <c r="M12" i="206" s="1"/>
  <c r="L11" i="206"/>
  <c r="F11" i="206"/>
  <c r="J11" i="206" s="1"/>
  <c r="K11" i="206" s="1"/>
  <c r="M11" i="206" s="1"/>
  <c r="L10" i="206"/>
  <c r="F10" i="206"/>
  <c r="J10" i="206" s="1"/>
  <c r="K10" i="206" s="1"/>
  <c r="M10" i="206" s="1"/>
  <c r="L9" i="206"/>
  <c r="F9" i="206"/>
  <c r="J9" i="206" s="1"/>
  <c r="K9" i="206" s="1"/>
  <c r="M9" i="206" s="1"/>
  <c r="L8" i="206"/>
  <c r="F8" i="206"/>
  <c r="J8" i="206" s="1"/>
  <c r="K8" i="206" s="1"/>
  <c r="M8" i="206" s="1"/>
  <c r="L7" i="206"/>
  <c r="F7" i="206"/>
  <c r="J7" i="206" s="1"/>
  <c r="K7" i="206" s="1"/>
  <c r="M7" i="206" s="1"/>
  <c r="L6" i="206"/>
  <c r="F6" i="206"/>
  <c r="J6" i="206" s="1"/>
  <c r="K6" i="206" s="1"/>
  <c r="M6" i="206" s="1"/>
  <c r="L5" i="206"/>
  <c r="F5" i="206"/>
  <c r="J5" i="206" s="1"/>
  <c r="K5" i="206" s="1"/>
  <c r="M5" i="206" s="1"/>
  <c r="M200" i="206" s="1"/>
  <c r="I1" i="206"/>
  <c r="E2" i="206"/>
  <c r="F53" i="205"/>
  <c r="I43" i="205"/>
  <c r="I42" i="205"/>
  <c r="G42" i="205"/>
  <c r="I41" i="205"/>
  <c r="G41" i="205"/>
  <c r="I40" i="205"/>
  <c r="G40" i="205"/>
  <c r="I39" i="205"/>
  <c r="G39" i="205"/>
  <c r="I38" i="205"/>
  <c r="G38" i="205"/>
  <c r="I37" i="205"/>
  <c r="G37" i="205"/>
  <c r="I36" i="205"/>
  <c r="G36" i="205"/>
  <c r="I35" i="205"/>
  <c r="G35" i="205"/>
  <c r="I34" i="205"/>
  <c r="G34" i="205"/>
  <c r="I33" i="205"/>
  <c r="G33" i="205"/>
  <c r="I29" i="205"/>
  <c r="F29" i="205"/>
  <c r="G29" i="205" s="1"/>
  <c r="A29" i="205"/>
  <c r="I28" i="205"/>
  <c r="F28" i="205"/>
  <c r="G28" i="205" s="1"/>
  <c r="A28" i="205"/>
  <c r="I27" i="205"/>
  <c r="F27" i="205"/>
  <c r="G27" i="205" s="1"/>
  <c r="A27" i="205"/>
  <c r="I26" i="205"/>
  <c r="F26" i="205"/>
  <c r="G26" i="205" s="1"/>
  <c r="A26" i="205"/>
  <c r="I25" i="205"/>
  <c r="F25" i="205"/>
  <c r="G25" i="205" s="1"/>
  <c r="A25" i="205"/>
  <c r="I24" i="205"/>
  <c r="F24" i="205"/>
  <c r="G24" i="205" s="1"/>
  <c r="A24" i="205"/>
  <c r="I23" i="205"/>
  <c r="F23" i="205"/>
  <c r="G23" i="205" s="1"/>
  <c r="A23" i="205"/>
  <c r="I22" i="205"/>
  <c r="F22" i="205"/>
  <c r="G22" i="205" s="1"/>
  <c r="A22" i="205"/>
  <c r="I21" i="205"/>
  <c r="F21" i="205"/>
  <c r="G21" i="205" s="1"/>
  <c r="A21" i="205"/>
  <c r="I20" i="205"/>
  <c r="F20" i="205"/>
  <c r="G20" i="205" s="1"/>
  <c r="A20" i="205"/>
  <c r="I19" i="205"/>
  <c r="F19" i="205"/>
  <c r="A19" i="205"/>
  <c r="I18" i="205"/>
  <c r="F18" i="205"/>
  <c r="A18" i="205"/>
  <c r="I17" i="205"/>
  <c r="F17" i="205"/>
  <c r="A17" i="205"/>
  <c r="I16" i="205"/>
  <c r="F16" i="205"/>
  <c r="A16" i="205"/>
  <c r="I15" i="205"/>
  <c r="F15" i="205"/>
  <c r="A15" i="205"/>
  <c r="A14" i="205"/>
  <c r="E8" i="205"/>
  <c r="E11" i="205" s="1"/>
  <c r="H5" i="205"/>
  <c r="H41" i="205" s="1"/>
  <c r="G200" i="204"/>
  <c r="L199" i="204"/>
  <c r="F199" i="204"/>
  <c r="J199" i="204" s="1"/>
  <c r="K199" i="204" s="1"/>
  <c r="M199" i="204" s="1"/>
  <c r="L198" i="204"/>
  <c r="F198" i="204"/>
  <c r="J198" i="204" s="1"/>
  <c r="K198" i="204" s="1"/>
  <c r="M198" i="204" s="1"/>
  <c r="L197" i="204"/>
  <c r="F197" i="204"/>
  <c r="J197" i="204" s="1"/>
  <c r="K197" i="204" s="1"/>
  <c r="M197" i="204" s="1"/>
  <c r="L196" i="204"/>
  <c r="F196" i="204"/>
  <c r="J196" i="204" s="1"/>
  <c r="K196" i="204" s="1"/>
  <c r="M196" i="204" s="1"/>
  <c r="L195" i="204"/>
  <c r="F195" i="204"/>
  <c r="J195" i="204" s="1"/>
  <c r="K195" i="204" s="1"/>
  <c r="M195" i="204" s="1"/>
  <c r="L194" i="204"/>
  <c r="F194" i="204"/>
  <c r="J194" i="204" s="1"/>
  <c r="K194" i="204" s="1"/>
  <c r="M194" i="204" s="1"/>
  <c r="L193" i="204"/>
  <c r="F193" i="204"/>
  <c r="J193" i="204" s="1"/>
  <c r="K193" i="204" s="1"/>
  <c r="M193" i="204" s="1"/>
  <c r="L192" i="204"/>
  <c r="F192" i="204"/>
  <c r="J192" i="204" s="1"/>
  <c r="K192" i="204" s="1"/>
  <c r="M192" i="204" s="1"/>
  <c r="L191" i="204"/>
  <c r="F191" i="204"/>
  <c r="J191" i="204" s="1"/>
  <c r="K191" i="204" s="1"/>
  <c r="M191" i="204" s="1"/>
  <c r="L190" i="204"/>
  <c r="F190" i="204"/>
  <c r="J190" i="204" s="1"/>
  <c r="K190" i="204" s="1"/>
  <c r="M190" i="204" s="1"/>
  <c r="L189" i="204"/>
  <c r="F189" i="204"/>
  <c r="J189" i="204" s="1"/>
  <c r="K189" i="204" s="1"/>
  <c r="M189" i="204" s="1"/>
  <c r="L188" i="204"/>
  <c r="F188" i="204"/>
  <c r="J188" i="204" s="1"/>
  <c r="K188" i="204" s="1"/>
  <c r="M188" i="204" s="1"/>
  <c r="L187" i="204"/>
  <c r="F187" i="204"/>
  <c r="J187" i="204" s="1"/>
  <c r="K187" i="204" s="1"/>
  <c r="M187" i="204" s="1"/>
  <c r="L186" i="204"/>
  <c r="F186" i="204"/>
  <c r="J186" i="204" s="1"/>
  <c r="K186" i="204" s="1"/>
  <c r="M186" i="204" s="1"/>
  <c r="L185" i="204"/>
  <c r="F185" i="204"/>
  <c r="J185" i="204" s="1"/>
  <c r="K185" i="204" s="1"/>
  <c r="M185" i="204" s="1"/>
  <c r="L184" i="204"/>
  <c r="F184" i="204"/>
  <c r="J184" i="204" s="1"/>
  <c r="K184" i="204" s="1"/>
  <c r="M184" i="204" s="1"/>
  <c r="L183" i="204"/>
  <c r="F183" i="204"/>
  <c r="J183" i="204" s="1"/>
  <c r="K183" i="204" s="1"/>
  <c r="M183" i="204" s="1"/>
  <c r="L182" i="204"/>
  <c r="F182" i="204"/>
  <c r="J182" i="204" s="1"/>
  <c r="K182" i="204" s="1"/>
  <c r="M182" i="204" s="1"/>
  <c r="L181" i="204"/>
  <c r="F181" i="204"/>
  <c r="J181" i="204" s="1"/>
  <c r="K181" i="204" s="1"/>
  <c r="M181" i="204" s="1"/>
  <c r="L180" i="204"/>
  <c r="F180" i="204"/>
  <c r="J180" i="204" s="1"/>
  <c r="K180" i="204" s="1"/>
  <c r="M180" i="204" s="1"/>
  <c r="L179" i="204"/>
  <c r="F179" i="204"/>
  <c r="J179" i="204" s="1"/>
  <c r="K179" i="204" s="1"/>
  <c r="M179" i="204" s="1"/>
  <c r="L178" i="204"/>
  <c r="F178" i="204"/>
  <c r="J178" i="204" s="1"/>
  <c r="K178" i="204" s="1"/>
  <c r="M178" i="204" s="1"/>
  <c r="L177" i="204"/>
  <c r="F177" i="204"/>
  <c r="J177" i="204" s="1"/>
  <c r="K177" i="204" s="1"/>
  <c r="M177" i="204" s="1"/>
  <c r="L176" i="204"/>
  <c r="F176" i="204"/>
  <c r="J176" i="204" s="1"/>
  <c r="K176" i="204" s="1"/>
  <c r="M176" i="204" s="1"/>
  <c r="L175" i="204"/>
  <c r="F175" i="204"/>
  <c r="J175" i="204" s="1"/>
  <c r="K175" i="204" s="1"/>
  <c r="M175" i="204" s="1"/>
  <c r="L174" i="204"/>
  <c r="F174" i="204"/>
  <c r="J174" i="204" s="1"/>
  <c r="K174" i="204" s="1"/>
  <c r="M174" i="204" s="1"/>
  <c r="L173" i="204"/>
  <c r="F173" i="204"/>
  <c r="J173" i="204" s="1"/>
  <c r="K173" i="204" s="1"/>
  <c r="M173" i="204" s="1"/>
  <c r="L172" i="204"/>
  <c r="F172" i="204"/>
  <c r="J172" i="204" s="1"/>
  <c r="K172" i="204" s="1"/>
  <c r="M172" i="204" s="1"/>
  <c r="L171" i="204"/>
  <c r="F171" i="204"/>
  <c r="J171" i="204" s="1"/>
  <c r="K171" i="204" s="1"/>
  <c r="M171" i="204" s="1"/>
  <c r="L170" i="204"/>
  <c r="F170" i="204"/>
  <c r="J170" i="204" s="1"/>
  <c r="K170" i="204" s="1"/>
  <c r="M170" i="204" s="1"/>
  <c r="L169" i="204"/>
  <c r="F169" i="204"/>
  <c r="J169" i="204" s="1"/>
  <c r="K169" i="204" s="1"/>
  <c r="M169" i="204" s="1"/>
  <c r="L168" i="204"/>
  <c r="F168" i="204"/>
  <c r="J168" i="204" s="1"/>
  <c r="K168" i="204" s="1"/>
  <c r="M168" i="204" s="1"/>
  <c r="L167" i="204"/>
  <c r="F167" i="204"/>
  <c r="J167" i="204" s="1"/>
  <c r="K167" i="204" s="1"/>
  <c r="M167" i="204" s="1"/>
  <c r="L166" i="204"/>
  <c r="F166" i="204"/>
  <c r="J166" i="204" s="1"/>
  <c r="K166" i="204" s="1"/>
  <c r="M166" i="204" s="1"/>
  <c r="L165" i="204"/>
  <c r="F165" i="204"/>
  <c r="J165" i="204" s="1"/>
  <c r="K165" i="204" s="1"/>
  <c r="M165" i="204" s="1"/>
  <c r="L164" i="204"/>
  <c r="F164" i="204"/>
  <c r="J164" i="204" s="1"/>
  <c r="K164" i="204" s="1"/>
  <c r="M164" i="204" s="1"/>
  <c r="L163" i="204"/>
  <c r="F163" i="204"/>
  <c r="J163" i="204" s="1"/>
  <c r="K163" i="204" s="1"/>
  <c r="M163" i="204" s="1"/>
  <c r="L162" i="204"/>
  <c r="F162" i="204"/>
  <c r="J162" i="204" s="1"/>
  <c r="K162" i="204" s="1"/>
  <c r="M162" i="204" s="1"/>
  <c r="L161" i="204"/>
  <c r="F161" i="204"/>
  <c r="J161" i="204" s="1"/>
  <c r="K161" i="204" s="1"/>
  <c r="M161" i="204" s="1"/>
  <c r="L160" i="204"/>
  <c r="F160" i="204"/>
  <c r="J160" i="204" s="1"/>
  <c r="K160" i="204" s="1"/>
  <c r="M160" i="204" s="1"/>
  <c r="L159" i="204"/>
  <c r="F159" i="204"/>
  <c r="J159" i="204" s="1"/>
  <c r="K159" i="204" s="1"/>
  <c r="M159" i="204" s="1"/>
  <c r="L158" i="204"/>
  <c r="F158" i="204"/>
  <c r="J158" i="204" s="1"/>
  <c r="K158" i="204" s="1"/>
  <c r="M158" i="204" s="1"/>
  <c r="L157" i="204"/>
  <c r="F157" i="204"/>
  <c r="J157" i="204" s="1"/>
  <c r="K157" i="204" s="1"/>
  <c r="M157" i="204" s="1"/>
  <c r="L156" i="204"/>
  <c r="F156" i="204"/>
  <c r="J156" i="204" s="1"/>
  <c r="K156" i="204" s="1"/>
  <c r="M156" i="204" s="1"/>
  <c r="L155" i="204"/>
  <c r="F155" i="204"/>
  <c r="J155" i="204" s="1"/>
  <c r="K155" i="204" s="1"/>
  <c r="M155" i="204" s="1"/>
  <c r="L154" i="204"/>
  <c r="F154" i="204"/>
  <c r="J154" i="204" s="1"/>
  <c r="K154" i="204" s="1"/>
  <c r="M154" i="204" s="1"/>
  <c r="L153" i="204"/>
  <c r="F153" i="204"/>
  <c r="J153" i="204" s="1"/>
  <c r="K153" i="204" s="1"/>
  <c r="M153" i="204" s="1"/>
  <c r="L152" i="204"/>
  <c r="F152" i="204"/>
  <c r="J152" i="204" s="1"/>
  <c r="K152" i="204" s="1"/>
  <c r="M152" i="204" s="1"/>
  <c r="L151" i="204"/>
  <c r="F151" i="204"/>
  <c r="J151" i="204" s="1"/>
  <c r="K151" i="204" s="1"/>
  <c r="M151" i="204" s="1"/>
  <c r="L150" i="204"/>
  <c r="F150" i="204"/>
  <c r="J150" i="204" s="1"/>
  <c r="K150" i="204" s="1"/>
  <c r="M150" i="204" s="1"/>
  <c r="L149" i="204"/>
  <c r="F149" i="204"/>
  <c r="J149" i="204" s="1"/>
  <c r="K149" i="204" s="1"/>
  <c r="M149" i="204" s="1"/>
  <c r="L148" i="204"/>
  <c r="F148" i="204"/>
  <c r="J148" i="204" s="1"/>
  <c r="K148" i="204" s="1"/>
  <c r="M148" i="204" s="1"/>
  <c r="L147" i="204"/>
  <c r="F147" i="204"/>
  <c r="J147" i="204" s="1"/>
  <c r="K147" i="204" s="1"/>
  <c r="M147" i="204" s="1"/>
  <c r="L146" i="204"/>
  <c r="F146" i="204"/>
  <c r="J146" i="204" s="1"/>
  <c r="K146" i="204" s="1"/>
  <c r="M146" i="204" s="1"/>
  <c r="L145" i="204"/>
  <c r="F145" i="204"/>
  <c r="J145" i="204" s="1"/>
  <c r="K145" i="204" s="1"/>
  <c r="M145" i="204" s="1"/>
  <c r="L144" i="204"/>
  <c r="F144" i="204"/>
  <c r="J144" i="204" s="1"/>
  <c r="K144" i="204" s="1"/>
  <c r="M144" i="204" s="1"/>
  <c r="L143" i="204"/>
  <c r="F143" i="204"/>
  <c r="J143" i="204" s="1"/>
  <c r="K143" i="204" s="1"/>
  <c r="M143" i="204" s="1"/>
  <c r="L142" i="204"/>
  <c r="F142" i="204"/>
  <c r="J142" i="204" s="1"/>
  <c r="K142" i="204" s="1"/>
  <c r="M142" i="204" s="1"/>
  <c r="L141" i="204"/>
  <c r="F141" i="204"/>
  <c r="J141" i="204" s="1"/>
  <c r="K141" i="204" s="1"/>
  <c r="M141" i="204" s="1"/>
  <c r="L140" i="204"/>
  <c r="F140" i="204"/>
  <c r="J140" i="204" s="1"/>
  <c r="K140" i="204" s="1"/>
  <c r="M140" i="204" s="1"/>
  <c r="L139" i="204"/>
  <c r="F139" i="204"/>
  <c r="J139" i="204" s="1"/>
  <c r="K139" i="204" s="1"/>
  <c r="M139" i="204" s="1"/>
  <c r="L138" i="204"/>
  <c r="F138" i="204"/>
  <c r="J138" i="204" s="1"/>
  <c r="K138" i="204" s="1"/>
  <c r="M138" i="204" s="1"/>
  <c r="L137" i="204"/>
  <c r="F137" i="204"/>
  <c r="J137" i="204" s="1"/>
  <c r="K137" i="204" s="1"/>
  <c r="M137" i="204" s="1"/>
  <c r="L136" i="204"/>
  <c r="F136" i="204"/>
  <c r="J136" i="204" s="1"/>
  <c r="K136" i="204" s="1"/>
  <c r="M136" i="204" s="1"/>
  <c r="L135" i="204"/>
  <c r="F135" i="204"/>
  <c r="J135" i="204" s="1"/>
  <c r="K135" i="204" s="1"/>
  <c r="M135" i="204" s="1"/>
  <c r="L134" i="204"/>
  <c r="F134" i="204"/>
  <c r="J134" i="204" s="1"/>
  <c r="K134" i="204" s="1"/>
  <c r="M134" i="204" s="1"/>
  <c r="L133" i="204"/>
  <c r="F133" i="204"/>
  <c r="J133" i="204" s="1"/>
  <c r="K133" i="204" s="1"/>
  <c r="M133" i="204" s="1"/>
  <c r="L132" i="204"/>
  <c r="F132" i="204"/>
  <c r="J132" i="204" s="1"/>
  <c r="K132" i="204" s="1"/>
  <c r="M132" i="204" s="1"/>
  <c r="L131" i="204"/>
  <c r="F131" i="204"/>
  <c r="J131" i="204" s="1"/>
  <c r="K131" i="204" s="1"/>
  <c r="M131" i="204" s="1"/>
  <c r="L130" i="204"/>
  <c r="F130" i="204"/>
  <c r="J130" i="204" s="1"/>
  <c r="K130" i="204" s="1"/>
  <c r="M130" i="204" s="1"/>
  <c r="L129" i="204"/>
  <c r="F129" i="204"/>
  <c r="J129" i="204" s="1"/>
  <c r="K129" i="204" s="1"/>
  <c r="M129" i="204" s="1"/>
  <c r="L128" i="204"/>
  <c r="F128" i="204"/>
  <c r="J128" i="204" s="1"/>
  <c r="K128" i="204" s="1"/>
  <c r="M128" i="204" s="1"/>
  <c r="L127" i="204"/>
  <c r="F127" i="204"/>
  <c r="J127" i="204" s="1"/>
  <c r="K127" i="204" s="1"/>
  <c r="M127" i="204" s="1"/>
  <c r="L126" i="204"/>
  <c r="F126" i="204"/>
  <c r="J126" i="204" s="1"/>
  <c r="K126" i="204" s="1"/>
  <c r="M126" i="204" s="1"/>
  <c r="L125" i="204"/>
  <c r="F125" i="204"/>
  <c r="J125" i="204" s="1"/>
  <c r="K125" i="204" s="1"/>
  <c r="M125" i="204" s="1"/>
  <c r="L124" i="204"/>
  <c r="F124" i="204"/>
  <c r="J124" i="204" s="1"/>
  <c r="K124" i="204" s="1"/>
  <c r="M124" i="204" s="1"/>
  <c r="L123" i="204"/>
  <c r="F123" i="204"/>
  <c r="J123" i="204" s="1"/>
  <c r="K123" i="204" s="1"/>
  <c r="M123" i="204" s="1"/>
  <c r="L122" i="204"/>
  <c r="F122" i="204"/>
  <c r="J122" i="204" s="1"/>
  <c r="K122" i="204" s="1"/>
  <c r="M122" i="204" s="1"/>
  <c r="L121" i="204"/>
  <c r="F121" i="204"/>
  <c r="J121" i="204" s="1"/>
  <c r="K121" i="204" s="1"/>
  <c r="M121" i="204" s="1"/>
  <c r="L120" i="204"/>
  <c r="F120" i="204"/>
  <c r="J120" i="204" s="1"/>
  <c r="K120" i="204" s="1"/>
  <c r="M120" i="204" s="1"/>
  <c r="L119" i="204"/>
  <c r="F119" i="204"/>
  <c r="J119" i="204" s="1"/>
  <c r="K119" i="204" s="1"/>
  <c r="M119" i="204" s="1"/>
  <c r="L118" i="204"/>
  <c r="F118" i="204"/>
  <c r="J118" i="204" s="1"/>
  <c r="K118" i="204" s="1"/>
  <c r="M118" i="204" s="1"/>
  <c r="L117" i="204"/>
  <c r="F117" i="204"/>
  <c r="J117" i="204" s="1"/>
  <c r="K117" i="204" s="1"/>
  <c r="M117" i="204" s="1"/>
  <c r="L116" i="204"/>
  <c r="F116" i="204"/>
  <c r="J116" i="204" s="1"/>
  <c r="K116" i="204" s="1"/>
  <c r="M116" i="204" s="1"/>
  <c r="L115" i="204"/>
  <c r="F115" i="204"/>
  <c r="J115" i="204" s="1"/>
  <c r="K115" i="204" s="1"/>
  <c r="M115" i="204" s="1"/>
  <c r="L114" i="204"/>
  <c r="F114" i="204"/>
  <c r="J114" i="204" s="1"/>
  <c r="K114" i="204" s="1"/>
  <c r="M114" i="204" s="1"/>
  <c r="L113" i="204"/>
  <c r="F113" i="204"/>
  <c r="J113" i="204" s="1"/>
  <c r="K113" i="204" s="1"/>
  <c r="M113" i="204" s="1"/>
  <c r="L112" i="204"/>
  <c r="F112" i="204"/>
  <c r="J112" i="204" s="1"/>
  <c r="K112" i="204" s="1"/>
  <c r="M112" i="204" s="1"/>
  <c r="L111" i="204"/>
  <c r="F111" i="204"/>
  <c r="J111" i="204" s="1"/>
  <c r="K111" i="204" s="1"/>
  <c r="M111" i="204" s="1"/>
  <c r="L110" i="204"/>
  <c r="F110" i="204"/>
  <c r="J110" i="204" s="1"/>
  <c r="K110" i="204" s="1"/>
  <c r="M110" i="204" s="1"/>
  <c r="L109" i="204"/>
  <c r="F109" i="204"/>
  <c r="J109" i="204" s="1"/>
  <c r="K109" i="204" s="1"/>
  <c r="M109" i="204" s="1"/>
  <c r="L108" i="204"/>
  <c r="F108" i="204"/>
  <c r="J108" i="204" s="1"/>
  <c r="K108" i="204" s="1"/>
  <c r="M108" i="204" s="1"/>
  <c r="L107" i="204"/>
  <c r="F107" i="204"/>
  <c r="J107" i="204" s="1"/>
  <c r="K107" i="204" s="1"/>
  <c r="M107" i="204" s="1"/>
  <c r="L106" i="204"/>
  <c r="F106" i="204"/>
  <c r="J106" i="204" s="1"/>
  <c r="K106" i="204" s="1"/>
  <c r="M106" i="204" s="1"/>
  <c r="L105" i="204"/>
  <c r="F105" i="204"/>
  <c r="J105" i="204" s="1"/>
  <c r="K105" i="204" s="1"/>
  <c r="M105" i="204" s="1"/>
  <c r="L104" i="204"/>
  <c r="F104" i="204"/>
  <c r="J104" i="204" s="1"/>
  <c r="K104" i="204" s="1"/>
  <c r="M104" i="204" s="1"/>
  <c r="L103" i="204"/>
  <c r="F103" i="204"/>
  <c r="J103" i="204" s="1"/>
  <c r="K103" i="204" s="1"/>
  <c r="M103" i="204" s="1"/>
  <c r="L102" i="204"/>
  <c r="F102" i="204"/>
  <c r="J102" i="204" s="1"/>
  <c r="K102" i="204" s="1"/>
  <c r="M102" i="204" s="1"/>
  <c r="L101" i="204"/>
  <c r="F101" i="204"/>
  <c r="J101" i="204" s="1"/>
  <c r="K101" i="204" s="1"/>
  <c r="M101" i="204" s="1"/>
  <c r="L100" i="204"/>
  <c r="F100" i="204"/>
  <c r="J100" i="204" s="1"/>
  <c r="K100" i="204" s="1"/>
  <c r="M100" i="204" s="1"/>
  <c r="L99" i="204"/>
  <c r="F99" i="204"/>
  <c r="J99" i="204" s="1"/>
  <c r="K99" i="204" s="1"/>
  <c r="M99" i="204" s="1"/>
  <c r="L98" i="204"/>
  <c r="F98" i="204"/>
  <c r="J98" i="204" s="1"/>
  <c r="K98" i="204" s="1"/>
  <c r="M98" i="204" s="1"/>
  <c r="L97" i="204"/>
  <c r="F97" i="204"/>
  <c r="J97" i="204" s="1"/>
  <c r="K97" i="204" s="1"/>
  <c r="M97" i="204" s="1"/>
  <c r="L96" i="204"/>
  <c r="F96" i="204"/>
  <c r="J96" i="204" s="1"/>
  <c r="K96" i="204" s="1"/>
  <c r="M96" i="204" s="1"/>
  <c r="L95" i="204"/>
  <c r="F95" i="204"/>
  <c r="J95" i="204" s="1"/>
  <c r="K95" i="204" s="1"/>
  <c r="M95" i="204" s="1"/>
  <c r="L94" i="204"/>
  <c r="F94" i="204"/>
  <c r="J94" i="204" s="1"/>
  <c r="K94" i="204" s="1"/>
  <c r="M94" i="204" s="1"/>
  <c r="L93" i="204"/>
  <c r="F93" i="204"/>
  <c r="J93" i="204" s="1"/>
  <c r="K93" i="204" s="1"/>
  <c r="M93" i="204" s="1"/>
  <c r="L92" i="204"/>
  <c r="F92" i="204"/>
  <c r="J92" i="204" s="1"/>
  <c r="K92" i="204" s="1"/>
  <c r="M92" i="204" s="1"/>
  <c r="L91" i="204"/>
  <c r="F91" i="204"/>
  <c r="J91" i="204" s="1"/>
  <c r="K91" i="204" s="1"/>
  <c r="M91" i="204" s="1"/>
  <c r="L90" i="204"/>
  <c r="F90" i="204"/>
  <c r="J90" i="204" s="1"/>
  <c r="K90" i="204" s="1"/>
  <c r="M90" i="204" s="1"/>
  <c r="L89" i="204"/>
  <c r="F89" i="204"/>
  <c r="J89" i="204" s="1"/>
  <c r="K89" i="204" s="1"/>
  <c r="M89" i="204" s="1"/>
  <c r="L88" i="204"/>
  <c r="F88" i="204"/>
  <c r="J88" i="204" s="1"/>
  <c r="K88" i="204" s="1"/>
  <c r="M88" i="204" s="1"/>
  <c r="L87" i="204"/>
  <c r="F87" i="204"/>
  <c r="J87" i="204" s="1"/>
  <c r="K87" i="204" s="1"/>
  <c r="M87" i="204" s="1"/>
  <c r="L86" i="204"/>
  <c r="F86" i="204"/>
  <c r="J86" i="204" s="1"/>
  <c r="K86" i="204" s="1"/>
  <c r="M86" i="204" s="1"/>
  <c r="L85" i="204"/>
  <c r="F85" i="204"/>
  <c r="J85" i="204" s="1"/>
  <c r="K85" i="204" s="1"/>
  <c r="M85" i="204" s="1"/>
  <c r="L84" i="204"/>
  <c r="F84" i="204"/>
  <c r="J84" i="204" s="1"/>
  <c r="K84" i="204" s="1"/>
  <c r="M84" i="204" s="1"/>
  <c r="L83" i="204"/>
  <c r="F83" i="204"/>
  <c r="J83" i="204" s="1"/>
  <c r="K83" i="204" s="1"/>
  <c r="M83" i="204" s="1"/>
  <c r="L82" i="204"/>
  <c r="F82" i="204"/>
  <c r="J82" i="204" s="1"/>
  <c r="K82" i="204" s="1"/>
  <c r="M82" i="204" s="1"/>
  <c r="L81" i="204"/>
  <c r="F81" i="204"/>
  <c r="J81" i="204" s="1"/>
  <c r="K81" i="204" s="1"/>
  <c r="M81" i="204" s="1"/>
  <c r="L80" i="204"/>
  <c r="F80" i="204"/>
  <c r="J80" i="204" s="1"/>
  <c r="K80" i="204" s="1"/>
  <c r="M80" i="204" s="1"/>
  <c r="L79" i="204"/>
  <c r="F79" i="204"/>
  <c r="J79" i="204" s="1"/>
  <c r="K79" i="204" s="1"/>
  <c r="M79" i="204" s="1"/>
  <c r="L78" i="204"/>
  <c r="F78" i="204"/>
  <c r="J78" i="204" s="1"/>
  <c r="K78" i="204" s="1"/>
  <c r="M78" i="204" s="1"/>
  <c r="L77" i="204"/>
  <c r="F77" i="204"/>
  <c r="J77" i="204" s="1"/>
  <c r="K77" i="204" s="1"/>
  <c r="M77" i="204" s="1"/>
  <c r="L76" i="204"/>
  <c r="F76" i="204"/>
  <c r="J76" i="204" s="1"/>
  <c r="K76" i="204" s="1"/>
  <c r="M76" i="204" s="1"/>
  <c r="L75" i="204"/>
  <c r="F75" i="204"/>
  <c r="J75" i="204" s="1"/>
  <c r="K75" i="204" s="1"/>
  <c r="M75" i="204" s="1"/>
  <c r="L74" i="204"/>
  <c r="F74" i="204"/>
  <c r="J74" i="204" s="1"/>
  <c r="K74" i="204" s="1"/>
  <c r="M74" i="204" s="1"/>
  <c r="L73" i="204"/>
  <c r="F73" i="204"/>
  <c r="J73" i="204" s="1"/>
  <c r="K73" i="204" s="1"/>
  <c r="M73" i="204" s="1"/>
  <c r="L72" i="204"/>
  <c r="F72" i="204"/>
  <c r="J72" i="204" s="1"/>
  <c r="K72" i="204" s="1"/>
  <c r="M72" i="204" s="1"/>
  <c r="L71" i="204"/>
  <c r="F71" i="204"/>
  <c r="J71" i="204" s="1"/>
  <c r="K71" i="204" s="1"/>
  <c r="M71" i="204" s="1"/>
  <c r="L70" i="204"/>
  <c r="F70" i="204"/>
  <c r="J70" i="204" s="1"/>
  <c r="K70" i="204" s="1"/>
  <c r="M70" i="204" s="1"/>
  <c r="L69" i="204"/>
  <c r="F69" i="204"/>
  <c r="J69" i="204" s="1"/>
  <c r="K69" i="204" s="1"/>
  <c r="M69" i="204" s="1"/>
  <c r="L68" i="204"/>
  <c r="F68" i="204"/>
  <c r="J68" i="204" s="1"/>
  <c r="K68" i="204" s="1"/>
  <c r="M68" i="204" s="1"/>
  <c r="L67" i="204"/>
  <c r="F67" i="204"/>
  <c r="J67" i="204" s="1"/>
  <c r="K67" i="204" s="1"/>
  <c r="M67" i="204" s="1"/>
  <c r="L66" i="204"/>
  <c r="F66" i="204"/>
  <c r="J66" i="204" s="1"/>
  <c r="K66" i="204" s="1"/>
  <c r="M66" i="204" s="1"/>
  <c r="L65" i="204"/>
  <c r="F65" i="204"/>
  <c r="J65" i="204" s="1"/>
  <c r="K65" i="204" s="1"/>
  <c r="M65" i="204" s="1"/>
  <c r="L64" i="204"/>
  <c r="F64" i="204"/>
  <c r="J64" i="204" s="1"/>
  <c r="K64" i="204" s="1"/>
  <c r="M64" i="204" s="1"/>
  <c r="L63" i="204"/>
  <c r="F63" i="204"/>
  <c r="J63" i="204" s="1"/>
  <c r="K63" i="204" s="1"/>
  <c r="M63" i="204" s="1"/>
  <c r="L62" i="204"/>
  <c r="F62" i="204"/>
  <c r="J62" i="204" s="1"/>
  <c r="K62" i="204" s="1"/>
  <c r="M62" i="204" s="1"/>
  <c r="L61" i="204"/>
  <c r="F61" i="204"/>
  <c r="J61" i="204" s="1"/>
  <c r="K61" i="204" s="1"/>
  <c r="M61" i="204" s="1"/>
  <c r="L60" i="204"/>
  <c r="F60" i="204"/>
  <c r="J60" i="204" s="1"/>
  <c r="K60" i="204" s="1"/>
  <c r="M60" i="204" s="1"/>
  <c r="L59" i="204"/>
  <c r="F59" i="204"/>
  <c r="J59" i="204" s="1"/>
  <c r="K59" i="204" s="1"/>
  <c r="M59" i="204" s="1"/>
  <c r="L58" i="204"/>
  <c r="F58" i="204"/>
  <c r="J58" i="204" s="1"/>
  <c r="K58" i="204" s="1"/>
  <c r="M58" i="204" s="1"/>
  <c r="L57" i="204"/>
  <c r="F57" i="204"/>
  <c r="J57" i="204" s="1"/>
  <c r="K57" i="204" s="1"/>
  <c r="M57" i="204" s="1"/>
  <c r="L56" i="204"/>
  <c r="F56" i="204"/>
  <c r="J56" i="204" s="1"/>
  <c r="K56" i="204" s="1"/>
  <c r="M56" i="204" s="1"/>
  <c r="L55" i="204"/>
  <c r="F55" i="204"/>
  <c r="J55" i="204" s="1"/>
  <c r="K55" i="204" s="1"/>
  <c r="M55" i="204" s="1"/>
  <c r="L54" i="204"/>
  <c r="F54" i="204"/>
  <c r="J54" i="204" s="1"/>
  <c r="K54" i="204" s="1"/>
  <c r="M54" i="204" s="1"/>
  <c r="L53" i="204"/>
  <c r="F53" i="204"/>
  <c r="J53" i="204" s="1"/>
  <c r="K53" i="204" s="1"/>
  <c r="M53" i="204" s="1"/>
  <c r="L52" i="204"/>
  <c r="F52" i="204"/>
  <c r="J52" i="204" s="1"/>
  <c r="K52" i="204" s="1"/>
  <c r="M52" i="204" s="1"/>
  <c r="L51" i="204"/>
  <c r="F51" i="204"/>
  <c r="J51" i="204" s="1"/>
  <c r="K51" i="204" s="1"/>
  <c r="M51" i="204" s="1"/>
  <c r="L50" i="204"/>
  <c r="F50" i="204"/>
  <c r="J50" i="204" s="1"/>
  <c r="K50" i="204" s="1"/>
  <c r="M50" i="204" s="1"/>
  <c r="L49" i="204"/>
  <c r="F49" i="204"/>
  <c r="J49" i="204" s="1"/>
  <c r="K49" i="204" s="1"/>
  <c r="M49" i="204" s="1"/>
  <c r="L48" i="204"/>
  <c r="F48" i="204"/>
  <c r="J48" i="204" s="1"/>
  <c r="K48" i="204" s="1"/>
  <c r="M48" i="204" s="1"/>
  <c r="L47" i="204"/>
  <c r="F47" i="204"/>
  <c r="J47" i="204" s="1"/>
  <c r="K47" i="204" s="1"/>
  <c r="M47" i="204" s="1"/>
  <c r="L46" i="204"/>
  <c r="F46" i="204"/>
  <c r="J46" i="204" s="1"/>
  <c r="K46" i="204" s="1"/>
  <c r="M46" i="204" s="1"/>
  <c r="L45" i="204"/>
  <c r="F45" i="204"/>
  <c r="J45" i="204" s="1"/>
  <c r="K45" i="204" s="1"/>
  <c r="M45" i="204" s="1"/>
  <c r="L44" i="204"/>
  <c r="F44" i="204"/>
  <c r="J44" i="204" s="1"/>
  <c r="K44" i="204" s="1"/>
  <c r="M44" i="204" s="1"/>
  <c r="L43" i="204"/>
  <c r="F43" i="204"/>
  <c r="J43" i="204" s="1"/>
  <c r="K43" i="204" s="1"/>
  <c r="M43" i="204" s="1"/>
  <c r="L42" i="204"/>
  <c r="F42" i="204"/>
  <c r="J42" i="204" s="1"/>
  <c r="K42" i="204" s="1"/>
  <c r="M42" i="204" s="1"/>
  <c r="L41" i="204"/>
  <c r="F41" i="204"/>
  <c r="J41" i="204" s="1"/>
  <c r="K41" i="204" s="1"/>
  <c r="M41" i="204" s="1"/>
  <c r="L40" i="204"/>
  <c r="F40" i="204"/>
  <c r="J40" i="204" s="1"/>
  <c r="K40" i="204" s="1"/>
  <c r="M40" i="204" s="1"/>
  <c r="L39" i="204"/>
  <c r="F39" i="204"/>
  <c r="J39" i="204" s="1"/>
  <c r="K39" i="204" s="1"/>
  <c r="M39" i="204" s="1"/>
  <c r="L38" i="204"/>
  <c r="F38" i="204"/>
  <c r="J38" i="204" s="1"/>
  <c r="K38" i="204" s="1"/>
  <c r="M38" i="204" s="1"/>
  <c r="L37" i="204"/>
  <c r="F37" i="204"/>
  <c r="J37" i="204" s="1"/>
  <c r="K37" i="204" s="1"/>
  <c r="M37" i="204" s="1"/>
  <c r="L36" i="204"/>
  <c r="F36" i="204"/>
  <c r="J36" i="204" s="1"/>
  <c r="K36" i="204" s="1"/>
  <c r="M36" i="204" s="1"/>
  <c r="L35" i="204"/>
  <c r="F35" i="204"/>
  <c r="J35" i="204" s="1"/>
  <c r="K35" i="204" s="1"/>
  <c r="M35" i="204" s="1"/>
  <c r="L34" i="204"/>
  <c r="F34" i="204"/>
  <c r="J34" i="204" s="1"/>
  <c r="K34" i="204" s="1"/>
  <c r="M34" i="204" s="1"/>
  <c r="L33" i="204"/>
  <c r="F33" i="204"/>
  <c r="J33" i="204" s="1"/>
  <c r="K33" i="204" s="1"/>
  <c r="M33" i="204" s="1"/>
  <c r="L32" i="204"/>
  <c r="F32" i="204"/>
  <c r="J32" i="204" s="1"/>
  <c r="K32" i="204" s="1"/>
  <c r="M32" i="204" s="1"/>
  <c r="L31" i="204"/>
  <c r="F31" i="204"/>
  <c r="J31" i="204" s="1"/>
  <c r="K31" i="204" s="1"/>
  <c r="M31" i="204" s="1"/>
  <c r="L30" i="204"/>
  <c r="F30" i="204"/>
  <c r="J30" i="204" s="1"/>
  <c r="K30" i="204" s="1"/>
  <c r="M30" i="204" s="1"/>
  <c r="L29" i="204"/>
  <c r="F29" i="204"/>
  <c r="J29" i="204" s="1"/>
  <c r="K29" i="204" s="1"/>
  <c r="M29" i="204" s="1"/>
  <c r="L28" i="204"/>
  <c r="F28" i="204"/>
  <c r="J28" i="204" s="1"/>
  <c r="K28" i="204" s="1"/>
  <c r="M28" i="204" s="1"/>
  <c r="L27" i="204"/>
  <c r="F27" i="204"/>
  <c r="J27" i="204" s="1"/>
  <c r="K27" i="204" s="1"/>
  <c r="M27" i="204" s="1"/>
  <c r="L26" i="204"/>
  <c r="F26" i="204"/>
  <c r="J26" i="204" s="1"/>
  <c r="K26" i="204" s="1"/>
  <c r="M26" i="204" s="1"/>
  <c r="L25" i="204"/>
  <c r="F25" i="204"/>
  <c r="J25" i="204" s="1"/>
  <c r="K25" i="204" s="1"/>
  <c r="M25" i="204" s="1"/>
  <c r="L24" i="204"/>
  <c r="F24" i="204"/>
  <c r="J24" i="204" s="1"/>
  <c r="K24" i="204" s="1"/>
  <c r="M24" i="204" s="1"/>
  <c r="L23" i="204"/>
  <c r="F23" i="204"/>
  <c r="J23" i="204" s="1"/>
  <c r="K23" i="204" s="1"/>
  <c r="M23" i="204" s="1"/>
  <c r="L22" i="204"/>
  <c r="F22" i="204"/>
  <c r="J22" i="204" s="1"/>
  <c r="K22" i="204" s="1"/>
  <c r="M22" i="204" s="1"/>
  <c r="L21" i="204"/>
  <c r="F21" i="204"/>
  <c r="J21" i="204" s="1"/>
  <c r="K21" i="204" s="1"/>
  <c r="M21" i="204" s="1"/>
  <c r="L20" i="204"/>
  <c r="F20" i="204"/>
  <c r="J20" i="204" s="1"/>
  <c r="K20" i="204" s="1"/>
  <c r="M20" i="204" s="1"/>
  <c r="L19" i="204"/>
  <c r="F19" i="204"/>
  <c r="J19" i="204" s="1"/>
  <c r="K19" i="204" s="1"/>
  <c r="M19" i="204" s="1"/>
  <c r="L18" i="204"/>
  <c r="F18" i="204"/>
  <c r="J18" i="204" s="1"/>
  <c r="K18" i="204" s="1"/>
  <c r="M18" i="204" s="1"/>
  <c r="L17" i="204"/>
  <c r="F17" i="204"/>
  <c r="J17" i="204" s="1"/>
  <c r="K17" i="204" s="1"/>
  <c r="M17" i="204" s="1"/>
  <c r="L16" i="204"/>
  <c r="F16" i="204"/>
  <c r="J16" i="204" s="1"/>
  <c r="K16" i="204" s="1"/>
  <c r="M16" i="204" s="1"/>
  <c r="L15" i="204"/>
  <c r="F15" i="204"/>
  <c r="J15" i="204" s="1"/>
  <c r="K15" i="204" s="1"/>
  <c r="M15" i="204" s="1"/>
  <c r="L14" i="204"/>
  <c r="F14" i="204"/>
  <c r="J14" i="204" s="1"/>
  <c r="K14" i="204" s="1"/>
  <c r="M14" i="204" s="1"/>
  <c r="L13" i="204"/>
  <c r="F13" i="204"/>
  <c r="J13" i="204" s="1"/>
  <c r="K13" i="204" s="1"/>
  <c r="M13" i="204" s="1"/>
  <c r="L12" i="204"/>
  <c r="F12" i="204"/>
  <c r="J12" i="204" s="1"/>
  <c r="K12" i="204" s="1"/>
  <c r="M12" i="204" s="1"/>
  <c r="L11" i="204"/>
  <c r="F11" i="204"/>
  <c r="J11" i="204" s="1"/>
  <c r="K11" i="204" s="1"/>
  <c r="M11" i="204" s="1"/>
  <c r="L10" i="204"/>
  <c r="F10" i="204"/>
  <c r="J10" i="204" s="1"/>
  <c r="K10" i="204" s="1"/>
  <c r="M10" i="204" s="1"/>
  <c r="L9" i="204"/>
  <c r="F9" i="204"/>
  <c r="J9" i="204" s="1"/>
  <c r="K9" i="204" s="1"/>
  <c r="M9" i="204" s="1"/>
  <c r="L8" i="204"/>
  <c r="F8" i="204"/>
  <c r="J8" i="204" s="1"/>
  <c r="K8" i="204" s="1"/>
  <c r="M8" i="204" s="1"/>
  <c r="L7" i="204"/>
  <c r="F7" i="204"/>
  <c r="J7" i="204" s="1"/>
  <c r="K7" i="204" s="1"/>
  <c r="M7" i="204" s="1"/>
  <c r="L6" i="204"/>
  <c r="J6" i="204"/>
  <c r="K6" i="204" s="1"/>
  <c r="M6" i="204" s="1"/>
  <c r="L5" i="204"/>
  <c r="L200" i="204" s="1"/>
  <c r="F5" i="204"/>
  <c r="J5" i="204" s="1"/>
  <c r="K5" i="204" s="1"/>
  <c r="M5" i="204" s="1"/>
  <c r="M200" i="204" s="1"/>
  <c r="I1" i="204"/>
  <c r="F53" i="203"/>
  <c r="I43" i="203"/>
  <c r="I42" i="203"/>
  <c r="G42" i="203"/>
  <c r="I41" i="203"/>
  <c r="G41" i="203"/>
  <c r="I40" i="203"/>
  <c r="G40" i="203"/>
  <c r="I39" i="203"/>
  <c r="G39" i="203"/>
  <c r="I38" i="203"/>
  <c r="G38" i="203"/>
  <c r="I37" i="203"/>
  <c r="G37" i="203"/>
  <c r="I36" i="203"/>
  <c r="G36" i="203"/>
  <c r="I35" i="203"/>
  <c r="G35" i="203"/>
  <c r="I34" i="203"/>
  <c r="G34" i="203"/>
  <c r="I33" i="203"/>
  <c r="G33" i="203"/>
  <c r="I29" i="203"/>
  <c r="F29" i="203"/>
  <c r="G29" i="203" s="1"/>
  <c r="A29" i="203"/>
  <c r="I28" i="203"/>
  <c r="F28" i="203"/>
  <c r="G28" i="203" s="1"/>
  <c r="A28" i="203"/>
  <c r="I27" i="203"/>
  <c r="F27" i="203"/>
  <c r="G27" i="203" s="1"/>
  <c r="A27" i="203"/>
  <c r="I26" i="203"/>
  <c r="F26" i="203"/>
  <c r="G26" i="203" s="1"/>
  <c r="A26" i="203"/>
  <c r="I25" i="203"/>
  <c r="F25" i="203"/>
  <c r="G25" i="203" s="1"/>
  <c r="A25" i="203"/>
  <c r="I24" i="203"/>
  <c r="F24" i="203"/>
  <c r="G24" i="203" s="1"/>
  <c r="A24" i="203"/>
  <c r="I23" i="203"/>
  <c r="F23" i="203"/>
  <c r="G23" i="203" s="1"/>
  <c r="A23" i="203"/>
  <c r="I22" i="203"/>
  <c r="F22" i="203"/>
  <c r="G22" i="203" s="1"/>
  <c r="A22" i="203"/>
  <c r="I21" i="203"/>
  <c r="F21" i="203"/>
  <c r="G21" i="203" s="1"/>
  <c r="A21" i="203"/>
  <c r="I20" i="203"/>
  <c r="F20" i="203"/>
  <c r="G20" i="203" s="1"/>
  <c r="A20" i="203"/>
  <c r="I19" i="203"/>
  <c r="F19" i="203"/>
  <c r="A19" i="203"/>
  <c r="I18" i="203"/>
  <c r="F18" i="203"/>
  <c r="A18" i="203"/>
  <c r="I17" i="203"/>
  <c r="F17" i="203"/>
  <c r="A17" i="203"/>
  <c r="I16" i="203"/>
  <c r="F16" i="203"/>
  <c r="A16" i="203"/>
  <c r="I15" i="203"/>
  <c r="F15" i="203"/>
  <c r="A15" i="203"/>
  <c r="A14" i="203"/>
  <c r="E11" i="203"/>
  <c r="E8" i="203"/>
  <c r="H5" i="203"/>
  <c r="B5" i="203" s="1"/>
  <c r="G200" i="202"/>
  <c r="L199" i="202"/>
  <c r="F199" i="202"/>
  <c r="J199" i="202" s="1"/>
  <c r="K199" i="202" s="1"/>
  <c r="M199" i="202" s="1"/>
  <c r="L198" i="202"/>
  <c r="F198" i="202"/>
  <c r="J198" i="202" s="1"/>
  <c r="K198" i="202" s="1"/>
  <c r="M198" i="202" s="1"/>
  <c r="L197" i="202"/>
  <c r="F197" i="202"/>
  <c r="J197" i="202" s="1"/>
  <c r="K197" i="202" s="1"/>
  <c r="M197" i="202" s="1"/>
  <c r="L196" i="202"/>
  <c r="F196" i="202"/>
  <c r="J196" i="202" s="1"/>
  <c r="K196" i="202" s="1"/>
  <c r="M196" i="202" s="1"/>
  <c r="L195" i="202"/>
  <c r="F195" i="202"/>
  <c r="J195" i="202" s="1"/>
  <c r="K195" i="202" s="1"/>
  <c r="M195" i="202" s="1"/>
  <c r="L194" i="202"/>
  <c r="F194" i="202"/>
  <c r="J194" i="202" s="1"/>
  <c r="K194" i="202" s="1"/>
  <c r="M194" i="202" s="1"/>
  <c r="L193" i="202"/>
  <c r="F193" i="202"/>
  <c r="J193" i="202" s="1"/>
  <c r="K193" i="202" s="1"/>
  <c r="M193" i="202" s="1"/>
  <c r="L192" i="202"/>
  <c r="F192" i="202"/>
  <c r="J192" i="202" s="1"/>
  <c r="K192" i="202" s="1"/>
  <c r="M192" i="202" s="1"/>
  <c r="L191" i="202"/>
  <c r="F191" i="202"/>
  <c r="J191" i="202" s="1"/>
  <c r="K191" i="202" s="1"/>
  <c r="M191" i="202" s="1"/>
  <c r="L190" i="202"/>
  <c r="F190" i="202"/>
  <c r="J190" i="202" s="1"/>
  <c r="K190" i="202" s="1"/>
  <c r="M190" i="202" s="1"/>
  <c r="L189" i="202"/>
  <c r="F189" i="202"/>
  <c r="J189" i="202" s="1"/>
  <c r="K189" i="202" s="1"/>
  <c r="M189" i="202" s="1"/>
  <c r="L188" i="202"/>
  <c r="F188" i="202"/>
  <c r="J188" i="202" s="1"/>
  <c r="K188" i="202" s="1"/>
  <c r="M188" i="202" s="1"/>
  <c r="L187" i="202"/>
  <c r="F187" i="202"/>
  <c r="J187" i="202" s="1"/>
  <c r="K187" i="202" s="1"/>
  <c r="M187" i="202" s="1"/>
  <c r="L186" i="202"/>
  <c r="F186" i="202"/>
  <c r="J186" i="202" s="1"/>
  <c r="K186" i="202" s="1"/>
  <c r="M186" i="202" s="1"/>
  <c r="L185" i="202"/>
  <c r="F185" i="202"/>
  <c r="J185" i="202" s="1"/>
  <c r="K185" i="202" s="1"/>
  <c r="M185" i="202" s="1"/>
  <c r="L184" i="202"/>
  <c r="F184" i="202"/>
  <c r="J184" i="202" s="1"/>
  <c r="K184" i="202" s="1"/>
  <c r="M184" i="202" s="1"/>
  <c r="L183" i="202"/>
  <c r="F183" i="202"/>
  <c r="J183" i="202" s="1"/>
  <c r="K183" i="202" s="1"/>
  <c r="M183" i="202" s="1"/>
  <c r="L182" i="202"/>
  <c r="F182" i="202"/>
  <c r="J182" i="202" s="1"/>
  <c r="K182" i="202" s="1"/>
  <c r="M182" i="202" s="1"/>
  <c r="L181" i="202"/>
  <c r="F181" i="202"/>
  <c r="J181" i="202" s="1"/>
  <c r="K181" i="202" s="1"/>
  <c r="M181" i="202" s="1"/>
  <c r="L180" i="202"/>
  <c r="F180" i="202"/>
  <c r="J180" i="202" s="1"/>
  <c r="K180" i="202" s="1"/>
  <c r="M180" i="202" s="1"/>
  <c r="L179" i="202"/>
  <c r="F179" i="202"/>
  <c r="J179" i="202" s="1"/>
  <c r="K179" i="202" s="1"/>
  <c r="M179" i="202" s="1"/>
  <c r="L178" i="202"/>
  <c r="F178" i="202"/>
  <c r="J178" i="202" s="1"/>
  <c r="K178" i="202" s="1"/>
  <c r="M178" i="202" s="1"/>
  <c r="L177" i="202"/>
  <c r="F177" i="202"/>
  <c r="J177" i="202" s="1"/>
  <c r="K177" i="202" s="1"/>
  <c r="M177" i="202" s="1"/>
  <c r="L176" i="202"/>
  <c r="F176" i="202"/>
  <c r="J176" i="202" s="1"/>
  <c r="K176" i="202" s="1"/>
  <c r="M176" i="202" s="1"/>
  <c r="L175" i="202"/>
  <c r="F175" i="202"/>
  <c r="J175" i="202" s="1"/>
  <c r="K175" i="202" s="1"/>
  <c r="M175" i="202" s="1"/>
  <c r="L174" i="202"/>
  <c r="F174" i="202"/>
  <c r="J174" i="202" s="1"/>
  <c r="K174" i="202" s="1"/>
  <c r="M174" i="202" s="1"/>
  <c r="L173" i="202"/>
  <c r="F173" i="202"/>
  <c r="J173" i="202" s="1"/>
  <c r="K173" i="202" s="1"/>
  <c r="M173" i="202" s="1"/>
  <c r="L172" i="202"/>
  <c r="F172" i="202"/>
  <c r="J172" i="202" s="1"/>
  <c r="K172" i="202" s="1"/>
  <c r="M172" i="202" s="1"/>
  <c r="L171" i="202"/>
  <c r="F171" i="202"/>
  <c r="J171" i="202" s="1"/>
  <c r="K171" i="202" s="1"/>
  <c r="M171" i="202" s="1"/>
  <c r="L170" i="202"/>
  <c r="F170" i="202"/>
  <c r="J170" i="202" s="1"/>
  <c r="K170" i="202" s="1"/>
  <c r="M170" i="202" s="1"/>
  <c r="L169" i="202"/>
  <c r="F169" i="202"/>
  <c r="J169" i="202" s="1"/>
  <c r="K169" i="202" s="1"/>
  <c r="M169" i="202" s="1"/>
  <c r="L168" i="202"/>
  <c r="F168" i="202"/>
  <c r="J168" i="202" s="1"/>
  <c r="K168" i="202" s="1"/>
  <c r="M168" i="202" s="1"/>
  <c r="L167" i="202"/>
  <c r="F167" i="202"/>
  <c r="J167" i="202" s="1"/>
  <c r="K167" i="202" s="1"/>
  <c r="M167" i="202" s="1"/>
  <c r="L166" i="202"/>
  <c r="F166" i="202"/>
  <c r="J166" i="202" s="1"/>
  <c r="K166" i="202" s="1"/>
  <c r="M166" i="202" s="1"/>
  <c r="L165" i="202"/>
  <c r="F165" i="202"/>
  <c r="J165" i="202" s="1"/>
  <c r="K165" i="202" s="1"/>
  <c r="M165" i="202" s="1"/>
  <c r="L164" i="202"/>
  <c r="F164" i="202"/>
  <c r="J164" i="202" s="1"/>
  <c r="K164" i="202" s="1"/>
  <c r="M164" i="202" s="1"/>
  <c r="L163" i="202"/>
  <c r="F163" i="202"/>
  <c r="J163" i="202" s="1"/>
  <c r="K163" i="202" s="1"/>
  <c r="M163" i="202" s="1"/>
  <c r="L162" i="202"/>
  <c r="F162" i="202"/>
  <c r="J162" i="202" s="1"/>
  <c r="K162" i="202" s="1"/>
  <c r="M162" i="202" s="1"/>
  <c r="L161" i="202"/>
  <c r="F161" i="202"/>
  <c r="J161" i="202" s="1"/>
  <c r="K161" i="202" s="1"/>
  <c r="M161" i="202" s="1"/>
  <c r="L160" i="202"/>
  <c r="F160" i="202"/>
  <c r="J160" i="202" s="1"/>
  <c r="K160" i="202" s="1"/>
  <c r="M160" i="202" s="1"/>
  <c r="L159" i="202"/>
  <c r="F159" i="202"/>
  <c r="J159" i="202" s="1"/>
  <c r="K159" i="202" s="1"/>
  <c r="M159" i="202" s="1"/>
  <c r="L158" i="202"/>
  <c r="F158" i="202"/>
  <c r="J158" i="202" s="1"/>
  <c r="K158" i="202" s="1"/>
  <c r="M158" i="202" s="1"/>
  <c r="L157" i="202"/>
  <c r="F157" i="202"/>
  <c r="J157" i="202" s="1"/>
  <c r="K157" i="202" s="1"/>
  <c r="M157" i="202" s="1"/>
  <c r="L156" i="202"/>
  <c r="F156" i="202"/>
  <c r="J156" i="202" s="1"/>
  <c r="K156" i="202" s="1"/>
  <c r="M156" i="202" s="1"/>
  <c r="L155" i="202"/>
  <c r="F155" i="202"/>
  <c r="J155" i="202" s="1"/>
  <c r="K155" i="202" s="1"/>
  <c r="M155" i="202" s="1"/>
  <c r="L154" i="202"/>
  <c r="F154" i="202"/>
  <c r="J154" i="202" s="1"/>
  <c r="K154" i="202" s="1"/>
  <c r="M154" i="202" s="1"/>
  <c r="L153" i="202"/>
  <c r="F153" i="202"/>
  <c r="J153" i="202" s="1"/>
  <c r="K153" i="202" s="1"/>
  <c r="M153" i="202" s="1"/>
  <c r="L152" i="202"/>
  <c r="F152" i="202"/>
  <c r="J152" i="202" s="1"/>
  <c r="K152" i="202" s="1"/>
  <c r="M152" i="202" s="1"/>
  <c r="L151" i="202"/>
  <c r="F151" i="202"/>
  <c r="J151" i="202" s="1"/>
  <c r="K151" i="202" s="1"/>
  <c r="M151" i="202" s="1"/>
  <c r="L150" i="202"/>
  <c r="F150" i="202"/>
  <c r="J150" i="202" s="1"/>
  <c r="K150" i="202" s="1"/>
  <c r="M150" i="202" s="1"/>
  <c r="L149" i="202"/>
  <c r="F149" i="202"/>
  <c r="J149" i="202" s="1"/>
  <c r="K149" i="202" s="1"/>
  <c r="M149" i="202" s="1"/>
  <c r="L148" i="202"/>
  <c r="F148" i="202"/>
  <c r="J148" i="202" s="1"/>
  <c r="K148" i="202" s="1"/>
  <c r="M148" i="202" s="1"/>
  <c r="L147" i="202"/>
  <c r="F147" i="202"/>
  <c r="J147" i="202" s="1"/>
  <c r="K147" i="202" s="1"/>
  <c r="M147" i="202" s="1"/>
  <c r="L146" i="202"/>
  <c r="F146" i="202"/>
  <c r="J146" i="202" s="1"/>
  <c r="K146" i="202" s="1"/>
  <c r="M146" i="202" s="1"/>
  <c r="L145" i="202"/>
  <c r="F145" i="202"/>
  <c r="J145" i="202" s="1"/>
  <c r="K145" i="202" s="1"/>
  <c r="M145" i="202" s="1"/>
  <c r="L144" i="202"/>
  <c r="F144" i="202"/>
  <c r="J144" i="202" s="1"/>
  <c r="K144" i="202" s="1"/>
  <c r="M144" i="202" s="1"/>
  <c r="L143" i="202"/>
  <c r="F143" i="202"/>
  <c r="J143" i="202" s="1"/>
  <c r="K143" i="202" s="1"/>
  <c r="M143" i="202" s="1"/>
  <c r="L142" i="202"/>
  <c r="F142" i="202"/>
  <c r="J142" i="202" s="1"/>
  <c r="K142" i="202" s="1"/>
  <c r="M142" i="202" s="1"/>
  <c r="L141" i="202"/>
  <c r="F141" i="202"/>
  <c r="J141" i="202" s="1"/>
  <c r="K141" i="202" s="1"/>
  <c r="M141" i="202" s="1"/>
  <c r="L140" i="202"/>
  <c r="F140" i="202"/>
  <c r="J140" i="202" s="1"/>
  <c r="K140" i="202" s="1"/>
  <c r="M140" i="202" s="1"/>
  <c r="L139" i="202"/>
  <c r="F139" i="202"/>
  <c r="J139" i="202" s="1"/>
  <c r="K139" i="202" s="1"/>
  <c r="M139" i="202" s="1"/>
  <c r="L138" i="202"/>
  <c r="F138" i="202"/>
  <c r="J138" i="202" s="1"/>
  <c r="K138" i="202" s="1"/>
  <c r="M138" i="202" s="1"/>
  <c r="L137" i="202"/>
  <c r="F137" i="202"/>
  <c r="J137" i="202" s="1"/>
  <c r="K137" i="202" s="1"/>
  <c r="M137" i="202" s="1"/>
  <c r="L136" i="202"/>
  <c r="F136" i="202"/>
  <c r="J136" i="202" s="1"/>
  <c r="K136" i="202" s="1"/>
  <c r="M136" i="202" s="1"/>
  <c r="L135" i="202"/>
  <c r="F135" i="202"/>
  <c r="J135" i="202" s="1"/>
  <c r="K135" i="202" s="1"/>
  <c r="M135" i="202" s="1"/>
  <c r="L134" i="202"/>
  <c r="F134" i="202"/>
  <c r="J134" i="202" s="1"/>
  <c r="K134" i="202" s="1"/>
  <c r="M134" i="202" s="1"/>
  <c r="L133" i="202"/>
  <c r="F133" i="202"/>
  <c r="J133" i="202" s="1"/>
  <c r="K133" i="202" s="1"/>
  <c r="M133" i="202" s="1"/>
  <c r="L132" i="202"/>
  <c r="F132" i="202"/>
  <c r="J132" i="202" s="1"/>
  <c r="K132" i="202" s="1"/>
  <c r="M132" i="202" s="1"/>
  <c r="L131" i="202"/>
  <c r="F131" i="202"/>
  <c r="J131" i="202" s="1"/>
  <c r="K131" i="202" s="1"/>
  <c r="M131" i="202" s="1"/>
  <c r="L130" i="202"/>
  <c r="F130" i="202"/>
  <c r="J130" i="202" s="1"/>
  <c r="K130" i="202" s="1"/>
  <c r="M130" i="202" s="1"/>
  <c r="L129" i="202"/>
  <c r="F129" i="202"/>
  <c r="J129" i="202" s="1"/>
  <c r="K129" i="202" s="1"/>
  <c r="M129" i="202" s="1"/>
  <c r="L128" i="202"/>
  <c r="F128" i="202"/>
  <c r="J128" i="202" s="1"/>
  <c r="K128" i="202" s="1"/>
  <c r="M128" i="202" s="1"/>
  <c r="L127" i="202"/>
  <c r="F127" i="202"/>
  <c r="J127" i="202" s="1"/>
  <c r="K127" i="202" s="1"/>
  <c r="M127" i="202" s="1"/>
  <c r="L126" i="202"/>
  <c r="F126" i="202"/>
  <c r="J126" i="202" s="1"/>
  <c r="K126" i="202" s="1"/>
  <c r="M126" i="202" s="1"/>
  <c r="L125" i="202"/>
  <c r="F125" i="202"/>
  <c r="J125" i="202" s="1"/>
  <c r="K125" i="202" s="1"/>
  <c r="M125" i="202" s="1"/>
  <c r="L124" i="202"/>
  <c r="F124" i="202"/>
  <c r="J124" i="202" s="1"/>
  <c r="K124" i="202" s="1"/>
  <c r="M124" i="202" s="1"/>
  <c r="L123" i="202"/>
  <c r="F123" i="202"/>
  <c r="J123" i="202" s="1"/>
  <c r="K123" i="202" s="1"/>
  <c r="M123" i="202" s="1"/>
  <c r="L122" i="202"/>
  <c r="F122" i="202"/>
  <c r="J122" i="202" s="1"/>
  <c r="K122" i="202" s="1"/>
  <c r="M122" i="202" s="1"/>
  <c r="L121" i="202"/>
  <c r="F121" i="202"/>
  <c r="J121" i="202" s="1"/>
  <c r="K121" i="202" s="1"/>
  <c r="M121" i="202" s="1"/>
  <c r="L120" i="202"/>
  <c r="F120" i="202"/>
  <c r="J120" i="202" s="1"/>
  <c r="K120" i="202" s="1"/>
  <c r="M120" i="202" s="1"/>
  <c r="L119" i="202"/>
  <c r="F119" i="202"/>
  <c r="J119" i="202" s="1"/>
  <c r="K119" i="202" s="1"/>
  <c r="M119" i="202" s="1"/>
  <c r="L118" i="202"/>
  <c r="F118" i="202"/>
  <c r="J118" i="202" s="1"/>
  <c r="K118" i="202" s="1"/>
  <c r="M118" i="202" s="1"/>
  <c r="L117" i="202"/>
  <c r="F117" i="202"/>
  <c r="J117" i="202" s="1"/>
  <c r="K117" i="202" s="1"/>
  <c r="M117" i="202" s="1"/>
  <c r="L116" i="202"/>
  <c r="F116" i="202"/>
  <c r="J116" i="202" s="1"/>
  <c r="K116" i="202" s="1"/>
  <c r="M116" i="202" s="1"/>
  <c r="L115" i="202"/>
  <c r="F115" i="202"/>
  <c r="J115" i="202" s="1"/>
  <c r="K115" i="202" s="1"/>
  <c r="M115" i="202" s="1"/>
  <c r="L114" i="202"/>
  <c r="F114" i="202"/>
  <c r="J114" i="202" s="1"/>
  <c r="K114" i="202" s="1"/>
  <c r="M114" i="202" s="1"/>
  <c r="L113" i="202"/>
  <c r="F113" i="202"/>
  <c r="J113" i="202" s="1"/>
  <c r="K113" i="202" s="1"/>
  <c r="M113" i="202" s="1"/>
  <c r="L112" i="202"/>
  <c r="F112" i="202"/>
  <c r="J112" i="202" s="1"/>
  <c r="K112" i="202" s="1"/>
  <c r="M112" i="202" s="1"/>
  <c r="L111" i="202"/>
  <c r="F111" i="202"/>
  <c r="J111" i="202" s="1"/>
  <c r="K111" i="202" s="1"/>
  <c r="M111" i="202" s="1"/>
  <c r="L110" i="202"/>
  <c r="F110" i="202"/>
  <c r="J110" i="202" s="1"/>
  <c r="K110" i="202" s="1"/>
  <c r="M110" i="202" s="1"/>
  <c r="L109" i="202"/>
  <c r="F109" i="202"/>
  <c r="J109" i="202" s="1"/>
  <c r="K109" i="202" s="1"/>
  <c r="M109" i="202" s="1"/>
  <c r="L108" i="202"/>
  <c r="F108" i="202"/>
  <c r="J108" i="202" s="1"/>
  <c r="K108" i="202" s="1"/>
  <c r="M108" i="202" s="1"/>
  <c r="L107" i="202"/>
  <c r="F107" i="202"/>
  <c r="J107" i="202" s="1"/>
  <c r="K107" i="202" s="1"/>
  <c r="M107" i="202" s="1"/>
  <c r="L106" i="202"/>
  <c r="F106" i="202"/>
  <c r="J106" i="202" s="1"/>
  <c r="K106" i="202" s="1"/>
  <c r="M106" i="202" s="1"/>
  <c r="L105" i="202"/>
  <c r="F105" i="202"/>
  <c r="J105" i="202" s="1"/>
  <c r="K105" i="202" s="1"/>
  <c r="M105" i="202" s="1"/>
  <c r="L104" i="202"/>
  <c r="F104" i="202"/>
  <c r="J104" i="202" s="1"/>
  <c r="K104" i="202" s="1"/>
  <c r="M104" i="202" s="1"/>
  <c r="L103" i="202"/>
  <c r="F103" i="202"/>
  <c r="J103" i="202" s="1"/>
  <c r="K103" i="202" s="1"/>
  <c r="M103" i="202" s="1"/>
  <c r="L102" i="202"/>
  <c r="F102" i="202"/>
  <c r="J102" i="202" s="1"/>
  <c r="K102" i="202" s="1"/>
  <c r="M102" i="202" s="1"/>
  <c r="L101" i="202"/>
  <c r="F101" i="202"/>
  <c r="J101" i="202" s="1"/>
  <c r="K101" i="202" s="1"/>
  <c r="M101" i="202" s="1"/>
  <c r="L100" i="202"/>
  <c r="F100" i="202"/>
  <c r="J100" i="202" s="1"/>
  <c r="K100" i="202" s="1"/>
  <c r="M100" i="202" s="1"/>
  <c r="L99" i="202"/>
  <c r="F99" i="202"/>
  <c r="J99" i="202" s="1"/>
  <c r="K99" i="202" s="1"/>
  <c r="M99" i="202" s="1"/>
  <c r="L98" i="202"/>
  <c r="F98" i="202"/>
  <c r="J98" i="202" s="1"/>
  <c r="K98" i="202" s="1"/>
  <c r="M98" i="202" s="1"/>
  <c r="L97" i="202"/>
  <c r="F97" i="202"/>
  <c r="J97" i="202" s="1"/>
  <c r="K97" i="202" s="1"/>
  <c r="M97" i="202" s="1"/>
  <c r="L96" i="202"/>
  <c r="F96" i="202"/>
  <c r="J96" i="202" s="1"/>
  <c r="K96" i="202" s="1"/>
  <c r="M96" i="202" s="1"/>
  <c r="L95" i="202"/>
  <c r="F95" i="202"/>
  <c r="J95" i="202" s="1"/>
  <c r="K95" i="202" s="1"/>
  <c r="M95" i="202" s="1"/>
  <c r="L94" i="202"/>
  <c r="F94" i="202"/>
  <c r="J94" i="202" s="1"/>
  <c r="K94" i="202" s="1"/>
  <c r="M94" i="202" s="1"/>
  <c r="L93" i="202"/>
  <c r="F93" i="202"/>
  <c r="J93" i="202" s="1"/>
  <c r="K93" i="202" s="1"/>
  <c r="M93" i="202" s="1"/>
  <c r="L92" i="202"/>
  <c r="F92" i="202"/>
  <c r="J92" i="202" s="1"/>
  <c r="K92" i="202" s="1"/>
  <c r="M92" i="202" s="1"/>
  <c r="L91" i="202"/>
  <c r="F91" i="202"/>
  <c r="J91" i="202" s="1"/>
  <c r="K91" i="202" s="1"/>
  <c r="M91" i="202" s="1"/>
  <c r="L90" i="202"/>
  <c r="F90" i="202"/>
  <c r="J90" i="202" s="1"/>
  <c r="K90" i="202" s="1"/>
  <c r="M90" i="202" s="1"/>
  <c r="L89" i="202"/>
  <c r="F89" i="202"/>
  <c r="J89" i="202" s="1"/>
  <c r="K89" i="202" s="1"/>
  <c r="M89" i="202" s="1"/>
  <c r="L88" i="202"/>
  <c r="F88" i="202"/>
  <c r="J88" i="202" s="1"/>
  <c r="K88" i="202" s="1"/>
  <c r="M88" i="202" s="1"/>
  <c r="L87" i="202"/>
  <c r="F87" i="202"/>
  <c r="J87" i="202" s="1"/>
  <c r="K87" i="202" s="1"/>
  <c r="M87" i="202" s="1"/>
  <c r="L86" i="202"/>
  <c r="F86" i="202"/>
  <c r="J86" i="202" s="1"/>
  <c r="K86" i="202" s="1"/>
  <c r="M86" i="202" s="1"/>
  <c r="L85" i="202"/>
  <c r="F85" i="202"/>
  <c r="J85" i="202" s="1"/>
  <c r="K85" i="202" s="1"/>
  <c r="M85" i="202" s="1"/>
  <c r="L84" i="202"/>
  <c r="F84" i="202"/>
  <c r="J84" i="202" s="1"/>
  <c r="K84" i="202" s="1"/>
  <c r="M84" i="202" s="1"/>
  <c r="L83" i="202"/>
  <c r="F83" i="202"/>
  <c r="J83" i="202" s="1"/>
  <c r="K83" i="202" s="1"/>
  <c r="M83" i="202" s="1"/>
  <c r="L82" i="202"/>
  <c r="F82" i="202"/>
  <c r="J82" i="202" s="1"/>
  <c r="K82" i="202" s="1"/>
  <c r="M82" i="202" s="1"/>
  <c r="L81" i="202"/>
  <c r="F81" i="202"/>
  <c r="J81" i="202" s="1"/>
  <c r="K81" i="202" s="1"/>
  <c r="M81" i="202" s="1"/>
  <c r="L80" i="202"/>
  <c r="F80" i="202"/>
  <c r="J80" i="202" s="1"/>
  <c r="K80" i="202" s="1"/>
  <c r="M80" i="202" s="1"/>
  <c r="L79" i="202"/>
  <c r="F79" i="202"/>
  <c r="J79" i="202" s="1"/>
  <c r="K79" i="202" s="1"/>
  <c r="M79" i="202" s="1"/>
  <c r="L78" i="202"/>
  <c r="F78" i="202"/>
  <c r="J78" i="202" s="1"/>
  <c r="K78" i="202" s="1"/>
  <c r="M78" i="202" s="1"/>
  <c r="L77" i="202"/>
  <c r="F77" i="202"/>
  <c r="J77" i="202" s="1"/>
  <c r="K77" i="202" s="1"/>
  <c r="M77" i="202" s="1"/>
  <c r="L76" i="202"/>
  <c r="F76" i="202"/>
  <c r="J76" i="202" s="1"/>
  <c r="K76" i="202" s="1"/>
  <c r="M76" i="202" s="1"/>
  <c r="L75" i="202"/>
  <c r="F75" i="202"/>
  <c r="J75" i="202" s="1"/>
  <c r="K75" i="202" s="1"/>
  <c r="M75" i="202" s="1"/>
  <c r="L74" i="202"/>
  <c r="F74" i="202"/>
  <c r="J74" i="202" s="1"/>
  <c r="K74" i="202" s="1"/>
  <c r="M74" i="202" s="1"/>
  <c r="L73" i="202"/>
  <c r="F73" i="202"/>
  <c r="J73" i="202" s="1"/>
  <c r="K73" i="202" s="1"/>
  <c r="M73" i="202" s="1"/>
  <c r="L72" i="202"/>
  <c r="F72" i="202"/>
  <c r="J72" i="202" s="1"/>
  <c r="K72" i="202" s="1"/>
  <c r="M72" i="202" s="1"/>
  <c r="L71" i="202"/>
  <c r="F71" i="202"/>
  <c r="J71" i="202" s="1"/>
  <c r="K71" i="202" s="1"/>
  <c r="M71" i="202" s="1"/>
  <c r="L70" i="202"/>
  <c r="F70" i="202"/>
  <c r="J70" i="202" s="1"/>
  <c r="K70" i="202" s="1"/>
  <c r="M70" i="202" s="1"/>
  <c r="L69" i="202"/>
  <c r="F69" i="202"/>
  <c r="J69" i="202" s="1"/>
  <c r="K69" i="202" s="1"/>
  <c r="M69" i="202" s="1"/>
  <c r="L68" i="202"/>
  <c r="F68" i="202"/>
  <c r="J68" i="202" s="1"/>
  <c r="K68" i="202" s="1"/>
  <c r="M68" i="202" s="1"/>
  <c r="L67" i="202"/>
  <c r="F67" i="202"/>
  <c r="J67" i="202" s="1"/>
  <c r="K67" i="202" s="1"/>
  <c r="M67" i="202" s="1"/>
  <c r="L66" i="202"/>
  <c r="F66" i="202"/>
  <c r="J66" i="202" s="1"/>
  <c r="K66" i="202" s="1"/>
  <c r="M66" i="202" s="1"/>
  <c r="L65" i="202"/>
  <c r="F65" i="202"/>
  <c r="J65" i="202" s="1"/>
  <c r="K65" i="202" s="1"/>
  <c r="M65" i="202" s="1"/>
  <c r="L64" i="202"/>
  <c r="F64" i="202"/>
  <c r="J64" i="202" s="1"/>
  <c r="K64" i="202" s="1"/>
  <c r="M64" i="202" s="1"/>
  <c r="L63" i="202"/>
  <c r="F63" i="202"/>
  <c r="J63" i="202" s="1"/>
  <c r="K63" i="202" s="1"/>
  <c r="M63" i="202" s="1"/>
  <c r="L62" i="202"/>
  <c r="F62" i="202"/>
  <c r="J62" i="202" s="1"/>
  <c r="K62" i="202" s="1"/>
  <c r="M62" i="202" s="1"/>
  <c r="L61" i="202"/>
  <c r="F61" i="202"/>
  <c r="J61" i="202" s="1"/>
  <c r="K61" i="202" s="1"/>
  <c r="M61" i="202" s="1"/>
  <c r="L60" i="202"/>
  <c r="F60" i="202"/>
  <c r="J60" i="202" s="1"/>
  <c r="K60" i="202" s="1"/>
  <c r="M60" i="202" s="1"/>
  <c r="L59" i="202"/>
  <c r="F59" i="202"/>
  <c r="J59" i="202" s="1"/>
  <c r="K59" i="202" s="1"/>
  <c r="M59" i="202" s="1"/>
  <c r="L58" i="202"/>
  <c r="F58" i="202"/>
  <c r="J58" i="202" s="1"/>
  <c r="K58" i="202" s="1"/>
  <c r="M58" i="202" s="1"/>
  <c r="L57" i="202"/>
  <c r="F57" i="202"/>
  <c r="J57" i="202" s="1"/>
  <c r="K57" i="202" s="1"/>
  <c r="M57" i="202" s="1"/>
  <c r="L56" i="202"/>
  <c r="F56" i="202"/>
  <c r="J56" i="202" s="1"/>
  <c r="K56" i="202" s="1"/>
  <c r="M56" i="202" s="1"/>
  <c r="L55" i="202"/>
  <c r="F55" i="202"/>
  <c r="J55" i="202" s="1"/>
  <c r="K55" i="202" s="1"/>
  <c r="M55" i="202" s="1"/>
  <c r="L54" i="202"/>
  <c r="F54" i="202"/>
  <c r="J54" i="202" s="1"/>
  <c r="K54" i="202" s="1"/>
  <c r="M54" i="202" s="1"/>
  <c r="L53" i="202"/>
  <c r="F53" i="202"/>
  <c r="J53" i="202" s="1"/>
  <c r="K53" i="202" s="1"/>
  <c r="M53" i="202" s="1"/>
  <c r="L52" i="202"/>
  <c r="F52" i="202"/>
  <c r="J52" i="202" s="1"/>
  <c r="K52" i="202" s="1"/>
  <c r="M52" i="202" s="1"/>
  <c r="L51" i="202"/>
  <c r="F51" i="202"/>
  <c r="J51" i="202" s="1"/>
  <c r="K51" i="202" s="1"/>
  <c r="M51" i="202" s="1"/>
  <c r="L50" i="202"/>
  <c r="F50" i="202"/>
  <c r="J50" i="202" s="1"/>
  <c r="K50" i="202" s="1"/>
  <c r="M50" i="202" s="1"/>
  <c r="L49" i="202"/>
  <c r="F49" i="202"/>
  <c r="J49" i="202" s="1"/>
  <c r="K49" i="202" s="1"/>
  <c r="M49" i="202" s="1"/>
  <c r="L48" i="202"/>
  <c r="F48" i="202"/>
  <c r="J48" i="202" s="1"/>
  <c r="K48" i="202" s="1"/>
  <c r="M48" i="202" s="1"/>
  <c r="L47" i="202"/>
  <c r="F47" i="202"/>
  <c r="J47" i="202" s="1"/>
  <c r="K47" i="202" s="1"/>
  <c r="M47" i="202" s="1"/>
  <c r="L46" i="202"/>
  <c r="F46" i="202"/>
  <c r="J46" i="202" s="1"/>
  <c r="K46" i="202" s="1"/>
  <c r="M46" i="202" s="1"/>
  <c r="L45" i="202"/>
  <c r="F45" i="202"/>
  <c r="J45" i="202" s="1"/>
  <c r="K45" i="202" s="1"/>
  <c r="M45" i="202" s="1"/>
  <c r="L44" i="202"/>
  <c r="F44" i="202"/>
  <c r="J44" i="202" s="1"/>
  <c r="K44" i="202" s="1"/>
  <c r="M44" i="202" s="1"/>
  <c r="L43" i="202"/>
  <c r="F43" i="202"/>
  <c r="J43" i="202" s="1"/>
  <c r="K43" i="202" s="1"/>
  <c r="M43" i="202" s="1"/>
  <c r="L42" i="202"/>
  <c r="F42" i="202"/>
  <c r="J42" i="202" s="1"/>
  <c r="K42" i="202" s="1"/>
  <c r="M42" i="202" s="1"/>
  <c r="L41" i="202"/>
  <c r="F41" i="202"/>
  <c r="J41" i="202" s="1"/>
  <c r="K41" i="202" s="1"/>
  <c r="M41" i="202" s="1"/>
  <c r="L40" i="202"/>
  <c r="F40" i="202"/>
  <c r="J40" i="202" s="1"/>
  <c r="K40" i="202" s="1"/>
  <c r="M40" i="202" s="1"/>
  <c r="L39" i="202"/>
  <c r="F39" i="202"/>
  <c r="J39" i="202" s="1"/>
  <c r="K39" i="202" s="1"/>
  <c r="M39" i="202" s="1"/>
  <c r="L38" i="202"/>
  <c r="F38" i="202"/>
  <c r="J38" i="202" s="1"/>
  <c r="K38" i="202" s="1"/>
  <c r="M38" i="202" s="1"/>
  <c r="L37" i="202"/>
  <c r="F37" i="202"/>
  <c r="J37" i="202" s="1"/>
  <c r="K37" i="202" s="1"/>
  <c r="M37" i="202" s="1"/>
  <c r="L36" i="202"/>
  <c r="F36" i="202"/>
  <c r="J36" i="202" s="1"/>
  <c r="K36" i="202" s="1"/>
  <c r="M36" i="202" s="1"/>
  <c r="L35" i="202"/>
  <c r="F35" i="202"/>
  <c r="J35" i="202" s="1"/>
  <c r="K35" i="202" s="1"/>
  <c r="M35" i="202" s="1"/>
  <c r="L34" i="202"/>
  <c r="F34" i="202"/>
  <c r="J34" i="202" s="1"/>
  <c r="K34" i="202" s="1"/>
  <c r="M34" i="202" s="1"/>
  <c r="L33" i="202"/>
  <c r="F33" i="202"/>
  <c r="J33" i="202" s="1"/>
  <c r="K33" i="202" s="1"/>
  <c r="M33" i="202" s="1"/>
  <c r="L32" i="202"/>
  <c r="F32" i="202"/>
  <c r="J32" i="202" s="1"/>
  <c r="K32" i="202" s="1"/>
  <c r="M32" i="202" s="1"/>
  <c r="L31" i="202"/>
  <c r="F31" i="202"/>
  <c r="J31" i="202" s="1"/>
  <c r="K31" i="202" s="1"/>
  <c r="M31" i="202" s="1"/>
  <c r="L30" i="202"/>
  <c r="F30" i="202"/>
  <c r="J30" i="202" s="1"/>
  <c r="K30" i="202" s="1"/>
  <c r="M30" i="202" s="1"/>
  <c r="L29" i="202"/>
  <c r="F29" i="202"/>
  <c r="J29" i="202" s="1"/>
  <c r="K29" i="202" s="1"/>
  <c r="M29" i="202" s="1"/>
  <c r="L28" i="202"/>
  <c r="F28" i="202"/>
  <c r="J28" i="202" s="1"/>
  <c r="K28" i="202" s="1"/>
  <c r="M28" i="202" s="1"/>
  <c r="L27" i="202"/>
  <c r="F27" i="202"/>
  <c r="J27" i="202" s="1"/>
  <c r="K27" i="202" s="1"/>
  <c r="M27" i="202" s="1"/>
  <c r="L26" i="202"/>
  <c r="F26" i="202"/>
  <c r="J26" i="202" s="1"/>
  <c r="K26" i="202" s="1"/>
  <c r="M26" i="202" s="1"/>
  <c r="L25" i="202"/>
  <c r="F25" i="202"/>
  <c r="J25" i="202" s="1"/>
  <c r="K25" i="202" s="1"/>
  <c r="M25" i="202" s="1"/>
  <c r="L24" i="202"/>
  <c r="F24" i="202"/>
  <c r="J24" i="202" s="1"/>
  <c r="K24" i="202" s="1"/>
  <c r="M24" i="202" s="1"/>
  <c r="L23" i="202"/>
  <c r="F23" i="202"/>
  <c r="J23" i="202" s="1"/>
  <c r="K23" i="202" s="1"/>
  <c r="M23" i="202" s="1"/>
  <c r="L22" i="202"/>
  <c r="F22" i="202"/>
  <c r="J22" i="202" s="1"/>
  <c r="K22" i="202" s="1"/>
  <c r="M22" i="202" s="1"/>
  <c r="L21" i="202"/>
  <c r="F21" i="202"/>
  <c r="J21" i="202" s="1"/>
  <c r="K21" i="202" s="1"/>
  <c r="M21" i="202" s="1"/>
  <c r="L20" i="202"/>
  <c r="F20" i="202"/>
  <c r="J20" i="202" s="1"/>
  <c r="K20" i="202" s="1"/>
  <c r="M20" i="202" s="1"/>
  <c r="L19" i="202"/>
  <c r="F19" i="202"/>
  <c r="J19" i="202" s="1"/>
  <c r="K19" i="202" s="1"/>
  <c r="M19" i="202" s="1"/>
  <c r="L18" i="202"/>
  <c r="F18" i="202"/>
  <c r="J18" i="202" s="1"/>
  <c r="K18" i="202" s="1"/>
  <c r="M18" i="202" s="1"/>
  <c r="L17" i="202"/>
  <c r="F17" i="202"/>
  <c r="J17" i="202" s="1"/>
  <c r="K17" i="202" s="1"/>
  <c r="M17" i="202" s="1"/>
  <c r="L16" i="202"/>
  <c r="F16" i="202"/>
  <c r="J16" i="202" s="1"/>
  <c r="K16" i="202" s="1"/>
  <c r="M16" i="202" s="1"/>
  <c r="L15" i="202"/>
  <c r="F15" i="202"/>
  <c r="J15" i="202" s="1"/>
  <c r="K15" i="202" s="1"/>
  <c r="M15" i="202" s="1"/>
  <c r="L14" i="202"/>
  <c r="F14" i="202"/>
  <c r="J14" i="202" s="1"/>
  <c r="K14" i="202" s="1"/>
  <c r="M14" i="202" s="1"/>
  <c r="L13" i="202"/>
  <c r="F13" i="202"/>
  <c r="J13" i="202" s="1"/>
  <c r="K13" i="202" s="1"/>
  <c r="M13" i="202" s="1"/>
  <c r="L12" i="202"/>
  <c r="F12" i="202"/>
  <c r="J12" i="202" s="1"/>
  <c r="K12" i="202" s="1"/>
  <c r="M12" i="202" s="1"/>
  <c r="L11" i="202"/>
  <c r="F11" i="202"/>
  <c r="J11" i="202" s="1"/>
  <c r="K11" i="202" s="1"/>
  <c r="M11" i="202" s="1"/>
  <c r="L10" i="202"/>
  <c r="F10" i="202"/>
  <c r="J10" i="202" s="1"/>
  <c r="K10" i="202" s="1"/>
  <c r="M10" i="202" s="1"/>
  <c r="L9" i="202"/>
  <c r="F9" i="202"/>
  <c r="J9" i="202" s="1"/>
  <c r="K9" i="202" s="1"/>
  <c r="M9" i="202" s="1"/>
  <c r="L8" i="202"/>
  <c r="F8" i="202"/>
  <c r="J8" i="202" s="1"/>
  <c r="K8" i="202" s="1"/>
  <c r="M8" i="202" s="1"/>
  <c r="L7" i="202"/>
  <c r="F7" i="202"/>
  <c r="J7" i="202" s="1"/>
  <c r="K7" i="202" s="1"/>
  <c r="M7" i="202" s="1"/>
  <c r="L6" i="202"/>
  <c r="F6" i="202"/>
  <c r="J6" i="202" s="1"/>
  <c r="K6" i="202" s="1"/>
  <c r="M6" i="202" s="1"/>
  <c r="L5" i="202"/>
  <c r="F5" i="202"/>
  <c r="J5" i="202" s="1"/>
  <c r="K5" i="202" s="1"/>
  <c r="M5" i="202" s="1"/>
  <c r="M200" i="202" s="1"/>
  <c r="I1" i="202"/>
  <c r="F53" i="201"/>
  <c r="I43" i="201"/>
  <c r="I42" i="201"/>
  <c r="G42" i="201"/>
  <c r="I41" i="201"/>
  <c r="G41" i="201"/>
  <c r="I40" i="201"/>
  <c r="G40" i="201"/>
  <c r="I39" i="201"/>
  <c r="G39" i="201"/>
  <c r="I38" i="201"/>
  <c r="G38" i="201"/>
  <c r="I37" i="201"/>
  <c r="G37" i="201"/>
  <c r="I36" i="201"/>
  <c r="G36" i="201"/>
  <c r="I35" i="201"/>
  <c r="G35" i="201"/>
  <c r="I34" i="201"/>
  <c r="G34" i="201"/>
  <c r="I33" i="201"/>
  <c r="G33" i="201"/>
  <c r="I29" i="201"/>
  <c r="G29" i="201"/>
  <c r="F29" i="201"/>
  <c r="A29" i="201"/>
  <c r="I28" i="201"/>
  <c r="G28" i="201"/>
  <c r="F28" i="201"/>
  <c r="A28" i="201"/>
  <c r="I27" i="201"/>
  <c r="F27" i="201"/>
  <c r="G27" i="201" s="1"/>
  <c r="A27" i="201"/>
  <c r="I26" i="201"/>
  <c r="F26" i="201"/>
  <c r="G26" i="201" s="1"/>
  <c r="A26" i="201"/>
  <c r="I25" i="201"/>
  <c r="F25" i="201"/>
  <c r="G25" i="201" s="1"/>
  <c r="A25" i="201"/>
  <c r="I24" i="201"/>
  <c r="F24" i="201"/>
  <c r="G24" i="201" s="1"/>
  <c r="A24" i="201"/>
  <c r="I23" i="201"/>
  <c r="F23" i="201"/>
  <c r="G23" i="201" s="1"/>
  <c r="A23" i="201"/>
  <c r="I22" i="201"/>
  <c r="F22" i="201"/>
  <c r="G22" i="201" s="1"/>
  <c r="A22" i="201"/>
  <c r="I21" i="201"/>
  <c r="G21" i="201"/>
  <c r="F21" i="201"/>
  <c r="A21" i="201"/>
  <c r="I20" i="201"/>
  <c r="F20" i="201"/>
  <c r="G20" i="201" s="1"/>
  <c r="A20" i="201"/>
  <c r="I19" i="201"/>
  <c r="F19" i="201"/>
  <c r="A19" i="201"/>
  <c r="I18" i="201"/>
  <c r="F18" i="201"/>
  <c r="A18" i="201"/>
  <c r="I17" i="201"/>
  <c r="F17" i="201"/>
  <c r="A17" i="201"/>
  <c r="I16" i="201"/>
  <c r="F16" i="201"/>
  <c r="A16" i="201"/>
  <c r="I15" i="201"/>
  <c r="F15" i="201"/>
  <c r="A15" i="201"/>
  <c r="A14" i="201"/>
  <c r="E8" i="201"/>
  <c r="E11" i="201" s="1"/>
  <c r="H5" i="201"/>
  <c r="H33" i="201" s="1"/>
  <c r="G200" i="200"/>
  <c r="L199" i="200"/>
  <c r="F199" i="200"/>
  <c r="J199" i="200" s="1"/>
  <c r="K199" i="200" s="1"/>
  <c r="M199" i="200" s="1"/>
  <c r="L198" i="200"/>
  <c r="F198" i="200"/>
  <c r="J198" i="200" s="1"/>
  <c r="K198" i="200" s="1"/>
  <c r="M198" i="200" s="1"/>
  <c r="L197" i="200"/>
  <c r="F197" i="200"/>
  <c r="J197" i="200" s="1"/>
  <c r="K197" i="200" s="1"/>
  <c r="M197" i="200" s="1"/>
  <c r="L196" i="200"/>
  <c r="F196" i="200"/>
  <c r="J196" i="200" s="1"/>
  <c r="K196" i="200" s="1"/>
  <c r="M196" i="200" s="1"/>
  <c r="L195" i="200"/>
  <c r="F195" i="200"/>
  <c r="J195" i="200" s="1"/>
  <c r="K195" i="200" s="1"/>
  <c r="M195" i="200" s="1"/>
  <c r="L194" i="200"/>
  <c r="F194" i="200"/>
  <c r="J194" i="200" s="1"/>
  <c r="K194" i="200" s="1"/>
  <c r="M194" i="200" s="1"/>
  <c r="L193" i="200"/>
  <c r="F193" i="200"/>
  <c r="J193" i="200" s="1"/>
  <c r="K193" i="200" s="1"/>
  <c r="M193" i="200" s="1"/>
  <c r="L192" i="200"/>
  <c r="F192" i="200"/>
  <c r="J192" i="200" s="1"/>
  <c r="K192" i="200" s="1"/>
  <c r="M192" i="200" s="1"/>
  <c r="L191" i="200"/>
  <c r="F191" i="200"/>
  <c r="J191" i="200" s="1"/>
  <c r="K191" i="200" s="1"/>
  <c r="M191" i="200" s="1"/>
  <c r="L190" i="200"/>
  <c r="F190" i="200"/>
  <c r="J190" i="200" s="1"/>
  <c r="K190" i="200" s="1"/>
  <c r="M190" i="200" s="1"/>
  <c r="L189" i="200"/>
  <c r="F189" i="200"/>
  <c r="J189" i="200" s="1"/>
  <c r="K189" i="200" s="1"/>
  <c r="M189" i="200" s="1"/>
  <c r="L188" i="200"/>
  <c r="F188" i="200"/>
  <c r="J188" i="200" s="1"/>
  <c r="K188" i="200" s="1"/>
  <c r="M188" i="200" s="1"/>
  <c r="L187" i="200"/>
  <c r="F187" i="200"/>
  <c r="J187" i="200" s="1"/>
  <c r="K187" i="200" s="1"/>
  <c r="M187" i="200" s="1"/>
  <c r="L186" i="200"/>
  <c r="F186" i="200"/>
  <c r="J186" i="200" s="1"/>
  <c r="K186" i="200" s="1"/>
  <c r="M186" i="200" s="1"/>
  <c r="L185" i="200"/>
  <c r="F185" i="200"/>
  <c r="J185" i="200" s="1"/>
  <c r="K185" i="200" s="1"/>
  <c r="M185" i="200" s="1"/>
  <c r="L184" i="200"/>
  <c r="F184" i="200"/>
  <c r="J184" i="200" s="1"/>
  <c r="K184" i="200" s="1"/>
  <c r="M184" i="200" s="1"/>
  <c r="L183" i="200"/>
  <c r="F183" i="200"/>
  <c r="J183" i="200" s="1"/>
  <c r="K183" i="200" s="1"/>
  <c r="M183" i="200" s="1"/>
  <c r="L182" i="200"/>
  <c r="F182" i="200"/>
  <c r="J182" i="200" s="1"/>
  <c r="K182" i="200" s="1"/>
  <c r="M182" i="200" s="1"/>
  <c r="L181" i="200"/>
  <c r="F181" i="200"/>
  <c r="J181" i="200" s="1"/>
  <c r="K181" i="200" s="1"/>
  <c r="M181" i="200" s="1"/>
  <c r="L180" i="200"/>
  <c r="F180" i="200"/>
  <c r="J180" i="200" s="1"/>
  <c r="K180" i="200" s="1"/>
  <c r="M180" i="200" s="1"/>
  <c r="L179" i="200"/>
  <c r="F179" i="200"/>
  <c r="J179" i="200" s="1"/>
  <c r="K179" i="200" s="1"/>
  <c r="M179" i="200" s="1"/>
  <c r="L178" i="200"/>
  <c r="F178" i="200"/>
  <c r="J178" i="200" s="1"/>
  <c r="K178" i="200" s="1"/>
  <c r="M178" i="200" s="1"/>
  <c r="L177" i="200"/>
  <c r="F177" i="200"/>
  <c r="J177" i="200" s="1"/>
  <c r="K177" i="200" s="1"/>
  <c r="M177" i="200" s="1"/>
  <c r="L176" i="200"/>
  <c r="F176" i="200"/>
  <c r="J176" i="200" s="1"/>
  <c r="K176" i="200" s="1"/>
  <c r="M176" i="200" s="1"/>
  <c r="L175" i="200"/>
  <c r="F175" i="200"/>
  <c r="J175" i="200" s="1"/>
  <c r="K175" i="200" s="1"/>
  <c r="M175" i="200" s="1"/>
  <c r="L174" i="200"/>
  <c r="F174" i="200"/>
  <c r="J174" i="200" s="1"/>
  <c r="K174" i="200" s="1"/>
  <c r="M174" i="200" s="1"/>
  <c r="L173" i="200"/>
  <c r="F173" i="200"/>
  <c r="J173" i="200" s="1"/>
  <c r="K173" i="200" s="1"/>
  <c r="M173" i="200" s="1"/>
  <c r="L172" i="200"/>
  <c r="F172" i="200"/>
  <c r="J172" i="200" s="1"/>
  <c r="K172" i="200" s="1"/>
  <c r="M172" i="200" s="1"/>
  <c r="L171" i="200"/>
  <c r="F171" i="200"/>
  <c r="J171" i="200" s="1"/>
  <c r="K171" i="200" s="1"/>
  <c r="M171" i="200" s="1"/>
  <c r="L170" i="200"/>
  <c r="F170" i="200"/>
  <c r="J170" i="200" s="1"/>
  <c r="K170" i="200" s="1"/>
  <c r="M170" i="200" s="1"/>
  <c r="L169" i="200"/>
  <c r="F169" i="200"/>
  <c r="J169" i="200" s="1"/>
  <c r="K169" i="200" s="1"/>
  <c r="M169" i="200" s="1"/>
  <c r="L168" i="200"/>
  <c r="F168" i="200"/>
  <c r="J168" i="200" s="1"/>
  <c r="K168" i="200" s="1"/>
  <c r="M168" i="200" s="1"/>
  <c r="L167" i="200"/>
  <c r="F167" i="200"/>
  <c r="J167" i="200" s="1"/>
  <c r="K167" i="200" s="1"/>
  <c r="M167" i="200" s="1"/>
  <c r="L166" i="200"/>
  <c r="F166" i="200"/>
  <c r="J166" i="200" s="1"/>
  <c r="K166" i="200" s="1"/>
  <c r="M166" i="200" s="1"/>
  <c r="L165" i="200"/>
  <c r="F165" i="200"/>
  <c r="J165" i="200" s="1"/>
  <c r="K165" i="200" s="1"/>
  <c r="M165" i="200" s="1"/>
  <c r="L164" i="200"/>
  <c r="F164" i="200"/>
  <c r="J164" i="200" s="1"/>
  <c r="K164" i="200" s="1"/>
  <c r="M164" i="200" s="1"/>
  <c r="L163" i="200"/>
  <c r="F163" i="200"/>
  <c r="J163" i="200" s="1"/>
  <c r="K163" i="200" s="1"/>
  <c r="M163" i="200" s="1"/>
  <c r="L162" i="200"/>
  <c r="F162" i="200"/>
  <c r="J162" i="200" s="1"/>
  <c r="K162" i="200" s="1"/>
  <c r="M162" i="200" s="1"/>
  <c r="L161" i="200"/>
  <c r="F161" i="200"/>
  <c r="J161" i="200" s="1"/>
  <c r="K161" i="200" s="1"/>
  <c r="M161" i="200" s="1"/>
  <c r="L160" i="200"/>
  <c r="F160" i="200"/>
  <c r="J160" i="200" s="1"/>
  <c r="K160" i="200" s="1"/>
  <c r="M160" i="200" s="1"/>
  <c r="L159" i="200"/>
  <c r="F159" i="200"/>
  <c r="J159" i="200" s="1"/>
  <c r="K159" i="200" s="1"/>
  <c r="M159" i="200" s="1"/>
  <c r="L158" i="200"/>
  <c r="F158" i="200"/>
  <c r="J158" i="200" s="1"/>
  <c r="K158" i="200" s="1"/>
  <c r="M158" i="200" s="1"/>
  <c r="L157" i="200"/>
  <c r="F157" i="200"/>
  <c r="J157" i="200" s="1"/>
  <c r="K157" i="200" s="1"/>
  <c r="M157" i="200" s="1"/>
  <c r="L156" i="200"/>
  <c r="F156" i="200"/>
  <c r="J156" i="200" s="1"/>
  <c r="K156" i="200" s="1"/>
  <c r="M156" i="200" s="1"/>
  <c r="L155" i="200"/>
  <c r="F155" i="200"/>
  <c r="J155" i="200" s="1"/>
  <c r="K155" i="200" s="1"/>
  <c r="M155" i="200" s="1"/>
  <c r="L154" i="200"/>
  <c r="F154" i="200"/>
  <c r="J154" i="200" s="1"/>
  <c r="K154" i="200" s="1"/>
  <c r="M154" i="200" s="1"/>
  <c r="L153" i="200"/>
  <c r="F153" i="200"/>
  <c r="J153" i="200" s="1"/>
  <c r="K153" i="200" s="1"/>
  <c r="M153" i="200" s="1"/>
  <c r="L152" i="200"/>
  <c r="F152" i="200"/>
  <c r="J152" i="200" s="1"/>
  <c r="K152" i="200" s="1"/>
  <c r="M152" i="200" s="1"/>
  <c r="L151" i="200"/>
  <c r="F151" i="200"/>
  <c r="J151" i="200" s="1"/>
  <c r="K151" i="200" s="1"/>
  <c r="M151" i="200" s="1"/>
  <c r="L150" i="200"/>
  <c r="F150" i="200"/>
  <c r="J150" i="200" s="1"/>
  <c r="K150" i="200" s="1"/>
  <c r="M150" i="200" s="1"/>
  <c r="L149" i="200"/>
  <c r="F149" i="200"/>
  <c r="J149" i="200" s="1"/>
  <c r="K149" i="200" s="1"/>
  <c r="M149" i="200" s="1"/>
  <c r="L148" i="200"/>
  <c r="F148" i="200"/>
  <c r="J148" i="200" s="1"/>
  <c r="K148" i="200" s="1"/>
  <c r="M148" i="200" s="1"/>
  <c r="L147" i="200"/>
  <c r="F147" i="200"/>
  <c r="J147" i="200" s="1"/>
  <c r="K147" i="200" s="1"/>
  <c r="M147" i="200" s="1"/>
  <c r="L146" i="200"/>
  <c r="F146" i="200"/>
  <c r="J146" i="200" s="1"/>
  <c r="K146" i="200" s="1"/>
  <c r="M146" i="200" s="1"/>
  <c r="L145" i="200"/>
  <c r="F145" i="200"/>
  <c r="J145" i="200" s="1"/>
  <c r="K145" i="200" s="1"/>
  <c r="M145" i="200" s="1"/>
  <c r="L144" i="200"/>
  <c r="F144" i="200"/>
  <c r="J144" i="200" s="1"/>
  <c r="K144" i="200" s="1"/>
  <c r="M144" i="200" s="1"/>
  <c r="L143" i="200"/>
  <c r="F143" i="200"/>
  <c r="J143" i="200" s="1"/>
  <c r="K143" i="200" s="1"/>
  <c r="M143" i="200" s="1"/>
  <c r="L142" i="200"/>
  <c r="F142" i="200"/>
  <c r="J142" i="200" s="1"/>
  <c r="K142" i="200" s="1"/>
  <c r="M142" i="200" s="1"/>
  <c r="L141" i="200"/>
  <c r="F141" i="200"/>
  <c r="J141" i="200" s="1"/>
  <c r="K141" i="200" s="1"/>
  <c r="M141" i="200" s="1"/>
  <c r="L140" i="200"/>
  <c r="F140" i="200"/>
  <c r="J140" i="200" s="1"/>
  <c r="K140" i="200" s="1"/>
  <c r="M140" i="200" s="1"/>
  <c r="L139" i="200"/>
  <c r="F139" i="200"/>
  <c r="J139" i="200" s="1"/>
  <c r="K139" i="200" s="1"/>
  <c r="M139" i="200" s="1"/>
  <c r="L138" i="200"/>
  <c r="F138" i="200"/>
  <c r="J138" i="200" s="1"/>
  <c r="K138" i="200" s="1"/>
  <c r="M138" i="200" s="1"/>
  <c r="L137" i="200"/>
  <c r="F137" i="200"/>
  <c r="J137" i="200" s="1"/>
  <c r="K137" i="200" s="1"/>
  <c r="M137" i="200" s="1"/>
  <c r="L136" i="200"/>
  <c r="F136" i="200"/>
  <c r="J136" i="200" s="1"/>
  <c r="K136" i="200" s="1"/>
  <c r="M136" i="200" s="1"/>
  <c r="L135" i="200"/>
  <c r="F135" i="200"/>
  <c r="J135" i="200" s="1"/>
  <c r="K135" i="200" s="1"/>
  <c r="M135" i="200" s="1"/>
  <c r="L134" i="200"/>
  <c r="F134" i="200"/>
  <c r="J134" i="200" s="1"/>
  <c r="K134" i="200" s="1"/>
  <c r="M134" i="200" s="1"/>
  <c r="L133" i="200"/>
  <c r="F133" i="200"/>
  <c r="J133" i="200" s="1"/>
  <c r="K133" i="200" s="1"/>
  <c r="M133" i="200" s="1"/>
  <c r="L132" i="200"/>
  <c r="F132" i="200"/>
  <c r="J132" i="200" s="1"/>
  <c r="K132" i="200" s="1"/>
  <c r="M132" i="200" s="1"/>
  <c r="L131" i="200"/>
  <c r="F131" i="200"/>
  <c r="J131" i="200" s="1"/>
  <c r="K131" i="200" s="1"/>
  <c r="M131" i="200" s="1"/>
  <c r="L130" i="200"/>
  <c r="F130" i="200"/>
  <c r="J130" i="200" s="1"/>
  <c r="K130" i="200" s="1"/>
  <c r="M130" i="200" s="1"/>
  <c r="L129" i="200"/>
  <c r="F129" i="200"/>
  <c r="J129" i="200" s="1"/>
  <c r="K129" i="200" s="1"/>
  <c r="M129" i="200" s="1"/>
  <c r="L128" i="200"/>
  <c r="F128" i="200"/>
  <c r="J128" i="200" s="1"/>
  <c r="K128" i="200" s="1"/>
  <c r="M128" i="200" s="1"/>
  <c r="L127" i="200"/>
  <c r="F127" i="200"/>
  <c r="J127" i="200" s="1"/>
  <c r="K127" i="200" s="1"/>
  <c r="M127" i="200" s="1"/>
  <c r="L126" i="200"/>
  <c r="F126" i="200"/>
  <c r="J126" i="200" s="1"/>
  <c r="K126" i="200" s="1"/>
  <c r="M126" i="200" s="1"/>
  <c r="L125" i="200"/>
  <c r="F125" i="200"/>
  <c r="J125" i="200" s="1"/>
  <c r="K125" i="200" s="1"/>
  <c r="M125" i="200" s="1"/>
  <c r="L124" i="200"/>
  <c r="F124" i="200"/>
  <c r="J124" i="200" s="1"/>
  <c r="K124" i="200" s="1"/>
  <c r="M124" i="200" s="1"/>
  <c r="L123" i="200"/>
  <c r="F123" i="200"/>
  <c r="J123" i="200" s="1"/>
  <c r="K123" i="200" s="1"/>
  <c r="M123" i="200" s="1"/>
  <c r="L122" i="200"/>
  <c r="F122" i="200"/>
  <c r="J122" i="200" s="1"/>
  <c r="K122" i="200" s="1"/>
  <c r="M122" i="200" s="1"/>
  <c r="L121" i="200"/>
  <c r="F121" i="200"/>
  <c r="J121" i="200" s="1"/>
  <c r="K121" i="200" s="1"/>
  <c r="M121" i="200" s="1"/>
  <c r="L120" i="200"/>
  <c r="F120" i="200"/>
  <c r="J120" i="200" s="1"/>
  <c r="K120" i="200" s="1"/>
  <c r="M120" i="200" s="1"/>
  <c r="L119" i="200"/>
  <c r="F119" i="200"/>
  <c r="J119" i="200" s="1"/>
  <c r="K119" i="200" s="1"/>
  <c r="M119" i="200" s="1"/>
  <c r="L118" i="200"/>
  <c r="F118" i="200"/>
  <c r="J118" i="200" s="1"/>
  <c r="K118" i="200" s="1"/>
  <c r="M118" i="200" s="1"/>
  <c r="L117" i="200"/>
  <c r="F117" i="200"/>
  <c r="J117" i="200" s="1"/>
  <c r="K117" i="200" s="1"/>
  <c r="M117" i="200" s="1"/>
  <c r="L116" i="200"/>
  <c r="F116" i="200"/>
  <c r="J116" i="200" s="1"/>
  <c r="K116" i="200" s="1"/>
  <c r="M116" i="200" s="1"/>
  <c r="L115" i="200"/>
  <c r="F115" i="200"/>
  <c r="J115" i="200" s="1"/>
  <c r="K115" i="200" s="1"/>
  <c r="M115" i="200" s="1"/>
  <c r="L114" i="200"/>
  <c r="F114" i="200"/>
  <c r="J114" i="200" s="1"/>
  <c r="K114" i="200" s="1"/>
  <c r="M114" i="200" s="1"/>
  <c r="L113" i="200"/>
  <c r="F113" i="200"/>
  <c r="J113" i="200" s="1"/>
  <c r="K113" i="200" s="1"/>
  <c r="M113" i="200" s="1"/>
  <c r="L112" i="200"/>
  <c r="F112" i="200"/>
  <c r="J112" i="200" s="1"/>
  <c r="K112" i="200" s="1"/>
  <c r="M112" i="200" s="1"/>
  <c r="L111" i="200"/>
  <c r="F111" i="200"/>
  <c r="J111" i="200" s="1"/>
  <c r="K111" i="200" s="1"/>
  <c r="M111" i="200" s="1"/>
  <c r="L110" i="200"/>
  <c r="F110" i="200"/>
  <c r="J110" i="200" s="1"/>
  <c r="K110" i="200" s="1"/>
  <c r="M110" i="200" s="1"/>
  <c r="L109" i="200"/>
  <c r="F109" i="200"/>
  <c r="J109" i="200" s="1"/>
  <c r="K109" i="200" s="1"/>
  <c r="M109" i="200" s="1"/>
  <c r="L108" i="200"/>
  <c r="F108" i="200"/>
  <c r="J108" i="200" s="1"/>
  <c r="K108" i="200" s="1"/>
  <c r="M108" i="200" s="1"/>
  <c r="L107" i="200"/>
  <c r="F107" i="200"/>
  <c r="J107" i="200" s="1"/>
  <c r="K107" i="200" s="1"/>
  <c r="M107" i="200" s="1"/>
  <c r="L106" i="200"/>
  <c r="F106" i="200"/>
  <c r="J106" i="200" s="1"/>
  <c r="K106" i="200" s="1"/>
  <c r="M106" i="200" s="1"/>
  <c r="L105" i="200"/>
  <c r="F105" i="200"/>
  <c r="J105" i="200" s="1"/>
  <c r="K105" i="200" s="1"/>
  <c r="M105" i="200" s="1"/>
  <c r="L104" i="200"/>
  <c r="F104" i="200"/>
  <c r="J104" i="200" s="1"/>
  <c r="K104" i="200" s="1"/>
  <c r="M104" i="200" s="1"/>
  <c r="L103" i="200"/>
  <c r="F103" i="200"/>
  <c r="J103" i="200" s="1"/>
  <c r="K103" i="200" s="1"/>
  <c r="M103" i="200" s="1"/>
  <c r="L102" i="200"/>
  <c r="F102" i="200"/>
  <c r="J102" i="200" s="1"/>
  <c r="K102" i="200" s="1"/>
  <c r="M102" i="200" s="1"/>
  <c r="L101" i="200"/>
  <c r="F101" i="200"/>
  <c r="J101" i="200" s="1"/>
  <c r="K101" i="200" s="1"/>
  <c r="M101" i="200" s="1"/>
  <c r="L100" i="200"/>
  <c r="F100" i="200"/>
  <c r="J100" i="200" s="1"/>
  <c r="K100" i="200" s="1"/>
  <c r="M100" i="200" s="1"/>
  <c r="L99" i="200"/>
  <c r="F99" i="200"/>
  <c r="J99" i="200" s="1"/>
  <c r="K99" i="200" s="1"/>
  <c r="M99" i="200" s="1"/>
  <c r="L98" i="200"/>
  <c r="F98" i="200"/>
  <c r="J98" i="200" s="1"/>
  <c r="K98" i="200" s="1"/>
  <c r="M98" i="200" s="1"/>
  <c r="L97" i="200"/>
  <c r="F97" i="200"/>
  <c r="J97" i="200" s="1"/>
  <c r="K97" i="200" s="1"/>
  <c r="M97" i="200" s="1"/>
  <c r="L96" i="200"/>
  <c r="F96" i="200"/>
  <c r="J96" i="200" s="1"/>
  <c r="K96" i="200" s="1"/>
  <c r="M96" i="200" s="1"/>
  <c r="L95" i="200"/>
  <c r="F95" i="200"/>
  <c r="J95" i="200" s="1"/>
  <c r="K95" i="200" s="1"/>
  <c r="M95" i="200" s="1"/>
  <c r="L94" i="200"/>
  <c r="F94" i="200"/>
  <c r="J94" i="200" s="1"/>
  <c r="K94" i="200" s="1"/>
  <c r="M94" i="200" s="1"/>
  <c r="L93" i="200"/>
  <c r="F93" i="200"/>
  <c r="J93" i="200" s="1"/>
  <c r="K93" i="200" s="1"/>
  <c r="M93" i="200" s="1"/>
  <c r="L92" i="200"/>
  <c r="F92" i="200"/>
  <c r="J92" i="200" s="1"/>
  <c r="K92" i="200" s="1"/>
  <c r="M92" i="200" s="1"/>
  <c r="L91" i="200"/>
  <c r="F91" i="200"/>
  <c r="J91" i="200" s="1"/>
  <c r="K91" i="200" s="1"/>
  <c r="M91" i="200" s="1"/>
  <c r="L90" i="200"/>
  <c r="F90" i="200"/>
  <c r="J90" i="200" s="1"/>
  <c r="K90" i="200" s="1"/>
  <c r="M90" i="200" s="1"/>
  <c r="L89" i="200"/>
  <c r="F89" i="200"/>
  <c r="J89" i="200" s="1"/>
  <c r="K89" i="200" s="1"/>
  <c r="M89" i="200" s="1"/>
  <c r="L88" i="200"/>
  <c r="F88" i="200"/>
  <c r="J88" i="200" s="1"/>
  <c r="K88" i="200" s="1"/>
  <c r="M88" i="200" s="1"/>
  <c r="L87" i="200"/>
  <c r="F87" i="200"/>
  <c r="J87" i="200" s="1"/>
  <c r="K87" i="200" s="1"/>
  <c r="M87" i="200" s="1"/>
  <c r="L86" i="200"/>
  <c r="F86" i="200"/>
  <c r="J86" i="200" s="1"/>
  <c r="K86" i="200" s="1"/>
  <c r="M86" i="200" s="1"/>
  <c r="L85" i="200"/>
  <c r="F85" i="200"/>
  <c r="J85" i="200" s="1"/>
  <c r="K85" i="200" s="1"/>
  <c r="M85" i="200" s="1"/>
  <c r="L84" i="200"/>
  <c r="F84" i="200"/>
  <c r="J84" i="200" s="1"/>
  <c r="K84" i="200" s="1"/>
  <c r="M84" i="200" s="1"/>
  <c r="L83" i="200"/>
  <c r="F83" i="200"/>
  <c r="J83" i="200" s="1"/>
  <c r="K83" i="200" s="1"/>
  <c r="M83" i="200" s="1"/>
  <c r="L82" i="200"/>
  <c r="F82" i="200"/>
  <c r="J82" i="200" s="1"/>
  <c r="K82" i="200" s="1"/>
  <c r="M82" i="200" s="1"/>
  <c r="L81" i="200"/>
  <c r="F81" i="200"/>
  <c r="J81" i="200" s="1"/>
  <c r="K81" i="200" s="1"/>
  <c r="M81" i="200" s="1"/>
  <c r="L80" i="200"/>
  <c r="F80" i="200"/>
  <c r="J80" i="200" s="1"/>
  <c r="K80" i="200" s="1"/>
  <c r="M80" i="200" s="1"/>
  <c r="L79" i="200"/>
  <c r="F79" i="200"/>
  <c r="J79" i="200" s="1"/>
  <c r="K79" i="200" s="1"/>
  <c r="M79" i="200" s="1"/>
  <c r="L78" i="200"/>
  <c r="F78" i="200"/>
  <c r="J78" i="200" s="1"/>
  <c r="K78" i="200" s="1"/>
  <c r="M78" i="200" s="1"/>
  <c r="L77" i="200"/>
  <c r="F77" i="200"/>
  <c r="J77" i="200" s="1"/>
  <c r="K77" i="200" s="1"/>
  <c r="M77" i="200" s="1"/>
  <c r="L76" i="200"/>
  <c r="F76" i="200"/>
  <c r="J76" i="200" s="1"/>
  <c r="K76" i="200" s="1"/>
  <c r="M76" i="200" s="1"/>
  <c r="L75" i="200"/>
  <c r="F75" i="200"/>
  <c r="J75" i="200" s="1"/>
  <c r="K75" i="200" s="1"/>
  <c r="M75" i="200" s="1"/>
  <c r="L74" i="200"/>
  <c r="F74" i="200"/>
  <c r="J74" i="200" s="1"/>
  <c r="K74" i="200" s="1"/>
  <c r="M74" i="200" s="1"/>
  <c r="L73" i="200"/>
  <c r="F73" i="200"/>
  <c r="J73" i="200" s="1"/>
  <c r="K73" i="200" s="1"/>
  <c r="M73" i="200" s="1"/>
  <c r="L72" i="200"/>
  <c r="F72" i="200"/>
  <c r="J72" i="200" s="1"/>
  <c r="K72" i="200" s="1"/>
  <c r="M72" i="200" s="1"/>
  <c r="L71" i="200"/>
  <c r="F71" i="200"/>
  <c r="J71" i="200" s="1"/>
  <c r="K71" i="200" s="1"/>
  <c r="M71" i="200" s="1"/>
  <c r="L70" i="200"/>
  <c r="F70" i="200"/>
  <c r="J70" i="200" s="1"/>
  <c r="K70" i="200" s="1"/>
  <c r="M70" i="200" s="1"/>
  <c r="L69" i="200"/>
  <c r="F69" i="200"/>
  <c r="J69" i="200" s="1"/>
  <c r="K69" i="200" s="1"/>
  <c r="M69" i="200" s="1"/>
  <c r="L68" i="200"/>
  <c r="F68" i="200"/>
  <c r="J68" i="200" s="1"/>
  <c r="K68" i="200" s="1"/>
  <c r="M68" i="200" s="1"/>
  <c r="L67" i="200"/>
  <c r="F67" i="200"/>
  <c r="J67" i="200" s="1"/>
  <c r="K67" i="200" s="1"/>
  <c r="M67" i="200" s="1"/>
  <c r="L66" i="200"/>
  <c r="F66" i="200"/>
  <c r="J66" i="200" s="1"/>
  <c r="K66" i="200" s="1"/>
  <c r="M66" i="200" s="1"/>
  <c r="L65" i="200"/>
  <c r="F65" i="200"/>
  <c r="J65" i="200" s="1"/>
  <c r="K65" i="200" s="1"/>
  <c r="M65" i="200" s="1"/>
  <c r="L64" i="200"/>
  <c r="F64" i="200"/>
  <c r="J64" i="200" s="1"/>
  <c r="K64" i="200" s="1"/>
  <c r="M64" i="200" s="1"/>
  <c r="L63" i="200"/>
  <c r="F63" i="200"/>
  <c r="J63" i="200" s="1"/>
  <c r="K63" i="200" s="1"/>
  <c r="M63" i="200" s="1"/>
  <c r="L62" i="200"/>
  <c r="F62" i="200"/>
  <c r="J62" i="200" s="1"/>
  <c r="K62" i="200" s="1"/>
  <c r="M62" i="200" s="1"/>
  <c r="L61" i="200"/>
  <c r="F61" i="200"/>
  <c r="J61" i="200" s="1"/>
  <c r="K61" i="200" s="1"/>
  <c r="M61" i="200" s="1"/>
  <c r="L60" i="200"/>
  <c r="F60" i="200"/>
  <c r="J60" i="200" s="1"/>
  <c r="K60" i="200" s="1"/>
  <c r="M60" i="200" s="1"/>
  <c r="L59" i="200"/>
  <c r="F59" i="200"/>
  <c r="J59" i="200" s="1"/>
  <c r="K59" i="200" s="1"/>
  <c r="M59" i="200" s="1"/>
  <c r="L58" i="200"/>
  <c r="F58" i="200"/>
  <c r="J58" i="200" s="1"/>
  <c r="K58" i="200" s="1"/>
  <c r="M58" i="200" s="1"/>
  <c r="L57" i="200"/>
  <c r="F57" i="200"/>
  <c r="J57" i="200" s="1"/>
  <c r="K57" i="200" s="1"/>
  <c r="M57" i="200" s="1"/>
  <c r="L56" i="200"/>
  <c r="F56" i="200"/>
  <c r="J56" i="200" s="1"/>
  <c r="K56" i="200" s="1"/>
  <c r="M56" i="200" s="1"/>
  <c r="L55" i="200"/>
  <c r="F55" i="200"/>
  <c r="J55" i="200" s="1"/>
  <c r="K55" i="200" s="1"/>
  <c r="M55" i="200" s="1"/>
  <c r="L54" i="200"/>
  <c r="F54" i="200"/>
  <c r="J54" i="200" s="1"/>
  <c r="K54" i="200" s="1"/>
  <c r="M54" i="200" s="1"/>
  <c r="L53" i="200"/>
  <c r="F53" i="200"/>
  <c r="J53" i="200" s="1"/>
  <c r="K53" i="200" s="1"/>
  <c r="M53" i="200" s="1"/>
  <c r="L52" i="200"/>
  <c r="F52" i="200"/>
  <c r="J52" i="200" s="1"/>
  <c r="K52" i="200" s="1"/>
  <c r="M52" i="200" s="1"/>
  <c r="L51" i="200"/>
  <c r="F51" i="200"/>
  <c r="J51" i="200" s="1"/>
  <c r="K51" i="200" s="1"/>
  <c r="M51" i="200" s="1"/>
  <c r="L50" i="200"/>
  <c r="F50" i="200"/>
  <c r="J50" i="200" s="1"/>
  <c r="K50" i="200" s="1"/>
  <c r="M50" i="200" s="1"/>
  <c r="L49" i="200"/>
  <c r="F49" i="200"/>
  <c r="J49" i="200" s="1"/>
  <c r="K49" i="200" s="1"/>
  <c r="M49" i="200" s="1"/>
  <c r="L48" i="200"/>
  <c r="F48" i="200"/>
  <c r="J48" i="200" s="1"/>
  <c r="K48" i="200" s="1"/>
  <c r="M48" i="200" s="1"/>
  <c r="L47" i="200"/>
  <c r="F47" i="200"/>
  <c r="J47" i="200" s="1"/>
  <c r="K47" i="200" s="1"/>
  <c r="M47" i="200" s="1"/>
  <c r="L46" i="200"/>
  <c r="F46" i="200"/>
  <c r="J46" i="200" s="1"/>
  <c r="K46" i="200" s="1"/>
  <c r="M46" i="200" s="1"/>
  <c r="L45" i="200"/>
  <c r="F45" i="200"/>
  <c r="J45" i="200" s="1"/>
  <c r="K45" i="200" s="1"/>
  <c r="M45" i="200" s="1"/>
  <c r="L44" i="200"/>
  <c r="F44" i="200"/>
  <c r="J44" i="200" s="1"/>
  <c r="K44" i="200" s="1"/>
  <c r="M44" i="200" s="1"/>
  <c r="L43" i="200"/>
  <c r="F43" i="200"/>
  <c r="J43" i="200" s="1"/>
  <c r="K43" i="200" s="1"/>
  <c r="M43" i="200" s="1"/>
  <c r="L42" i="200"/>
  <c r="F42" i="200"/>
  <c r="J42" i="200" s="1"/>
  <c r="K42" i="200" s="1"/>
  <c r="M42" i="200" s="1"/>
  <c r="L41" i="200"/>
  <c r="F41" i="200"/>
  <c r="J41" i="200" s="1"/>
  <c r="K41" i="200" s="1"/>
  <c r="M41" i="200" s="1"/>
  <c r="L40" i="200"/>
  <c r="F40" i="200"/>
  <c r="J40" i="200" s="1"/>
  <c r="K40" i="200" s="1"/>
  <c r="M40" i="200" s="1"/>
  <c r="L39" i="200"/>
  <c r="F39" i="200"/>
  <c r="J39" i="200" s="1"/>
  <c r="K39" i="200" s="1"/>
  <c r="M39" i="200" s="1"/>
  <c r="L38" i="200"/>
  <c r="F38" i="200"/>
  <c r="J38" i="200" s="1"/>
  <c r="K38" i="200" s="1"/>
  <c r="M38" i="200" s="1"/>
  <c r="L37" i="200"/>
  <c r="F37" i="200"/>
  <c r="J37" i="200" s="1"/>
  <c r="K37" i="200" s="1"/>
  <c r="M37" i="200" s="1"/>
  <c r="L36" i="200"/>
  <c r="F36" i="200"/>
  <c r="J36" i="200" s="1"/>
  <c r="K36" i="200" s="1"/>
  <c r="M36" i="200" s="1"/>
  <c r="L35" i="200"/>
  <c r="F35" i="200"/>
  <c r="J35" i="200" s="1"/>
  <c r="K35" i="200" s="1"/>
  <c r="M35" i="200" s="1"/>
  <c r="L34" i="200"/>
  <c r="F34" i="200"/>
  <c r="J34" i="200" s="1"/>
  <c r="K34" i="200" s="1"/>
  <c r="M34" i="200" s="1"/>
  <c r="L33" i="200"/>
  <c r="F33" i="200"/>
  <c r="J33" i="200" s="1"/>
  <c r="K33" i="200" s="1"/>
  <c r="M33" i="200" s="1"/>
  <c r="L32" i="200"/>
  <c r="F32" i="200"/>
  <c r="J32" i="200" s="1"/>
  <c r="K32" i="200" s="1"/>
  <c r="M32" i="200" s="1"/>
  <c r="L31" i="200"/>
  <c r="F31" i="200"/>
  <c r="J31" i="200" s="1"/>
  <c r="K31" i="200" s="1"/>
  <c r="M31" i="200" s="1"/>
  <c r="L30" i="200"/>
  <c r="F30" i="200"/>
  <c r="J30" i="200" s="1"/>
  <c r="K30" i="200" s="1"/>
  <c r="M30" i="200" s="1"/>
  <c r="L29" i="200"/>
  <c r="F29" i="200"/>
  <c r="J29" i="200" s="1"/>
  <c r="K29" i="200" s="1"/>
  <c r="M29" i="200" s="1"/>
  <c r="L28" i="200"/>
  <c r="F28" i="200"/>
  <c r="J28" i="200" s="1"/>
  <c r="K28" i="200" s="1"/>
  <c r="M28" i="200" s="1"/>
  <c r="L27" i="200"/>
  <c r="F27" i="200"/>
  <c r="J27" i="200" s="1"/>
  <c r="K27" i="200" s="1"/>
  <c r="M27" i="200" s="1"/>
  <c r="L26" i="200"/>
  <c r="F26" i="200"/>
  <c r="J26" i="200" s="1"/>
  <c r="K26" i="200" s="1"/>
  <c r="M26" i="200" s="1"/>
  <c r="L25" i="200"/>
  <c r="F25" i="200"/>
  <c r="J25" i="200" s="1"/>
  <c r="K25" i="200" s="1"/>
  <c r="M25" i="200" s="1"/>
  <c r="L24" i="200"/>
  <c r="F24" i="200"/>
  <c r="J24" i="200" s="1"/>
  <c r="K24" i="200" s="1"/>
  <c r="M24" i="200" s="1"/>
  <c r="L23" i="200"/>
  <c r="F23" i="200"/>
  <c r="J23" i="200" s="1"/>
  <c r="K23" i="200" s="1"/>
  <c r="M23" i="200" s="1"/>
  <c r="L22" i="200"/>
  <c r="F22" i="200"/>
  <c r="J22" i="200" s="1"/>
  <c r="K22" i="200" s="1"/>
  <c r="M22" i="200" s="1"/>
  <c r="L21" i="200"/>
  <c r="F21" i="200"/>
  <c r="J21" i="200" s="1"/>
  <c r="K21" i="200" s="1"/>
  <c r="M21" i="200" s="1"/>
  <c r="L20" i="200"/>
  <c r="F20" i="200"/>
  <c r="J20" i="200" s="1"/>
  <c r="K20" i="200" s="1"/>
  <c r="M20" i="200" s="1"/>
  <c r="L19" i="200"/>
  <c r="F19" i="200"/>
  <c r="J19" i="200" s="1"/>
  <c r="K19" i="200" s="1"/>
  <c r="M19" i="200" s="1"/>
  <c r="L18" i="200"/>
  <c r="F18" i="200"/>
  <c r="J18" i="200" s="1"/>
  <c r="K18" i="200" s="1"/>
  <c r="M18" i="200" s="1"/>
  <c r="L17" i="200"/>
  <c r="F17" i="200"/>
  <c r="J17" i="200" s="1"/>
  <c r="K17" i="200" s="1"/>
  <c r="M17" i="200" s="1"/>
  <c r="L16" i="200"/>
  <c r="F16" i="200"/>
  <c r="J16" i="200" s="1"/>
  <c r="K16" i="200" s="1"/>
  <c r="M16" i="200" s="1"/>
  <c r="L15" i="200"/>
  <c r="F15" i="200"/>
  <c r="J15" i="200" s="1"/>
  <c r="K15" i="200" s="1"/>
  <c r="M15" i="200" s="1"/>
  <c r="L14" i="200"/>
  <c r="F14" i="200"/>
  <c r="J14" i="200" s="1"/>
  <c r="K14" i="200" s="1"/>
  <c r="M14" i="200" s="1"/>
  <c r="L13" i="200"/>
  <c r="F13" i="200"/>
  <c r="J13" i="200" s="1"/>
  <c r="K13" i="200" s="1"/>
  <c r="M13" i="200" s="1"/>
  <c r="L12" i="200"/>
  <c r="F12" i="200"/>
  <c r="J12" i="200" s="1"/>
  <c r="K12" i="200" s="1"/>
  <c r="M12" i="200" s="1"/>
  <c r="L11" i="200"/>
  <c r="F11" i="200"/>
  <c r="J11" i="200" s="1"/>
  <c r="K11" i="200" s="1"/>
  <c r="M11" i="200" s="1"/>
  <c r="L10" i="200"/>
  <c r="F10" i="200"/>
  <c r="J10" i="200" s="1"/>
  <c r="K10" i="200" s="1"/>
  <c r="M10" i="200" s="1"/>
  <c r="L9" i="200"/>
  <c r="F9" i="200"/>
  <c r="J9" i="200" s="1"/>
  <c r="K9" i="200" s="1"/>
  <c r="M9" i="200" s="1"/>
  <c r="L8" i="200"/>
  <c r="F8" i="200"/>
  <c r="J8" i="200" s="1"/>
  <c r="K8" i="200" s="1"/>
  <c r="M8" i="200" s="1"/>
  <c r="L7" i="200"/>
  <c r="F7" i="200"/>
  <c r="J7" i="200" s="1"/>
  <c r="K7" i="200" s="1"/>
  <c r="M7" i="200" s="1"/>
  <c r="L6" i="200"/>
  <c r="F6" i="200"/>
  <c r="J6" i="200" s="1"/>
  <c r="K6" i="200" s="1"/>
  <c r="M6" i="200" s="1"/>
  <c r="L5" i="200"/>
  <c r="L200" i="200" s="1"/>
  <c r="F5" i="200"/>
  <c r="J5" i="200" s="1"/>
  <c r="K5" i="200" s="1"/>
  <c r="M5" i="200" s="1"/>
  <c r="M200" i="200" s="1"/>
  <c r="I1" i="200"/>
  <c r="E2" i="200"/>
  <c r="F53" i="199"/>
  <c r="I43" i="199"/>
  <c r="I42" i="199"/>
  <c r="G42" i="199"/>
  <c r="I41" i="199"/>
  <c r="G41" i="199"/>
  <c r="I40" i="199"/>
  <c r="G40" i="199"/>
  <c r="I39" i="199"/>
  <c r="G39" i="199"/>
  <c r="I38" i="199"/>
  <c r="G38" i="199"/>
  <c r="I37" i="199"/>
  <c r="G37" i="199"/>
  <c r="I36" i="199"/>
  <c r="G36" i="199"/>
  <c r="I35" i="199"/>
  <c r="G35" i="199"/>
  <c r="I34" i="199"/>
  <c r="G34" i="199"/>
  <c r="I33" i="199"/>
  <c r="G33" i="199"/>
  <c r="I29" i="199"/>
  <c r="G29" i="199"/>
  <c r="F29" i="199"/>
  <c r="A29" i="199"/>
  <c r="I28" i="199"/>
  <c r="G28" i="199"/>
  <c r="F28" i="199"/>
  <c r="A28" i="199"/>
  <c r="I27" i="199"/>
  <c r="F27" i="199"/>
  <c r="G27" i="199" s="1"/>
  <c r="A27" i="199"/>
  <c r="I26" i="199"/>
  <c r="F26" i="199"/>
  <c r="G26" i="199" s="1"/>
  <c r="A26" i="199"/>
  <c r="I25" i="199"/>
  <c r="F25" i="199"/>
  <c r="G25" i="199" s="1"/>
  <c r="A25" i="199"/>
  <c r="I24" i="199"/>
  <c r="F24" i="199"/>
  <c r="G24" i="199" s="1"/>
  <c r="A24" i="199"/>
  <c r="I23" i="199"/>
  <c r="G23" i="199"/>
  <c r="F23" i="199"/>
  <c r="A23" i="199"/>
  <c r="I22" i="199"/>
  <c r="G22" i="199"/>
  <c r="F22" i="199"/>
  <c r="A22" i="199"/>
  <c r="I21" i="199"/>
  <c r="G21" i="199"/>
  <c r="F21" i="199"/>
  <c r="A21" i="199"/>
  <c r="I20" i="199"/>
  <c r="G20" i="199"/>
  <c r="F20" i="199"/>
  <c r="A20" i="199"/>
  <c r="I19" i="199"/>
  <c r="F19" i="199"/>
  <c r="A19" i="199"/>
  <c r="I18" i="199"/>
  <c r="F18" i="199"/>
  <c r="A18" i="199"/>
  <c r="I17" i="199"/>
  <c r="F17" i="199"/>
  <c r="A17" i="199"/>
  <c r="I16" i="199"/>
  <c r="F16" i="199"/>
  <c r="A16" i="199"/>
  <c r="I15" i="199"/>
  <c r="F15" i="199"/>
  <c r="A15" i="199"/>
  <c r="A14" i="199"/>
  <c r="E8" i="199"/>
  <c r="E11" i="199" s="1"/>
  <c r="H5" i="199"/>
  <c r="H43" i="199" s="1"/>
  <c r="G200" i="198"/>
  <c r="L199" i="198"/>
  <c r="F199" i="198"/>
  <c r="J199" i="198" s="1"/>
  <c r="K199" i="198" s="1"/>
  <c r="M199" i="198" s="1"/>
  <c r="L198" i="198"/>
  <c r="F198" i="198"/>
  <c r="J198" i="198" s="1"/>
  <c r="K198" i="198" s="1"/>
  <c r="M198" i="198" s="1"/>
  <c r="L197" i="198"/>
  <c r="F197" i="198"/>
  <c r="J197" i="198" s="1"/>
  <c r="K197" i="198" s="1"/>
  <c r="M197" i="198" s="1"/>
  <c r="L196" i="198"/>
  <c r="F196" i="198"/>
  <c r="J196" i="198" s="1"/>
  <c r="K196" i="198" s="1"/>
  <c r="M196" i="198" s="1"/>
  <c r="L195" i="198"/>
  <c r="F195" i="198"/>
  <c r="J195" i="198" s="1"/>
  <c r="K195" i="198" s="1"/>
  <c r="M195" i="198" s="1"/>
  <c r="L194" i="198"/>
  <c r="F194" i="198"/>
  <c r="J194" i="198" s="1"/>
  <c r="K194" i="198" s="1"/>
  <c r="M194" i="198" s="1"/>
  <c r="L193" i="198"/>
  <c r="F193" i="198"/>
  <c r="J193" i="198" s="1"/>
  <c r="K193" i="198" s="1"/>
  <c r="M193" i="198" s="1"/>
  <c r="L192" i="198"/>
  <c r="F192" i="198"/>
  <c r="J192" i="198" s="1"/>
  <c r="K192" i="198" s="1"/>
  <c r="M192" i="198" s="1"/>
  <c r="L191" i="198"/>
  <c r="F191" i="198"/>
  <c r="J191" i="198" s="1"/>
  <c r="K191" i="198" s="1"/>
  <c r="M191" i="198" s="1"/>
  <c r="L190" i="198"/>
  <c r="F190" i="198"/>
  <c r="J190" i="198" s="1"/>
  <c r="K190" i="198" s="1"/>
  <c r="M190" i="198" s="1"/>
  <c r="L189" i="198"/>
  <c r="F189" i="198"/>
  <c r="J189" i="198" s="1"/>
  <c r="K189" i="198" s="1"/>
  <c r="M189" i="198" s="1"/>
  <c r="L188" i="198"/>
  <c r="F188" i="198"/>
  <c r="J188" i="198" s="1"/>
  <c r="K188" i="198" s="1"/>
  <c r="M188" i="198" s="1"/>
  <c r="L187" i="198"/>
  <c r="F187" i="198"/>
  <c r="J187" i="198" s="1"/>
  <c r="K187" i="198" s="1"/>
  <c r="M187" i="198" s="1"/>
  <c r="L186" i="198"/>
  <c r="F186" i="198"/>
  <c r="J186" i="198" s="1"/>
  <c r="K186" i="198" s="1"/>
  <c r="M186" i="198" s="1"/>
  <c r="L185" i="198"/>
  <c r="F185" i="198"/>
  <c r="J185" i="198" s="1"/>
  <c r="K185" i="198" s="1"/>
  <c r="M185" i="198" s="1"/>
  <c r="L184" i="198"/>
  <c r="F184" i="198"/>
  <c r="J184" i="198" s="1"/>
  <c r="K184" i="198" s="1"/>
  <c r="M184" i="198" s="1"/>
  <c r="L183" i="198"/>
  <c r="F183" i="198"/>
  <c r="J183" i="198" s="1"/>
  <c r="K183" i="198" s="1"/>
  <c r="M183" i="198" s="1"/>
  <c r="L182" i="198"/>
  <c r="F182" i="198"/>
  <c r="J182" i="198" s="1"/>
  <c r="K182" i="198" s="1"/>
  <c r="M182" i="198" s="1"/>
  <c r="L181" i="198"/>
  <c r="F181" i="198"/>
  <c r="J181" i="198" s="1"/>
  <c r="K181" i="198" s="1"/>
  <c r="M181" i="198" s="1"/>
  <c r="L180" i="198"/>
  <c r="F180" i="198"/>
  <c r="J180" i="198" s="1"/>
  <c r="K180" i="198" s="1"/>
  <c r="M180" i="198" s="1"/>
  <c r="L179" i="198"/>
  <c r="F179" i="198"/>
  <c r="J179" i="198" s="1"/>
  <c r="K179" i="198" s="1"/>
  <c r="M179" i="198" s="1"/>
  <c r="L178" i="198"/>
  <c r="F178" i="198"/>
  <c r="J178" i="198" s="1"/>
  <c r="K178" i="198" s="1"/>
  <c r="M178" i="198" s="1"/>
  <c r="L177" i="198"/>
  <c r="F177" i="198"/>
  <c r="J177" i="198" s="1"/>
  <c r="K177" i="198" s="1"/>
  <c r="M177" i="198" s="1"/>
  <c r="L176" i="198"/>
  <c r="F176" i="198"/>
  <c r="J176" i="198" s="1"/>
  <c r="K176" i="198" s="1"/>
  <c r="M176" i="198" s="1"/>
  <c r="L175" i="198"/>
  <c r="F175" i="198"/>
  <c r="J175" i="198" s="1"/>
  <c r="K175" i="198" s="1"/>
  <c r="M175" i="198" s="1"/>
  <c r="L174" i="198"/>
  <c r="F174" i="198"/>
  <c r="J174" i="198" s="1"/>
  <c r="K174" i="198" s="1"/>
  <c r="M174" i="198" s="1"/>
  <c r="L173" i="198"/>
  <c r="F173" i="198"/>
  <c r="J173" i="198" s="1"/>
  <c r="K173" i="198" s="1"/>
  <c r="M173" i="198" s="1"/>
  <c r="L172" i="198"/>
  <c r="F172" i="198"/>
  <c r="J172" i="198" s="1"/>
  <c r="K172" i="198" s="1"/>
  <c r="M172" i="198" s="1"/>
  <c r="L171" i="198"/>
  <c r="F171" i="198"/>
  <c r="J171" i="198" s="1"/>
  <c r="K171" i="198" s="1"/>
  <c r="M171" i="198" s="1"/>
  <c r="L170" i="198"/>
  <c r="F170" i="198"/>
  <c r="J170" i="198" s="1"/>
  <c r="K170" i="198" s="1"/>
  <c r="M170" i="198" s="1"/>
  <c r="L169" i="198"/>
  <c r="F169" i="198"/>
  <c r="J169" i="198" s="1"/>
  <c r="K169" i="198" s="1"/>
  <c r="M169" i="198" s="1"/>
  <c r="L168" i="198"/>
  <c r="F168" i="198"/>
  <c r="J168" i="198" s="1"/>
  <c r="K168" i="198" s="1"/>
  <c r="M168" i="198" s="1"/>
  <c r="L167" i="198"/>
  <c r="F167" i="198"/>
  <c r="J167" i="198" s="1"/>
  <c r="K167" i="198" s="1"/>
  <c r="M167" i="198" s="1"/>
  <c r="L166" i="198"/>
  <c r="F166" i="198"/>
  <c r="J166" i="198" s="1"/>
  <c r="K166" i="198" s="1"/>
  <c r="M166" i="198" s="1"/>
  <c r="L165" i="198"/>
  <c r="F165" i="198"/>
  <c r="J165" i="198" s="1"/>
  <c r="K165" i="198" s="1"/>
  <c r="M165" i="198" s="1"/>
  <c r="L164" i="198"/>
  <c r="F164" i="198"/>
  <c r="J164" i="198" s="1"/>
  <c r="K164" i="198" s="1"/>
  <c r="M164" i="198" s="1"/>
  <c r="L163" i="198"/>
  <c r="F163" i="198"/>
  <c r="J163" i="198" s="1"/>
  <c r="K163" i="198" s="1"/>
  <c r="M163" i="198" s="1"/>
  <c r="L162" i="198"/>
  <c r="F162" i="198"/>
  <c r="J162" i="198" s="1"/>
  <c r="K162" i="198" s="1"/>
  <c r="M162" i="198" s="1"/>
  <c r="L161" i="198"/>
  <c r="F161" i="198"/>
  <c r="J161" i="198" s="1"/>
  <c r="K161" i="198" s="1"/>
  <c r="M161" i="198" s="1"/>
  <c r="L160" i="198"/>
  <c r="F160" i="198"/>
  <c r="J160" i="198" s="1"/>
  <c r="K160" i="198" s="1"/>
  <c r="M160" i="198" s="1"/>
  <c r="L159" i="198"/>
  <c r="F159" i="198"/>
  <c r="J159" i="198" s="1"/>
  <c r="K159" i="198" s="1"/>
  <c r="M159" i="198" s="1"/>
  <c r="L158" i="198"/>
  <c r="F158" i="198"/>
  <c r="J158" i="198" s="1"/>
  <c r="K158" i="198" s="1"/>
  <c r="M158" i="198" s="1"/>
  <c r="L157" i="198"/>
  <c r="F157" i="198"/>
  <c r="J157" i="198" s="1"/>
  <c r="K157" i="198" s="1"/>
  <c r="M157" i="198" s="1"/>
  <c r="L156" i="198"/>
  <c r="F156" i="198"/>
  <c r="J156" i="198" s="1"/>
  <c r="K156" i="198" s="1"/>
  <c r="M156" i="198" s="1"/>
  <c r="L155" i="198"/>
  <c r="F155" i="198"/>
  <c r="J155" i="198" s="1"/>
  <c r="K155" i="198" s="1"/>
  <c r="M155" i="198" s="1"/>
  <c r="L154" i="198"/>
  <c r="F154" i="198"/>
  <c r="J154" i="198" s="1"/>
  <c r="K154" i="198" s="1"/>
  <c r="M154" i="198" s="1"/>
  <c r="L153" i="198"/>
  <c r="F153" i="198"/>
  <c r="J153" i="198" s="1"/>
  <c r="K153" i="198" s="1"/>
  <c r="M153" i="198" s="1"/>
  <c r="L152" i="198"/>
  <c r="F152" i="198"/>
  <c r="J152" i="198" s="1"/>
  <c r="K152" i="198" s="1"/>
  <c r="M152" i="198" s="1"/>
  <c r="L151" i="198"/>
  <c r="F151" i="198"/>
  <c r="J151" i="198" s="1"/>
  <c r="K151" i="198" s="1"/>
  <c r="M151" i="198" s="1"/>
  <c r="L150" i="198"/>
  <c r="F150" i="198"/>
  <c r="J150" i="198" s="1"/>
  <c r="K150" i="198" s="1"/>
  <c r="M150" i="198" s="1"/>
  <c r="L149" i="198"/>
  <c r="F149" i="198"/>
  <c r="J149" i="198" s="1"/>
  <c r="K149" i="198" s="1"/>
  <c r="M149" i="198" s="1"/>
  <c r="L148" i="198"/>
  <c r="F148" i="198"/>
  <c r="J148" i="198" s="1"/>
  <c r="K148" i="198" s="1"/>
  <c r="M148" i="198" s="1"/>
  <c r="L147" i="198"/>
  <c r="F147" i="198"/>
  <c r="J147" i="198" s="1"/>
  <c r="K147" i="198" s="1"/>
  <c r="M147" i="198" s="1"/>
  <c r="L146" i="198"/>
  <c r="F146" i="198"/>
  <c r="J146" i="198" s="1"/>
  <c r="K146" i="198" s="1"/>
  <c r="M146" i="198" s="1"/>
  <c r="L145" i="198"/>
  <c r="F145" i="198"/>
  <c r="J145" i="198" s="1"/>
  <c r="K145" i="198" s="1"/>
  <c r="M145" i="198" s="1"/>
  <c r="L144" i="198"/>
  <c r="F144" i="198"/>
  <c r="J144" i="198" s="1"/>
  <c r="K144" i="198" s="1"/>
  <c r="M144" i="198" s="1"/>
  <c r="L143" i="198"/>
  <c r="F143" i="198"/>
  <c r="J143" i="198" s="1"/>
  <c r="K143" i="198" s="1"/>
  <c r="M143" i="198" s="1"/>
  <c r="L142" i="198"/>
  <c r="F142" i="198"/>
  <c r="J142" i="198" s="1"/>
  <c r="K142" i="198" s="1"/>
  <c r="M142" i="198" s="1"/>
  <c r="L141" i="198"/>
  <c r="F141" i="198"/>
  <c r="J141" i="198" s="1"/>
  <c r="K141" i="198" s="1"/>
  <c r="M141" i="198" s="1"/>
  <c r="L140" i="198"/>
  <c r="F140" i="198"/>
  <c r="J140" i="198" s="1"/>
  <c r="K140" i="198" s="1"/>
  <c r="M140" i="198" s="1"/>
  <c r="L139" i="198"/>
  <c r="F139" i="198"/>
  <c r="J139" i="198" s="1"/>
  <c r="K139" i="198" s="1"/>
  <c r="M139" i="198" s="1"/>
  <c r="L138" i="198"/>
  <c r="F138" i="198"/>
  <c r="J138" i="198" s="1"/>
  <c r="K138" i="198" s="1"/>
  <c r="M138" i="198" s="1"/>
  <c r="L137" i="198"/>
  <c r="F137" i="198"/>
  <c r="J137" i="198" s="1"/>
  <c r="K137" i="198" s="1"/>
  <c r="M137" i="198" s="1"/>
  <c r="L136" i="198"/>
  <c r="F136" i="198"/>
  <c r="J136" i="198" s="1"/>
  <c r="K136" i="198" s="1"/>
  <c r="M136" i="198" s="1"/>
  <c r="L135" i="198"/>
  <c r="F135" i="198"/>
  <c r="J135" i="198" s="1"/>
  <c r="K135" i="198" s="1"/>
  <c r="M135" i="198" s="1"/>
  <c r="L134" i="198"/>
  <c r="F134" i="198"/>
  <c r="J134" i="198" s="1"/>
  <c r="K134" i="198" s="1"/>
  <c r="M134" i="198" s="1"/>
  <c r="L133" i="198"/>
  <c r="F133" i="198"/>
  <c r="J133" i="198" s="1"/>
  <c r="K133" i="198" s="1"/>
  <c r="M133" i="198" s="1"/>
  <c r="L132" i="198"/>
  <c r="F132" i="198"/>
  <c r="J132" i="198" s="1"/>
  <c r="K132" i="198" s="1"/>
  <c r="M132" i="198" s="1"/>
  <c r="L131" i="198"/>
  <c r="F131" i="198"/>
  <c r="J131" i="198" s="1"/>
  <c r="K131" i="198" s="1"/>
  <c r="M131" i="198" s="1"/>
  <c r="L130" i="198"/>
  <c r="F130" i="198"/>
  <c r="J130" i="198" s="1"/>
  <c r="K130" i="198" s="1"/>
  <c r="M130" i="198" s="1"/>
  <c r="L129" i="198"/>
  <c r="F129" i="198"/>
  <c r="J129" i="198" s="1"/>
  <c r="K129" i="198" s="1"/>
  <c r="M129" i="198" s="1"/>
  <c r="L128" i="198"/>
  <c r="F128" i="198"/>
  <c r="J128" i="198" s="1"/>
  <c r="K128" i="198" s="1"/>
  <c r="M128" i="198" s="1"/>
  <c r="L127" i="198"/>
  <c r="F127" i="198"/>
  <c r="J127" i="198" s="1"/>
  <c r="K127" i="198" s="1"/>
  <c r="M127" i="198" s="1"/>
  <c r="L126" i="198"/>
  <c r="F126" i="198"/>
  <c r="J126" i="198" s="1"/>
  <c r="K126" i="198" s="1"/>
  <c r="M126" i="198" s="1"/>
  <c r="L125" i="198"/>
  <c r="F125" i="198"/>
  <c r="J125" i="198" s="1"/>
  <c r="K125" i="198" s="1"/>
  <c r="M125" i="198" s="1"/>
  <c r="L124" i="198"/>
  <c r="F124" i="198"/>
  <c r="J124" i="198" s="1"/>
  <c r="K124" i="198" s="1"/>
  <c r="M124" i="198" s="1"/>
  <c r="L123" i="198"/>
  <c r="F123" i="198"/>
  <c r="J123" i="198" s="1"/>
  <c r="K123" i="198" s="1"/>
  <c r="M123" i="198" s="1"/>
  <c r="L122" i="198"/>
  <c r="F122" i="198"/>
  <c r="J122" i="198" s="1"/>
  <c r="K122" i="198" s="1"/>
  <c r="M122" i="198" s="1"/>
  <c r="L121" i="198"/>
  <c r="F121" i="198"/>
  <c r="J121" i="198" s="1"/>
  <c r="K121" i="198" s="1"/>
  <c r="M121" i="198" s="1"/>
  <c r="L120" i="198"/>
  <c r="F120" i="198"/>
  <c r="J120" i="198" s="1"/>
  <c r="K120" i="198" s="1"/>
  <c r="M120" i="198" s="1"/>
  <c r="L119" i="198"/>
  <c r="F119" i="198"/>
  <c r="J119" i="198" s="1"/>
  <c r="K119" i="198" s="1"/>
  <c r="M119" i="198" s="1"/>
  <c r="L118" i="198"/>
  <c r="F118" i="198"/>
  <c r="J118" i="198" s="1"/>
  <c r="K118" i="198" s="1"/>
  <c r="M118" i="198" s="1"/>
  <c r="L117" i="198"/>
  <c r="F117" i="198"/>
  <c r="J117" i="198" s="1"/>
  <c r="K117" i="198" s="1"/>
  <c r="M117" i="198" s="1"/>
  <c r="L116" i="198"/>
  <c r="F116" i="198"/>
  <c r="J116" i="198" s="1"/>
  <c r="K116" i="198" s="1"/>
  <c r="M116" i="198" s="1"/>
  <c r="L115" i="198"/>
  <c r="F115" i="198"/>
  <c r="J115" i="198" s="1"/>
  <c r="K115" i="198" s="1"/>
  <c r="M115" i="198" s="1"/>
  <c r="L114" i="198"/>
  <c r="F114" i="198"/>
  <c r="J114" i="198" s="1"/>
  <c r="K114" i="198" s="1"/>
  <c r="M114" i="198" s="1"/>
  <c r="L113" i="198"/>
  <c r="F113" i="198"/>
  <c r="J113" i="198" s="1"/>
  <c r="K113" i="198" s="1"/>
  <c r="M113" i="198" s="1"/>
  <c r="L112" i="198"/>
  <c r="F112" i="198"/>
  <c r="J112" i="198" s="1"/>
  <c r="K112" i="198" s="1"/>
  <c r="M112" i="198" s="1"/>
  <c r="L111" i="198"/>
  <c r="F111" i="198"/>
  <c r="J111" i="198" s="1"/>
  <c r="K111" i="198" s="1"/>
  <c r="M111" i="198" s="1"/>
  <c r="L110" i="198"/>
  <c r="F110" i="198"/>
  <c r="J110" i="198" s="1"/>
  <c r="K110" i="198" s="1"/>
  <c r="M110" i="198" s="1"/>
  <c r="L109" i="198"/>
  <c r="F109" i="198"/>
  <c r="J109" i="198" s="1"/>
  <c r="K109" i="198" s="1"/>
  <c r="M109" i="198" s="1"/>
  <c r="L108" i="198"/>
  <c r="F108" i="198"/>
  <c r="J108" i="198" s="1"/>
  <c r="K108" i="198" s="1"/>
  <c r="M108" i="198" s="1"/>
  <c r="L107" i="198"/>
  <c r="F107" i="198"/>
  <c r="J107" i="198" s="1"/>
  <c r="K107" i="198" s="1"/>
  <c r="M107" i="198" s="1"/>
  <c r="L106" i="198"/>
  <c r="F106" i="198"/>
  <c r="J106" i="198" s="1"/>
  <c r="K106" i="198" s="1"/>
  <c r="M106" i="198" s="1"/>
  <c r="L105" i="198"/>
  <c r="F105" i="198"/>
  <c r="J105" i="198" s="1"/>
  <c r="K105" i="198" s="1"/>
  <c r="M105" i="198" s="1"/>
  <c r="L104" i="198"/>
  <c r="F104" i="198"/>
  <c r="J104" i="198" s="1"/>
  <c r="K104" i="198" s="1"/>
  <c r="M104" i="198" s="1"/>
  <c r="L103" i="198"/>
  <c r="F103" i="198"/>
  <c r="J103" i="198" s="1"/>
  <c r="K103" i="198" s="1"/>
  <c r="M103" i="198" s="1"/>
  <c r="L102" i="198"/>
  <c r="F102" i="198"/>
  <c r="J102" i="198" s="1"/>
  <c r="K102" i="198" s="1"/>
  <c r="M102" i="198" s="1"/>
  <c r="L101" i="198"/>
  <c r="F101" i="198"/>
  <c r="J101" i="198" s="1"/>
  <c r="K101" i="198" s="1"/>
  <c r="M101" i="198" s="1"/>
  <c r="L100" i="198"/>
  <c r="F100" i="198"/>
  <c r="J100" i="198" s="1"/>
  <c r="K100" i="198" s="1"/>
  <c r="M100" i="198" s="1"/>
  <c r="L99" i="198"/>
  <c r="F99" i="198"/>
  <c r="J99" i="198" s="1"/>
  <c r="K99" i="198" s="1"/>
  <c r="M99" i="198" s="1"/>
  <c r="L98" i="198"/>
  <c r="F98" i="198"/>
  <c r="J98" i="198" s="1"/>
  <c r="K98" i="198" s="1"/>
  <c r="M98" i="198" s="1"/>
  <c r="L97" i="198"/>
  <c r="F97" i="198"/>
  <c r="J97" i="198" s="1"/>
  <c r="K97" i="198" s="1"/>
  <c r="M97" i="198" s="1"/>
  <c r="L96" i="198"/>
  <c r="F96" i="198"/>
  <c r="J96" i="198" s="1"/>
  <c r="K96" i="198" s="1"/>
  <c r="M96" i="198" s="1"/>
  <c r="L95" i="198"/>
  <c r="F95" i="198"/>
  <c r="J95" i="198" s="1"/>
  <c r="K95" i="198" s="1"/>
  <c r="M95" i="198" s="1"/>
  <c r="L94" i="198"/>
  <c r="F94" i="198"/>
  <c r="J94" i="198" s="1"/>
  <c r="K94" i="198" s="1"/>
  <c r="M94" i="198" s="1"/>
  <c r="L93" i="198"/>
  <c r="F93" i="198"/>
  <c r="J93" i="198" s="1"/>
  <c r="K93" i="198" s="1"/>
  <c r="M93" i="198" s="1"/>
  <c r="L92" i="198"/>
  <c r="F92" i="198"/>
  <c r="J92" i="198" s="1"/>
  <c r="K92" i="198" s="1"/>
  <c r="M92" i="198" s="1"/>
  <c r="L91" i="198"/>
  <c r="F91" i="198"/>
  <c r="J91" i="198" s="1"/>
  <c r="K91" i="198" s="1"/>
  <c r="M91" i="198" s="1"/>
  <c r="L90" i="198"/>
  <c r="F90" i="198"/>
  <c r="J90" i="198" s="1"/>
  <c r="K90" i="198" s="1"/>
  <c r="M90" i="198" s="1"/>
  <c r="L89" i="198"/>
  <c r="F89" i="198"/>
  <c r="J89" i="198" s="1"/>
  <c r="K89" i="198" s="1"/>
  <c r="M89" i="198" s="1"/>
  <c r="L88" i="198"/>
  <c r="F88" i="198"/>
  <c r="J88" i="198" s="1"/>
  <c r="K88" i="198" s="1"/>
  <c r="M88" i="198" s="1"/>
  <c r="L87" i="198"/>
  <c r="F87" i="198"/>
  <c r="J87" i="198" s="1"/>
  <c r="K87" i="198" s="1"/>
  <c r="M87" i="198" s="1"/>
  <c r="L86" i="198"/>
  <c r="F86" i="198"/>
  <c r="J86" i="198" s="1"/>
  <c r="K86" i="198" s="1"/>
  <c r="M86" i="198" s="1"/>
  <c r="L85" i="198"/>
  <c r="F85" i="198"/>
  <c r="J85" i="198" s="1"/>
  <c r="K85" i="198" s="1"/>
  <c r="M85" i="198" s="1"/>
  <c r="L84" i="198"/>
  <c r="F84" i="198"/>
  <c r="J84" i="198" s="1"/>
  <c r="K84" i="198" s="1"/>
  <c r="M84" i="198" s="1"/>
  <c r="L83" i="198"/>
  <c r="F83" i="198"/>
  <c r="J83" i="198" s="1"/>
  <c r="K83" i="198" s="1"/>
  <c r="M83" i="198" s="1"/>
  <c r="L82" i="198"/>
  <c r="F82" i="198"/>
  <c r="J82" i="198" s="1"/>
  <c r="K82" i="198" s="1"/>
  <c r="M82" i="198" s="1"/>
  <c r="L81" i="198"/>
  <c r="F81" i="198"/>
  <c r="J81" i="198" s="1"/>
  <c r="K81" i="198" s="1"/>
  <c r="M81" i="198" s="1"/>
  <c r="L80" i="198"/>
  <c r="F80" i="198"/>
  <c r="J80" i="198" s="1"/>
  <c r="K80" i="198" s="1"/>
  <c r="M80" i="198" s="1"/>
  <c r="L79" i="198"/>
  <c r="F79" i="198"/>
  <c r="J79" i="198" s="1"/>
  <c r="K79" i="198" s="1"/>
  <c r="M79" i="198" s="1"/>
  <c r="L78" i="198"/>
  <c r="F78" i="198"/>
  <c r="J78" i="198" s="1"/>
  <c r="K78" i="198" s="1"/>
  <c r="M78" i="198" s="1"/>
  <c r="L77" i="198"/>
  <c r="F77" i="198"/>
  <c r="J77" i="198" s="1"/>
  <c r="K77" i="198" s="1"/>
  <c r="M77" i="198" s="1"/>
  <c r="L76" i="198"/>
  <c r="F76" i="198"/>
  <c r="J76" i="198" s="1"/>
  <c r="K76" i="198" s="1"/>
  <c r="M76" i="198" s="1"/>
  <c r="L75" i="198"/>
  <c r="F75" i="198"/>
  <c r="J75" i="198" s="1"/>
  <c r="K75" i="198" s="1"/>
  <c r="M75" i="198" s="1"/>
  <c r="L74" i="198"/>
  <c r="F74" i="198"/>
  <c r="J74" i="198" s="1"/>
  <c r="K74" i="198" s="1"/>
  <c r="M74" i="198" s="1"/>
  <c r="L73" i="198"/>
  <c r="F73" i="198"/>
  <c r="J73" i="198" s="1"/>
  <c r="K73" i="198" s="1"/>
  <c r="M73" i="198" s="1"/>
  <c r="L72" i="198"/>
  <c r="F72" i="198"/>
  <c r="J72" i="198" s="1"/>
  <c r="K72" i="198" s="1"/>
  <c r="M72" i="198" s="1"/>
  <c r="L71" i="198"/>
  <c r="F71" i="198"/>
  <c r="J71" i="198" s="1"/>
  <c r="K71" i="198" s="1"/>
  <c r="M71" i="198" s="1"/>
  <c r="L70" i="198"/>
  <c r="F70" i="198"/>
  <c r="J70" i="198" s="1"/>
  <c r="K70" i="198" s="1"/>
  <c r="M70" i="198" s="1"/>
  <c r="L69" i="198"/>
  <c r="F69" i="198"/>
  <c r="J69" i="198" s="1"/>
  <c r="K69" i="198" s="1"/>
  <c r="M69" i="198" s="1"/>
  <c r="L68" i="198"/>
  <c r="F68" i="198"/>
  <c r="J68" i="198" s="1"/>
  <c r="K68" i="198" s="1"/>
  <c r="M68" i="198" s="1"/>
  <c r="L67" i="198"/>
  <c r="F67" i="198"/>
  <c r="J67" i="198" s="1"/>
  <c r="K67" i="198" s="1"/>
  <c r="M67" i="198" s="1"/>
  <c r="L66" i="198"/>
  <c r="F66" i="198"/>
  <c r="J66" i="198" s="1"/>
  <c r="K66" i="198" s="1"/>
  <c r="M66" i="198" s="1"/>
  <c r="L65" i="198"/>
  <c r="F65" i="198"/>
  <c r="J65" i="198" s="1"/>
  <c r="K65" i="198" s="1"/>
  <c r="M65" i="198" s="1"/>
  <c r="L64" i="198"/>
  <c r="F64" i="198"/>
  <c r="J64" i="198" s="1"/>
  <c r="K64" i="198" s="1"/>
  <c r="M64" i="198" s="1"/>
  <c r="L63" i="198"/>
  <c r="F63" i="198"/>
  <c r="J63" i="198" s="1"/>
  <c r="K63" i="198" s="1"/>
  <c r="M63" i="198" s="1"/>
  <c r="L62" i="198"/>
  <c r="F62" i="198"/>
  <c r="J62" i="198" s="1"/>
  <c r="K62" i="198" s="1"/>
  <c r="M62" i="198" s="1"/>
  <c r="L61" i="198"/>
  <c r="F61" i="198"/>
  <c r="J61" i="198" s="1"/>
  <c r="K61" i="198" s="1"/>
  <c r="M61" i="198" s="1"/>
  <c r="L60" i="198"/>
  <c r="F60" i="198"/>
  <c r="J60" i="198" s="1"/>
  <c r="K60" i="198" s="1"/>
  <c r="M60" i="198" s="1"/>
  <c r="L59" i="198"/>
  <c r="F59" i="198"/>
  <c r="J59" i="198" s="1"/>
  <c r="K59" i="198" s="1"/>
  <c r="M59" i="198" s="1"/>
  <c r="L58" i="198"/>
  <c r="F58" i="198"/>
  <c r="J58" i="198" s="1"/>
  <c r="K58" i="198" s="1"/>
  <c r="M58" i="198" s="1"/>
  <c r="L57" i="198"/>
  <c r="F57" i="198"/>
  <c r="J57" i="198" s="1"/>
  <c r="K57" i="198" s="1"/>
  <c r="M57" i="198" s="1"/>
  <c r="L56" i="198"/>
  <c r="F56" i="198"/>
  <c r="J56" i="198" s="1"/>
  <c r="K56" i="198" s="1"/>
  <c r="M56" i="198" s="1"/>
  <c r="L55" i="198"/>
  <c r="F55" i="198"/>
  <c r="J55" i="198" s="1"/>
  <c r="K55" i="198" s="1"/>
  <c r="M55" i="198" s="1"/>
  <c r="L54" i="198"/>
  <c r="F54" i="198"/>
  <c r="J54" i="198" s="1"/>
  <c r="K54" i="198" s="1"/>
  <c r="M54" i="198" s="1"/>
  <c r="L53" i="198"/>
  <c r="F53" i="198"/>
  <c r="J53" i="198" s="1"/>
  <c r="K53" i="198" s="1"/>
  <c r="M53" i="198" s="1"/>
  <c r="L52" i="198"/>
  <c r="F52" i="198"/>
  <c r="J52" i="198" s="1"/>
  <c r="K52" i="198" s="1"/>
  <c r="M52" i="198" s="1"/>
  <c r="L51" i="198"/>
  <c r="F51" i="198"/>
  <c r="J51" i="198" s="1"/>
  <c r="K51" i="198" s="1"/>
  <c r="M51" i="198" s="1"/>
  <c r="L50" i="198"/>
  <c r="F50" i="198"/>
  <c r="J50" i="198" s="1"/>
  <c r="K50" i="198" s="1"/>
  <c r="M50" i="198" s="1"/>
  <c r="L49" i="198"/>
  <c r="F49" i="198"/>
  <c r="J49" i="198" s="1"/>
  <c r="K49" i="198" s="1"/>
  <c r="M49" i="198" s="1"/>
  <c r="L48" i="198"/>
  <c r="F48" i="198"/>
  <c r="J48" i="198" s="1"/>
  <c r="K48" i="198" s="1"/>
  <c r="M48" i="198" s="1"/>
  <c r="L47" i="198"/>
  <c r="F47" i="198"/>
  <c r="J47" i="198" s="1"/>
  <c r="K47" i="198" s="1"/>
  <c r="M47" i="198" s="1"/>
  <c r="L46" i="198"/>
  <c r="F46" i="198"/>
  <c r="J46" i="198" s="1"/>
  <c r="K46" i="198" s="1"/>
  <c r="M46" i="198" s="1"/>
  <c r="L45" i="198"/>
  <c r="F45" i="198"/>
  <c r="J45" i="198" s="1"/>
  <c r="K45" i="198" s="1"/>
  <c r="M45" i="198" s="1"/>
  <c r="L44" i="198"/>
  <c r="F44" i="198"/>
  <c r="J44" i="198" s="1"/>
  <c r="K44" i="198" s="1"/>
  <c r="M44" i="198" s="1"/>
  <c r="L43" i="198"/>
  <c r="F43" i="198"/>
  <c r="J43" i="198" s="1"/>
  <c r="K43" i="198" s="1"/>
  <c r="M43" i="198" s="1"/>
  <c r="L42" i="198"/>
  <c r="F42" i="198"/>
  <c r="J42" i="198" s="1"/>
  <c r="K42" i="198" s="1"/>
  <c r="M42" i="198" s="1"/>
  <c r="L41" i="198"/>
  <c r="F41" i="198"/>
  <c r="J41" i="198" s="1"/>
  <c r="K41" i="198" s="1"/>
  <c r="M41" i="198" s="1"/>
  <c r="L40" i="198"/>
  <c r="F40" i="198"/>
  <c r="J40" i="198" s="1"/>
  <c r="K40" i="198" s="1"/>
  <c r="M40" i="198" s="1"/>
  <c r="L39" i="198"/>
  <c r="F39" i="198"/>
  <c r="J39" i="198" s="1"/>
  <c r="K39" i="198" s="1"/>
  <c r="M39" i="198" s="1"/>
  <c r="L38" i="198"/>
  <c r="F38" i="198"/>
  <c r="J38" i="198" s="1"/>
  <c r="K38" i="198" s="1"/>
  <c r="M38" i="198" s="1"/>
  <c r="L37" i="198"/>
  <c r="F37" i="198"/>
  <c r="J37" i="198" s="1"/>
  <c r="K37" i="198" s="1"/>
  <c r="M37" i="198" s="1"/>
  <c r="L36" i="198"/>
  <c r="F36" i="198"/>
  <c r="J36" i="198" s="1"/>
  <c r="K36" i="198" s="1"/>
  <c r="M36" i="198" s="1"/>
  <c r="L35" i="198"/>
  <c r="F35" i="198"/>
  <c r="J35" i="198" s="1"/>
  <c r="K35" i="198" s="1"/>
  <c r="M35" i="198" s="1"/>
  <c r="L34" i="198"/>
  <c r="F34" i="198"/>
  <c r="J34" i="198" s="1"/>
  <c r="K34" i="198" s="1"/>
  <c r="M34" i="198" s="1"/>
  <c r="L33" i="198"/>
  <c r="F33" i="198"/>
  <c r="J33" i="198" s="1"/>
  <c r="K33" i="198" s="1"/>
  <c r="M33" i="198" s="1"/>
  <c r="L32" i="198"/>
  <c r="F32" i="198"/>
  <c r="J32" i="198" s="1"/>
  <c r="K32" i="198" s="1"/>
  <c r="M32" i="198" s="1"/>
  <c r="L31" i="198"/>
  <c r="F31" i="198"/>
  <c r="J31" i="198" s="1"/>
  <c r="K31" i="198" s="1"/>
  <c r="M31" i="198" s="1"/>
  <c r="L30" i="198"/>
  <c r="F30" i="198"/>
  <c r="J30" i="198" s="1"/>
  <c r="K30" i="198" s="1"/>
  <c r="M30" i="198" s="1"/>
  <c r="L29" i="198"/>
  <c r="F29" i="198"/>
  <c r="J29" i="198" s="1"/>
  <c r="K29" i="198" s="1"/>
  <c r="M29" i="198" s="1"/>
  <c r="L28" i="198"/>
  <c r="F28" i="198"/>
  <c r="J28" i="198" s="1"/>
  <c r="K28" i="198" s="1"/>
  <c r="M28" i="198" s="1"/>
  <c r="L27" i="198"/>
  <c r="F27" i="198"/>
  <c r="J27" i="198" s="1"/>
  <c r="K27" i="198" s="1"/>
  <c r="M27" i="198" s="1"/>
  <c r="L26" i="198"/>
  <c r="F26" i="198"/>
  <c r="J26" i="198" s="1"/>
  <c r="K26" i="198" s="1"/>
  <c r="M26" i="198" s="1"/>
  <c r="L25" i="198"/>
  <c r="F25" i="198"/>
  <c r="J25" i="198" s="1"/>
  <c r="K25" i="198" s="1"/>
  <c r="M25" i="198" s="1"/>
  <c r="L24" i="198"/>
  <c r="F24" i="198"/>
  <c r="J24" i="198" s="1"/>
  <c r="K24" i="198" s="1"/>
  <c r="M24" i="198" s="1"/>
  <c r="L23" i="198"/>
  <c r="F23" i="198"/>
  <c r="J23" i="198" s="1"/>
  <c r="K23" i="198" s="1"/>
  <c r="M23" i="198" s="1"/>
  <c r="L22" i="198"/>
  <c r="F22" i="198"/>
  <c r="J22" i="198" s="1"/>
  <c r="K22" i="198" s="1"/>
  <c r="M22" i="198" s="1"/>
  <c r="L21" i="198"/>
  <c r="F21" i="198"/>
  <c r="J21" i="198" s="1"/>
  <c r="K21" i="198" s="1"/>
  <c r="M21" i="198" s="1"/>
  <c r="L20" i="198"/>
  <c r="F20" i="198"/>
  <c r="J20" i="198" s="1"/>
  <c r="K20" i="198" s="1"/>
  <c r="M20" i="198" s="1"/>
  <c r="L19" i="198"/>
  <c r="F19" i="198"/>
  <c r="J19" i="198" s="1"/>
  <c r="K19" i="198" s="1"/>
  <c r="M19" i="198" s="1"/>
  <c r="L18" i="198"/>
  <c r="F18" i="198"/>
  <c r="J18" i="198" s="1"/>
  <c r="K18" i="198" s="1"/>
  <c r="M18" i="198" s="1"/>
  <c r="L17" i="198"/>
  <c r="F17" i="198"/>
  <c r="J17" i="198" s="1"/>
  <c r="K17" i="198" s="1"/>
  <c r="M17" i="198" s="1"/>
  <c r="L16" i="198"/>
  <c r="F16" i="198"/>
  <c r="J16" i="198" s="1"/>
  <c r="K16" i="198" s="1"/>
  <c r="M16" i="198" s="1"/>
  <c r="L15" i="198"/>
  <c r="F15" i="198"/>
  <c r="J15" i="198" s="1"/>
  <c r="K15" i="198" s="1"/>
  <c r="M15" i="198" s="1"/>
  <c r="L14" i="198"/>
  <c r="F14" i="198"/>
  <c r="J14" i="198" s="1"/>
  <c r="K14" i="198" s="1"/>
  <c r="M14" i="198" s="1"/>
  <c r="L13" i="198"/>
  <c r="F13" i="198"/>
  <c r="J13" i="198" s="1"/>
  <c r="K13" i="198" s="1"/>
  <c r="M13" i="198" s="1"/>
  <c r="L12" i="198"/>
  <c r="F12" i="198"/>
  <c r="J12" i="198" s="1"/>
  <c r="K12" i="198" s="1"/>
  <c r="M12" i="198" s="1"/>
  <c r="L11" i="198"/>
  <c r="F11" i="198"/>
  <c r="J11" i="198" s="1"/>
  <c r="K11" i="198" s="1"/>
  <c r="M11" i="198" s="1"/>
  <c r="L10" i="198"/>
  <c r="F10" i="198"/>
  <c r="J10" i="198" s="1"/>
  <c r="K10" i="198" s="1"/>
  <c r="M10" i="198" s="1"/>
  <c r="L9" i="198"/>
  <c r="F9" i="198"/>
  <c r="J9" i="198" s="1"/>
  <c r="K9" i="198" s="1"/>
  <c r="M9" i="198" s="1"/>
  <c r="L8" i="198"/>
  <c r="F8" i="198"/>
  <c r="J8" i="198" s="1"/>
  <c r="K8" i="198" s="1"/>
  <c r="M8" i="198" s="1"/>
  <c r="L7" i="198"/>
  <c r="F7" i="198"/>
  <c r="J7" i="198" s="1"/>
  <c r="K7" i="198" s="1"/>
  <c r="M7" i="198" s="1"/>
  <c r="L6" i="198"/>
  <c r="F6" i="198"/>
  <c r="J6" i="198" s="1"/>
  <c r="K6" i="198" s="1"/>
  <c r="M6" i="198" s="1"/>
  <c r="L5" i="198"/>
  <c r="F5" i="198"/>
  <c r="J5" i="198" s="1"/>
  <c r="K5" i="198" s="1"/>
  <c r="M5" i="198" s="1"/>
  <c r="M200" i="198" s="1"/>
  <c r="I1" i="198"/>
  <c r="F53" i="197"/>
  <c r="I43" i="197"/>
  <c r="I42" i="197"/>
  <c r="G42" i="197"/>
  <c r="I41" i="197"/>
  <c r="G41" i="197"/>
  <c r="I40" i="197"/>
  <c r="G40" i="197"/>
  <c r="I39" i="197"/>
  <c r="G39" i="197"/>
  <c r="I38" i="197"/>
  <c r="G38" i="197"/>
  <c r="I37" i="197"/>
  <c r="G37" i="197"/>
  <c r="I36" i="197"/>
  <c r="G36" i="197"/>
  <c r="I35" i="197"/>
  <c r="G35" i="197"/>
  <c r="I34" i="197"/>
  <c r="G34" i="197"/>
  <c r="I33" i="197"/>
  <c r="G33" i="197"/>
  <c r="I29" i="197"/>
  <c r="G29" i="197"/>
  <c r="F29" i="197"/>
  <c r="A29" i="197"/>
  <c r="I28" i="197"/>
  <c r="G28" i="197"/>
  <c r="F28" i="197"/>
  <c r="A28" i="197"/>
  <c r="I27" i="197"/>
  <c r="G27" i="197"/>
  <c r="F27" i="197"/>
  <c r="A27" i="197"/>
  <c r="I26" i="197"/>
  <c r="G26" i="197"/>
  <c r="F26" i="197"/>
  <c r="A26" i="197"/>
  <c r="I25" i="197"/>
  <c r="G25" i="197"/>
  <c r="F25" i="197"/>
  <c r="A25" i="197"/>
  <c r="I24" i="197"/>
  <c r="F24" i="197"/>
  <c r="G24" i="197" s="1"/>
  <c r="A24" i="197"/>
  <c r="I23" i="197"/>
  <c r="F23" i="197"/>
  <c r="G23" i="197" s="1"/>
  <c r="A23" i="197"/>
  <c r="I22" i="197"/>
  <c r="F22" i="197"/>
  <c r="G22" i="197" s="1"/>
  <c r="A22" i="197"/>
  <c r="I21" i="197"/>
  <c r="G21" i="197"/>
  <c r="F21" i="197"/>
  <c r="A21" i="197"/>
  <c r="I20" i="197"/>
  <c r="G20" i="197"/>
  <c r="F20" i="197"/>
  <c r="A20" i="197"/>
  <c r="I19" i="197"/>
  <c r="F19" i="197"/>
  <c r="A19" i="197"/>
  <c r="I18" i="197"/>
  <c r="F18" i="197"/>
  <c r="A18" i="197"/>
  <c r="I17" i="197"/>
  <c r="F17" i="197"/>
  <c r="A17" i="197"/>
  <c r="I16" i="197"/>
  <c r="F16" i="197"/>
  <c r="A16" i="197"/>
  <c r="I15" i="197"/>
  <c r="F15" i="197"/>
  <c r="A15" i="197"/>
  <c r="A14" i="197"/>
  <c r="E11" i="197"/>
  <c r="E8" i="197"/>
  <c r="H6" i="197"/>
  <c r="H5" i="197"/>
  <c r="H39" i="197" s="1"/>
  <c r="B4" i="197"/>
  <c r="G200" i="196"/>
  <c r="L199" i="196"/>
  <c r="F199" i="196"/>
  <c r="J199" i="196" s="1"/>
  <c r="K199" i="196" s="1"/>
  <c r="M199" i="196" s="1"/>
  <c r="L198" i="196"/>
  <c r="F198" i="196"/>
  <c r="J198" i="196" s="1"/>
  <c r="K198" i="196" s="1"/>
  <c r="M198" i="196" s="1"/>
  <c r="L197" i="196"/>
  <c r="F197" i="196"/>
  <c r="J197" i="196" s="1"/>
  <c r="K197" i="196" s="1"/>
  <c r="M197" i="196" s="1"/>
  <c r="L196" i="196"/>
  <c r="F196" i="196"/>
  <c r="J196" i="196" s="1"/>
  <c r="K196" i="196" s="1"/>
  <c r="M196" i="196" s="1"/>
  <c r="L195" i="196"/>
  <c r="F195" i="196"/>
  <c r="J195" i="196" s="1"/>
  <c r="K195" i="196" s="1"/>
  <c r="M195" i="196" s="1"/>
  <c r="L194" i="196"/>
  <c r="F194" i="196"/>
  <c r="J194" i="196" s="1"/>
  <c r="K194" i="196" s="1"/>
  <c r="M194" i="196" s="1"/>
  <c r="L193" i="196"/>
  <c r="F193" i="196"/>
  <c r="J193" i="196" s="1"/>
  <c r="K193" i="196" s="1"/>
  <c r="M193" i="196" s="1"/>
  <c r="L192" i="196"/>
  <c r="F192" i="196"/>
  <c r="J192" i="196" s="1"/>
  <c r="K192" i="196" s="1"/>
  <c r="M192" i="196" s="1"/>
  <c r="L191" i="196"/>
  <c r="F191" i="196"/>
  <c r="J191" i="196" s="1"/>
  <c r="K191" i="196" s="1"/>
  <c r="M191" i="196" s="1"/>
  <c r="L190" i="196"/>
  <c r="F190" i="196"/>
  <c r="J190" i="196" s="1"/>
  <c r="K190" i="196" s="1"/>
  <c r="M190" i="196" s="1"/>
  <c r="L189" i="196"/>
  <c r="F189" i="196"/>
  <c r="J189" i="196" s="1"/>
  <c r="K189" i="196" s="1"/>
  <c r="M189" i="196" s="1"/>
  <c r="L188" i="196"/>
  <c r="F188" i="196"/>
  <c r="J188" i="196" s="1"/>
  <c r="K188" i="196" s="1"/>
  <c r="M188" i="196" s="1"/>
  <c r="L187" i="196"/>
  <c r="F187" i="196"/>
  <c r="J187" i="196" s="1"/>
  <c r="K187" i="196" s="1"/>
  <c r="M187" i="196" s="1"/>
  <c r="L186" i="196"/>
  <c r="F186" i="196"/>
  <c r="J186" i="196" s="1"/>
  <c r="K186" i="196" s="1"/>
  <c r="M186" i="196" s="1"/>
  <c r="L185" i="196"/>
  <c r="F185" i="196"/>
  <c r="J185" i="196" s="1"/>
  <c r="K185" i="196" s="1"/>
  <c r="M185" i="196" s="1"/>
  <c r="L184" i="196"/>
  <c r="F184" i="196"/>
  <c r="J184" i="196" s="1"/>
  <c r="K184" i="196" s="1"/>
  <c r="M184" i="196" s="1"/>
  <c r="L183" i="196"/>
  <c r="F183" i="196"/>
  <c r="J183" i="196" s="1"/>
  <c r="K183" i="196" s="1"/>
  <c r="M183" i="196" s="1"/>
  <c r="L182" i="196"/>
  <c r="F182" i="196"/>
  <c r="J182" i="196" s="1"/>
  <c r="K182" i="196" s="1"/>
  <c r="M182" i="196" s="1"/>
  <c r="L181" i="196"/>
  <c r="F181" i="196"/>
  <c r="J181" i="196" s="1"/>
  <c r="K181" i="196" s="1"/>
  <c r="M181" i="196" s="1"/>
  <c r="L180" i="196"/>
  <c r="F180" i="196"/>
  <c r="J180" i="196" s="1"/>
  <c r="K180" i="196" s="1"/>
  <c r="M180" i="196" s="1"/>
  <c r="L179" i="196"/>
  <c r="F179" i="196"/>
  <c r="J179" i="196" s="1"/>
  <c r="K179" i="196" s="1"/>
  <c r="M179" i="196" s="1"/>
  <c r="L178" i="196"/>
  <c r="F178" i="196"/>
  <c r="J178" i="196" s="1"/>
  <c r="K178" i="196" s="1"/>
  <c r="M178" i="196" s="1"/>
  <c r="L177" i="196"/>
  <c r="F177" i="196"/>
  <c r="J177" i="196" s="1"/>
  <c r="K177" i="196" s="1"/>
  <c r="M177" i="196" s="1"/>
  <c r="L176" i="196"/>
  <c r="F176" i="196"/>
  <c r="J176" i="196" s="1"/>
  <c r="K176" i="196" s="1"/>
  <c r="M176" i="196" s="1"/>
  <c r="L175" i="196"/>
  <c r="F175" i="196"/>
  <c r="J175" i="196" s="1"/>
  <c r="K175" i="196" s="1"/>
  <c r="M175" i="196" s="1"/>
  <c r="L174" i="196"/>
  <c r="F174" i="196"/>
  <c r="J174" i="196" s="1"/>
  <c r="K174" i="196" s="1"/>
  <c r="M174" i="196" s="1"/>
  <c r="L173" i="196"/>
  <c r="F173" i="196"/>
  <c r="J173" i="196" s="1"/>
  <c r="K173" i="196" s="1"/>
  <c r="M173" i="196" s="1"/>
  <c r="L172" i="196"/>
  <c r="F172" i="196"/>
  <c r="J172" i="196" s="1"/>
  <c r="K172" i="196" s="1"/>
  <c r="M172" i="196" s="1"/>
  <c r="L171" i="196"/>
  <c r="F171" i="196"/>
  <c r="J171" i="196" s="1"/>
  <c r="K171" i="196" s="1"/>
  <c r="M171" i="196" s="1"/>
  <c r="L170" i="196"/>
  <c r="F170" i="196"/>
  <c r="J170" i="196" s="1"/>
  <c r="K170" i="196" s="1"/>
  <c r="M170" i="196" s="1"/>
  <c r="L169" i="196"/>
  <c r="F169" i="196"/>
  <c r="J169" i="196" s="1"/>
  <c r="K169" i="196" s="1"/>
  <c r="M169" i="196" s="1"/>
  <c r="L168" i="196"/>
  <c r="F168" i="196"/>
  <c r="J168" i="196" s="1"/>
  <c r="K168" i="196" s="1"/>
  <c r="M168" i="196" s="1"/>
  <c r="L167" i="196"/>
  <c r="F167" i="196"/>
  <c r="J167" i="196" s="1"/>
  <c r="K167" i="196" s="1"/>
  <c r="M167" i="196" s="1"/>
  <c r="L166" i="196"/>
  <c r="F166" i="196"/>
  <c r="J166" i="196" s="1"/>
  <c r="K166" i="196" s="1"/>
  <c r="M166" i="196" s="1"/>
  <c r="L165" i="196"/>
  <c r="F165" i="196"/>
  <c r="J165" i="196" s="1"/>
  <c r="K165" i="196" s="1"/>
  <c r="M165" i="196" s="1"/>
  <c r="L164" i="196"/>
  <c r="F164" i="196"/>
  <c r="J164" i="196" s="1"/>
  <c r="K164" i="196" s="1"/>
  <c r="M164" i="196" s="1"/>
  <c r="L163" i="196"/>
  <c r="F163" i="196"/>
  <c r="J163" i="196" s="1"/>
  <c r="K163" i="196" s="1"/>
  <c r="M163" i="196" s="1"/>
  <c r="L162" i="196"/>
  <c r="F162" i="196"/>
  <c r="J162" i="196" s="1"/>
  <c r="K162" i="196" s="1"/>
  <c r="M162" i="196" s="1"/>
  <c r="L161" i="196"/>
  <c r="F161" i="196"/>
  <c r="J161" i="196" s="1"/>
  <c r="K161" i="196" s="1"/>
  <c r="M161" i="196" s="1"/>
  <c r="L160" i="196"/>
  <c r="F160" i="196"/>
  <c r="J160" i="196" s="1"/>
  <c r="K160" i="196" s="1"/>
  <c r="M160" i="196" s="1"/>
  <c r="L159" i="196"/>
  <c r="F159" i="196"/>
  <c r="J159" i="196" s="1"/>
  <c r="K159" i="196" s="1"/>
  <c r="M159" i="196" s="1"/>
  <c r="L158" i="196"/>
  <c r="F158" i="196"/>
  <c r="J158" i="196" s="1"/>
  <c r="K158" i="196" s="1"/>
  <c r="M158" i="196" s="1"/>
  <c r="L157" i="196"/>
  <c r="F157" i="196"/>
  <c r="J157" i="196" s="1"/>
  <c r="K157" i="196" s="1"/>
  <c r="M157" i="196" s="1"/>
  <c r="L156" i="196"/>
  <c r="F156" i="196"/>
  <c r="J156" i="196" s="1"/>
  <c r="K156" i="196" s="1"/>
  <c r="M156" i="196" s="1"/>
  <c r="L155" i="196"/>
  <c r="F155" i="196"/>
  <c r="J155" i="196" s="1"/>
  <c r="K155" i="196" s="1"/>
  <c r="M155" i="196" s="1"/>
  <c r="L154" i="196"/>
  <c r="F154" i="196"/>
  <c r="J154" i="196" s="1"/>
  <c r="K154" i="196" s="1"/>
  <c r="M154" i="196" s="1"/>
  <c r="L153" i="196"/>
  <c r="F153" i="196"/>
  <c r="J153" i="196" s="1"/>
  <c r="K153" i="196" s="1"/>
  <c r="M153" i="196" s="1"/>
  <c r="L152" i="196"/>
  <c r="F152" i="196"/>
  <c r="J152" i="196" s="1"/>
  <c r="K152" i="196" s="1"/>
  <c r="M152" i="196" s="1"/>
  <c r="L151" i="196"/>
  <c r="F151" i="196"/>
  <c r="J151" i="196" s="1"/>
  <c r="K151" i="196" s="1"/>
  <c r="M151" i="196" s="1"/>
  <c r="L150" i="196"/>
  <c r="F150" i="196"/>
  <c r="J150" i="196" s="1"/>
  <c r="K150" i="196" s="1"/>
  <c r="M150" i="196" s="1"/>
  <c r="L149" i="196"/>
  <c r="F149" i="196"/>
  <c r="J149" i="196" s="1"/>
  <c r="K149" i="196" s="1"/>
  <c r="M149" i="196" s="1"/>
  <c r="L148" i="196"/>
  <c r="F148" i="196"/>
  <c r="J148" i="196" s="1"/>
  <c r="K148" i="196" s="1"/>
  <c r="M148" i="196" s="1"/>
  <c r="L147" i="196"/>
  <c r="F147" i="196"/>
  <c r="J147" i="196" s="1"/>
  <c r="K147" i="196" s="1"/>
  <c r="M147" i="196" s="1"/>
  <c r="L146" i="196"/>
  <c r="F146" i="196"/>
  <c r="J146" i="196" s="1"/>
  <c r="K146" i="196" s="1"/>
  <c r="M146" i="196" s="1"/>
  <c r="L145" i="196"/>
  <c r="F145" i="196"/>
  <c r="J145" i="196" s="1"/>
  <c r="K145" i="196" s="1"/>
  <c r="M145" i="196" s="1"/>
  <c r="L144" i="196"/>
  <c r="F144" i="196"/>
  <c r="J144" i="196" s="1"/>
  <c r="K144" i="196" s="1"/>
  <c r="M144" i="196" s="1"/>
  <c r="L143" i="196"/>
  <c r="F143" i="196"/>
  <c r="J143" i="196" s="1"/>
  <c r="K143" i="196" s="1"/>
  <c r="M143" i="196" s="1"/>
  <c r="L142" i="196"/>
  <c r="F142" i="196"/>
  <c r="J142" i="196" s="1"/>
  <c r="K142" i="196" s="1"/>
  <c r="M142" i="196" s="1"/>
  <c r="L141" i="196"/>
  <c r="F141" i="196"/>
  <c r="J141" i="196" s="1"/>
  <c r="K141" i="196" s="1"/>
  <c r="M141" i="196" s="1"/>
  <c r="L140" i="196"/>
  <c r="F140" i="196"/>
  <c r="J140" i="196" s="1"/>
  <c r="K140" i="196" s="1"/>
  <c r="M140" i="196" s="1"/>
  <c r="L139" i="196"/>
  <c r="F139" i="196"/>
  <c r="J139" i="196" s="1"/>
  <c r="K139" i="196" s="1"/>
  <c r="M139" i="196" s="1"/>
  <c r="L138" i="196"/>
  <c r="F138" i="196"/>
  <c r="J138" i="196" s="1"/>
  <c r="K138" i="196" s="1"/>
  <c r="M138" i="196" s="1"/>
  <c r="L137" i="196"/>
  <c r="F137" i="196"/>
  <c r="J137" i="196" s="1"/>
  <c r="K137" i="196" s="1"/>
  <c r="M137" i="196" s="1"/>
  <c r="L136" i="196"/>
  <c r="F136" i="196"/>
  <c r="J136" i="196" s="1"/>
  <c r="K136" i="196" s="1"/>
  <c r="M136" i="196" s="1"/>
  <c r="L135" i="196"/>
  <c r="F135" i="196"/>
  <c r="J135" i="196" s="1"/>
  <c r="K135" i="196" s="1"/>
  <c r="M135" i="196" s="1"/>
  <c r="L134" i="196"/>
  <c r="F134" i="196"/>
  <c r="J134" i="196" s="1"/>
  <c r="K134" i="196" s="1"/>
  <c r="M134" i="196" s="1"/>
  <c r="L133" i="196"/>
  <c r="F133" i="196"/>
  <c r="J133" i="196" s="1"/>
  <c r="K133" i="196" s="1"/>
  <c r="M133" i="196" s="1"/>
  <c r="L132" i="196"/>
  <c r="F132" i="196"/>
  <c r="J132" i="196" s="1"/>
  <c r="K132" i="196" s="1"/>
  <c r="M132" i="196" s="1"/>
  <c r="L131" i="196"/>
  <c r="F131" i="196"/>
  <c r="J131" i="196" s="1"/>
  <c r="K131" i="196" s="1"/>
  <c r="M131" i="196" s="1"/>
  <c r="L130" i="196"/>
  <c r="F130" i="196"/>
  <c r="J130" i="196" s="1"/>
  <c r="K130" i="196" s="1"/>
  <c r="M130" i="196" s="1"/>
  <c r="L129" i="196"/>
  <c r="F129" i="196"/>
  <c r="J129" i="196" s="1"/>
  <c r="K129" i="196" s="1"/>
  <c r="M129" i="196" s="1"/>
  <c r="L128" i="196"/>
  <c r="F128" i="196"/>
  <c r="J128" i="196" s="1"/>
  <c r="K128" i="196" s="1"/>
  <c r="M128" i="196" s="1"/>
  <c r="L127" i="196"/>
  <c r="F127" i="196"/>
  <c r="J127" i="196" s="1"/>
  <c r="K127" i="196" s="1"/>
  <c r="M127" i="196" s="1"/>
  <c r="L126" i="196"/>
  <c r="F126" i="196"/>
  <c r="J126" i="196" s="1"/>
  <c r="K126" i="196" s="1"/>
  <c r="M126" i="196" s="1"/>
  <c r="L125" i="196"/>
  <c r="F125" i="196"/>
  <c r="J125" i="196" s="1"/>
  <c r="K125" i="196" s="1"/>
  <c r="M125" i="196" s="1"/>
  <c r="L124" i="196"/>
  <c r="F124" i="196"/>
  <c r="J124" i="196" s="1"/>
  <c r="K124" i="196" s="1"/>
  <c r="M124" i="196" s="1"/>
  <c r="L123" i="196"/>
  <c r="F123" i="196"/>
  <c r="J123" i="196" s="1"/>
  <c r="K123" i="196" s="1"/>
  <c r="M123" i="196" s="1"/>
  <c r="L122" i="196"/>
  <c r="F122" i="196"/>
  <c r="J122" i="196" s="1"/>
  <c r="K122" i="196" s="1"/>
  <c r="M122" i="196" s="1"/>
  <c r="L121" i="196"/>
  <c r="F121" i="196"/>
  <c r="J121" i="196" s="1"/>
  <c r="K121" i="196" s="1"/>
  <c r="M121" i="196" s="1"/>
  <c r="L120" i="196"/>
  <c r="F120" i="196"/>
  <c r="J120" i="196" s="1"/>
  <c r="K120" i="196" s="1"/>
  <c r="M120" i="196" s="1"/>
  <c r="L119" i="196"/>
  <c r="F119" i="196"/>
  <c r="J119" i="196" s="1"/>
  <c r="K119" i="196" s="1"/>
  <c r="M119" i="196" s="1"/>
  <c r="L118" i="196"/>
  <c r="F118" i="196"/>
  <c r="J118" i="196" s="1"/>
  <c r="K118" i="196" s="1"/>
  <c r="M118" i="196" s="1"/>
  <c r="L117" i="196"/>
  <c r="F117" i="196"/>
  <c r="J117" i="196" s="1"/>
  <c r="K117" i="196" s="1"/>
  <c r="M117" i="196" s="1"/>
  <c r="L116" i="196"/>
  <c r="F116" i="196"/>
  <c r="J116" i="196" s="1"/>
  <c r="K116" i="196" s="1"/>
  <c r="M116" i="196" s="1"/>
  <c r="L115" i="196"/>
  <c r="F115" i="196"/>
  <c r="J115" i="196" s="1"/>
  <c r="K115" i="196" s="1"/>
  <c r="M115" i="196" s="1"/>
  <c r="L114" i="196"/>
  <c r="F114" i="196"/>
  <c r="J114" i="196" s="1"/>
  <c r="K114" i="196" s="1"/>
  <c r="M114" i="196" s="1"/>
  <c r="L113" i="196"/>
  <c r="F113" i="196"/>
  <c r="J113" i="196" s="1"/>
  <c r="K113" i="196" s="1"/>
  <c r="M113" i="196" s="1"/>
  <c r="L112" i="196"/>
  <c r="F112" i="196"/>
  <c r="J112" i="196" s="1"/>
  <c r="K112" i="196" s="1"/>
  <c r="M112" i="196" s="1"/>
  <c r="L111" i="196"/>
  <c r="F111" i="196"/>
  <c r="J111" i="196" s="1"/>
  <c r="K111" i="196" s="1"/>
  <c r="M111" i="196" s="1"/>
  <c r="L110" i="196"/>
  <c r="F110" i="196"/>
  <c r="J110" i="196" s="1"/>
  <c r="K110" i="196" s="1"/>
  <c r="M110" i="196" s="1"/>
  <c r="L109" i="196"/>
  <c r="F109" i="196"/>
  <c r="J109" i="196" s="1"/>
  <c r="K109" i="196" s="1"/>
  <c r="M109" i="196" s="1"/>
  <c r="L108" i="196"/>
  <c r="F108" i="196"/>
  <c r="J108" i="196" s="1"/>
  <c r="K108" i="196" s="1"/>
  <c r="M108" i="196" s="1"/>
  <c r="L107" i="196"/>
  <c r="F107" i="196"/>
  <c r="J107" i="196" s="1"/>
  <c r="K107" i="196" s="1"/>
  <c r="M107" i="196" s="1"/>
  <c r="L106" i="196"/>
  <c r="F106" i="196"/>
  <c r="J106" i="196" s="1"/>
  <c r="K106" i="196" s="1"/>
  <c r="M106" i="196" s="1"/>
  <c r="L105" i="196"/>
  <c r="F105" i="196"/>
  <c r="J105" i="196" s="1"/>
  <c r="K105" i="196" s="1"/>
  <c r="M105" i="196" s="1"/>
  <c r="L104" i="196"/>
  <c r="F104" i="196"/>
  <c r="J104" i="196" s="1"/>
  <c r="K104" i="196" s="1"/>
  <c r="M104" i="196" s="1"/>
  <c r="L103" i="196"/>
  <c r="F103" i="196"/>
  <c r="J103" i="196" s="1"/>
  <c r="K103" i="196" s="1"/>
  <c r="M103" i="196" s="1"/>
  <c r="L102" i="196"/>
  <c r="F102" i="196"/>
  <c r="J102" i="196" s="1"/>
  <c r="K102" i="196" s="1"/>
  <c r="M102" i="196" s="1"/>
  <c r="L101" i="196"/>
  <c r="F101" i="196"/>
  <c r="J101" i="196" s="1"/>
  <c r="K101" i="196" s="1"/>
  <c r="M101" i="196" s="1"/>
  <c r="L100" i="196"/>
  <c r="F100" i="196"/>
  <c r="J100" i="196" s="1"/>
  <c r="K100" i="196" s="1"/>
  <c r="M100" i="196" s="1"/>
  <c r="L99" i="196"/>
  <c r="F99" i="196"/>
  <c r="J99" i="196" s="1"/>
  <c r="K99" i="196" s="1"/>
  <c r="M99" i="196" s="1"/>
  <c r="L98" i="196"/>
  <c r="F98" i="196"/>
  <c r="J98" i="196" s="1"/>
  <c r="K98" i="196" s="1"/>
  <c r="M98" i="196" s="1"/>
  <c r="L97" i="196"/>
  <c r="F97" i="196"/>
  <c r="J97" i="196" s="1"/>
  <c r="K97" i="196" s="1"/>
  <c r="M97" i="196" s="1"/>
  <c r="L96" i="196"/>
  <c r="F96" i="196"/>
  <c r="J96" i="196" s="1"/>
  <c r="K96" i="196" s="1"/>
  <c r="M96" i="196" s="1"/>
  <c r="L95" i="196"/>
  <c r="F95" i="196"/>
  <c r="J95" i="196" s="1"/>
  <c r="K95" i="196" s="1"/>
  <c r="M95" i="196" s="1"/>
  <c r="L94" i="196"/>
  <c r="F94" i="196"/>
  <c r="J94" i="196" s="1"/>
  <c r="K94" i="196" s="1"/>
  <c r="M94" i="196" s="1"/>
  <c r="L93" i="196"/>
  <c r="F93" i="196"/>
  <c r="J93" i="196" s="1"/>
  <c r="K93" i="196" s="1"/>
  <c r="M93" i="196" s="1"/>
  <c r="L92" i="196"/>
  <c r="F92" i="196"/>
  <c r="J92" i="196" s="1"/>
  <c r="K92" i="196" s="1"/>
  <c r="M92" i="196" s="1"/>
  <c r="L91" i="196"/>
  <c r="F91" i="196"/>
  <c r="J91" i="196" s="1"/>
  <c r="K91" i="196" s="1"/>
  <c r="M91" i="196" s="1"/>
  <c r="L90" i="196"/>
  <c r="F90" i="196"/>
  <c r="J90" i="196" s="1"/>
  <c r="K90" i="196" s="1"/>
  <c r="M90" i="196" s="1"/>
  <c r="L89" i="196"/>
  <c r="F89" i="196"/>
  <c r="J89" i="196" s="1"/>
  <c r="K89" i="196" s="1"/>
  <c r="M89" i="196" s="1"/>
  <c r="L88" i="196"/>
  <c r="F88" i="196"/>
  <c r="J88" i="196" s="1"/>
  <c r="K88" i="196" s="1"/>
  <c r="M88" i="196" s="1"/>
  <c r="L87" i="196"/>
  <c r="F87" i="196"/>
  <c r="J87" i="196" s="1"/>
  <c r="K87" i="196" s="1"/>
  <c r="M87" i="196" s="1"/>
  <c r="L86" i="196"/>
  <c r="F86" i="196"/>
  <c r="J86" i="196" s="1"/>
  <c r="K86" i="196" s="1"/>
  <c r="M86" i="196" s="1"/>
  <c r="L85" i="196"/>
  <c r="F85" i="196"/>
  <c r="J85" i="196" s="1"/>
  <c r="K85" i="196" s="1"/>
  <c r="M85" i="196" s="1"/>
  <c r="L84" i="196"/>
  <c r="F84" i="196"/>
  <c r="J84" i="196" s="1"/>
  <c r="K84" i="196" s="1"/>
  <c r="M84" i="196" s="1"/>
  <c r="L83" i="196"/>
  <c r="F83" i="196"/>
  <c r="J83" i="196" s="1"/>
  <c r="K83" i="196" s="1"/>
  <c r="M83" i="196" s="1"/>
  <c r="L82" i="196"/>
  <c r="F82" i="196"/>
  <c r="J82" i="196" s="1"/>
  <c r="K82" i="196" s="1"/>
  <c r="M82" i="196" s="1"/>
  <c r="L81" i="196"/>
  <c r="F81" i="196"/>
  <c r="J81" i="196" s="1"/>
  <c r="K81" i="196" s="1"/>
  <c r="M81" i="196" s="1"/>
  <c r="L80" i="196"/>
  <c r="F80" i="196"/>
  <c r="J80" i="196" s="1"/>
  <c r="K80" i="196" s="1"/>
  <c r="M80" i="196" s="1"/>
  <c r="L79" i="196"/>
  <c r="F79" i="196"/>
  <c r="J79" i="196" s="1"/>
  <c r="K79" i="196" s="1"/>
  <c r="M79" i="196" s="1"/>
  <c r="L78" i="196"/>
  <c r="F78" i="196"/>
  <c r="J78" i="196" s="1"/>
  <c r="K78" i="196" s="1"/>
  <c r="M78" i="196" s="1"/>
  <c r="L77" i="196"/>
  <c r="F77" i="196"/>
  <c r="J77" i="196" s="1"/>
  <c r="K77" i="196" s="1"/>
  <c r="M77" i="196" s="1"/>
  <c r="L76" i="196"/>
  <c r="F76" i="196"/>
  <c r="J76" i="196" s="1"/>
  <c r="K76" i="196" s="1"/>
  <c r="M76" i="196" s="1"/>
  <c r="L75" i="196"/>
  <c r="F75" i="196"/>
  <c r="J75" i="196" s="1"/>
  <c r="K75" i="196" s="1"/>
  <c r="M75" i="196" s="1"/>
  <c r="L74" i="196"/>
  <c r="F74" i="196"/>
  <c r="J74" i="196" s="1"/>
  <c r="K74" i="196" s="1"/>
  <c r="M74" i="196" s="1"/>
  <c r="L73" i="196"/>
  <c r="F73" i="196"/>
  <c r="J73" i="196" s="1"/>
  <c r="K73" i="196" s="1"/>
  <c r="M73" i="196" s="1"/>
  <c r="L72" i="196"/>
  <c r="F72" i="196"/>
  <c r="J72" i="196" s="1"/>
  <c r="K72" i="196" s="1"/>
  <c r="M72" i="196" s="1"/>
  <c r="L71" i="196"/>
  <c r="F71" i="196"/>
  <c r="J71" i="196" s="1"/>
  <c r="K71" i="196" s="1"/>
  <c r="M71" i="196" s="1"/>
  <c r="L70" i="196"/>
  <c r="F70" i="196"/>
  <c r="J70" i="196" s="1"/>
  <c r="K70" i="196" s="1"/>
  <c r="M70" i="196" s="1"/>
  <c r="L69" i="196"/>
  <c r="F69" i="196"/>
  <c r="J69" i="196" s="1"/>
  <c r="K69" i="196" s="1"/>
  <c r="M69" i="196" s="1"/>
  <c r="L68" i="196"/>
  <c r="F68" i="196"/>
  <c r="J68" i="196" s="1"/>
  <c r="K68" i="196" s="1"/>
  <c r="M68" i="196" s="1"/>
  <c r="L67" i="196"/>
  <c r="F67" i="196"/>
  <c r="J67" i="196" s="1"/>
  <c r="K67" i="196" s="1"/>
  <c r="M67" i="196" s="1"/>
  <c r="L66" i="196"/>
  <c r="F66" i="196"/>
  <c r="J66" i="196" s="1"/>
  <c r="K66" i="196" s="1"/>
  <c r="M66" i="196" s="1"/>
  <c r="L65" i="196"/>
  <c r="F65" i="196"/>
  <c r="J65" i="196" s="1"/>
  <c r="K65" i="196" s="1"/>
  <c r="M65" i="196" s="1"/>
  <c r="L64" i="196"/>
  <c r="F64" i="196"/>
  <c r="J64" i="196" s="1"/>
  <c r="K64" i="196" s="1"/>
  <c r="M64" i="196" s="1"/>
  <c r="L63" i="196"/>
  <c r="F63" i="196"/>
  <c r="J63" i="196" s="1"/>
  <c r="K63" i="196" s="1"/>
  <c r="M63" i="196" s="1"/>
  <c r="L62" i="196"/>
  <c r="F62" i="196"/>
  <c r="J62" i="196" s="1"/>
  <c r="K62" i="196" s="1"/>
  <c r="M62" i="196" s="1"/>
  <c r="L61" i="196"/>
  <c r="F61" i="196"/>
  <c r="J61" i="196" s="1"/>
  <c r="K61" i="196" s="1"/>
  <c r="M61" i="196" s="1"/>
  <c r="L60" i="196"/>
  <c r="F60" i="196"/>
  <c r="J60" i="196" s="1"/>
  <c r="K60" i="196" s="1"/>
  <c r="M60" i="196" s="1"/>
  <c r="L59" i="196"/>
  <c r="F59" i="196"/>
  <c r="J59" i="196" s="1"/>
  <c r="K59" i="196" s="1"/>
  <c r="M59" i="196" s="1"/>
  <c r="L58" i="196"/>
  <c r="F58" i="196"/>
  <c r="J58" i="196" s="1"/>
  <c r="K58" i="196" s="1"/>
  <c r="M58" i="196" s="1"/>
  <c r="L57" i="196"/>
  <c r="F57" i="196"/>
  <c r="J57" i="196" s="1"/>
  <c r="K57" i="196" s="1"/>
  <c r="M57" i="196" s="1"/>
  <c r="L56" i="196"/>
  <c r="F56" i="196"/>
  <c r="J56" i="196" s="1"/>
  <c r="K56" i="196" s="1"/>
  <c r="M56" i="196" s="1"/>
  <c r="L55" i="196"/>
  <c r="F55" i="196"/>
  <c r="J55" i="196" s="1"/>
  <c r="K55" i="196" s="1"/>
  <c r="M55" i="196" s="1"/>
  <c r="L54" i="196"/>
  <c r="F54" i="196"/>
  <c r="J54" i="196" s="1"/>
  <c r="K54" i="196" s="1"/>
  <c r="M54" i="196" s="1"/>
  <c r="L53" i="196"/>
  <c r="F53" i="196"/>
  <c r="J53" i="196" s="1"/>
  <c r="K53" i="196" s="1"/>
  <c r="M53" i="196" s="1"/>
  <c r="L52" i="196"/>
  <c r="F52" i="196"/>
  <c r="J52" i="196" s="1"/>
  <c r="K52" i="196" s="1"/>
  <c r="M52" i="196" s="1"/>
  <c r="L51" i="196"/>
  <c r="F51" i="196"/>
  <c r="J51" i="196" s="1"/>
  <c r="K51" i="196" s="1"/>
  <c r="M51" i="196" s="1"/>
  <c r="L50" i="196"/>
  <c r="F50" i="196"/>
  <c r="J50" i="196" s="1"/>
  <c r="K50" i="196" s="1"/>
  <c r="M50" i="196" s="1"/>
  <c r="L49" i="196"/>
  <c r="F49" i="196"/>
  <c r="J49" i="196" s="1"/>
  <c r="K49" i="196" s="1"/>
  <c r="M49" i="196" s="1"/>
  <c r="L48" i="196"/>
  <c r="F48" i="196"/>
  <c r="J48" i="196" s="1"/>
  <c r="K48" i="196" s="1"/>
  <c r="M48" i="196" s="1"/>
  <c r="L47" i="196"/>
  <c r="F47" i="196"/>
  <c r="J47" i="196" s="1"/>
  <c r="K47" i="196" s="1"/>
  <c r="M47" i="196" s="1"/>
  <c r="L46" i="196"/>
  <c r="F46" i="196"/>
  <c r="J46" i="196" s="1"/>
  <c r="K46" i="196" s="1"/>
  <c r="M46" i="196" s="1"/>
  <c r="L45" i="196"/>
  <c r="F45" i="196"/>
  <c r="J45" i="196" s="1"/>
  <c r="K45" i="196" s="1"/>
  <c r="M45" i="196" s="1"/>
  <c r="L44" i="196"/>
  <c r="F44" i="196"/>
  <c r="J44" i="196" s="1"/>
  <c r="K44" i="196" s="1"/>
  <c r="M44" i="196" s="1"/>
  <c r="L43" i="196"/>
  <c r="F43" i="196"/>
  <c r="J43" i="196" s="1"/>
  <c r="K43" i="196" s="1"/>
  <c r="M43" i="196" s="1"/>
  <c r="L42" i="196"/>
  <c r="F42" i="196"/>
  <c r="J42" i="196" s="1"/>
  <c r="K42" i="196" s="1"/>
  <c r="M42" i="196" s="1"/>
  <c r="L41" i="196"/>
  <c r="F41" i="196"/>
  <c r="J41" i="196" s="1"/>
  <c r="K41" i="196" s="1"/>
  <c r="M41" i="196" s="1"/>
  <c r="L40" i="196"/>
  <c r="F40" i="196"/>
  <c r="J40" i="196" s="1"/>
  <c r="K40" i="196" s="1"/>
  <c r="M40" i="196" s="1"/>
  <c r="L39" i="196"/>
  <c r="F39" i="196"/>
  <c r="J39" i="196" s="1"/>
  <c r="K39" i="196" s="1"/>
  <c r="M39" i="196" s="1"/>
  <c r="L38" i="196"/>
  <c r="F38" i="196"/>
  <c r="J38" i="196" s="1"/>
  <c r="K38" i="196" s="1"/>
  <c r="M38" i="196" s="1"/>
  <c r="L37" i="196"/>
  <c r="F37" i="196"/>
  <c r="J37" i="196" s="1"/>
  <c r="K37" i="196" s="1"/>
  <c r="M37" i="196" s="1"/>
  <c r="L36" i="196"/>
  <c r="F36" i="196"/>
  <c r="J36" i="196" s="1"/>
  <c r="K36" i="196" s="1"/>
  <c r="M36" i="196" s="1"/>
  <c r="L35" i="196"/>
  <c r="F35" i="196"/>
  <c r="J35" i="196" s="1"/>
  <c r="K35" i="196" s="1"/>
  <c r="M35" i="196" s="1"/>
  <c r="L34" i="196"/>
  <c r="F34" i="196"/>
  <c r="J34" i="196" s="1"/>
  <c r="K34" i="196" s="1"/>
  <c r="M34" i="196" s="1"/>
  <c r="L33" i="196"/>
  <c r="F33" i="196"/>
  <c r="J33" i="196" s="1"/>
  <c r="K33" i="196" s="1"/>
  <c r="M33" i="196" s="1"/>
  <c r="L32" i="196"/>
  <c r="F32" i="196"/>
  <c r="J32" i="196" s="1"/>
  <c r="K32" i="196" s="1"/>
  <c r="M32" i="196" s="1"/>
  <c r="L31" i="196"/>
  <c r="F31" i="196"/>
  <c r="J31" i="196" s="1"/>
  <c r="K31" i="196" s="1"/>
  <c r="M31" i="196" s="1"/>
  <c r="L30" i="196"/>
  <c r="F30" i="196"/>
  <c r="J30" i="196" s="1"/>
  <c r="K30" i="196" s="1"/>
  <c r="M30" i="196" s="1"/>
  <c r="L29" i="196"/>
  <c r="F29" i="196"/>
  <c r="J29" i="196" s="1"/>
  <c r="K29" i="196" s="1"/>
  <c r="M29" i="196" s="1"/>
  <c r="L28" i="196"/>
  <c r="F28" i="196"/>
  <c r="J28" i="196" s="1"/>
  <c r="K28" i="196" s="1"/>
  <c r="M28" i="196" s="1"/>
  <c r="L27" i="196"/>
  <c r="F27" i="196"/>
  <c r="J27" i="196" s="1"/>
  <c r="K27" i="196" s="1"/>
  <c r="M27" i="196" s="1"/>
  <c r="L26" i="196"/>
  <c r="F26" i="196"/>
  <c r="J26" i="196" s="1"/>
  <c r="K26" i="196" s="1"/>
  <c r="M26" i="196" s="1"/>
  <c r="L25" i="196"/>
  <c r="F25" i="196"/>
  <c r="J25" i="196" s="1"/>
  <c r="K25" i="196" s="1"/>
  <c r="M25" i="196" s="1"/>
  <c r="L24" i="196"/>
  <c r="F24" i="196"/>
  <c r="J24" i="196" s="1"/>
  <c r="K24" i="196" s="1"/>
  <c r="M24" i="196" s="1"/>
  <c r="L23" i="196"/>
  <c r="F23" i="196"/>
  <c r="J23" i="196" s="1"/>
  <c r="K23" i="196" s="1"/>
  <c r="M23" i="196" s="1"/>
  <c r="L22" i="196"/>
  <c r="F22" i="196"/>
  <c r="J22" i="196" s="1"/>
  <c r="K22" i="196" s="1"/>
  <c r="M22" i="196" s="1"/>
  <c r="L21" i="196"/>
  <c r="F21" i="196"/>
  <c r="J21" i="196" s="1"/>
  <c r="K21" i="196" s="1"/>
  <c r="M21" i="196" s="1"/>
  <c r="L20" i="196"/>
  <c r="F20" i="196"/>
  <c r="J20" i="196" s="1"/>
  <c r="K20" i="196" s="1"/>
  <c r="M20" i="196" s="1"/>
  <c r="L19" i="196"/>
  <c r="F19" i="196"/>
  <c r="J19" i="196" s="1"/>
  <c r="K19" i="196" s="1"/>
  <c r="M19" i="196" s="1"/>
  <c r="L18" i="196"/>
  <c r="F18" i="196"/>
  <c r="J18" i="196" s="1"/>
  <c r="K18" i="196" s="1"/>
  <c r="M18" i="196" s="1"/>
  <c r="L17" i="196"/>
  <c r="F17" i="196"/>
  <c r="J17" i="196" s="1"/>
  <c r="K17" i="196" s="1"/>
  <c r="M17" i="196" s="1"/>
  <c r="L16" i="196"/>
  <c r="F16" i="196"/>
  <c r="J16" i="196" s="1"/>
  <c r="K16" i="196" s="1"/>
  <c r="M16" i="196" s="1"/>
  <c r="L15" i="196"/>
  <c r="F15" i="196"/>
  <c r="J15" i="196" s="1"/>
  <c r="K15" i="196" s="1"/>
  <c r="M15" i="196" s="1"/>
  <c r="L14" i="196"/>
  <c r="F14" i="196"/>
  <c r="J14" i="196" s="1"/>
  <c r="K14" i="196" s="1"/>
  <c r="M14" i="196" s="1"/>
  <c r="L13" i="196"/>
  <c r="F13" i="196"/>
  <c r="J13" i="196" s="1"/>
  <c r="K13" i="196" s="1"/>
  <c r="M13" i="196" s="1"/>
  <c r="L12" i="196"/>
  <c r="F12" i="196"/>
  <c r="J12" i="196" s="1"/>
  <c r="K12" i="196" s="1"/>
  <c r="M12" i="196" s="1"/>
  <c r="L11" i="196"/>
  <c r="F11" i="196"/>
  <c r="J11" i="196" s="1"/>
  <c r="K11" i="196" s="1"/>
  <c r="M11" i="196" s="1"/>
  <c r="L10" i="196"/>
  <c r="F10" i="196"/>
  <c r="J10" i="196" s="1"/>
  <c r="K10" i="196" s="1"/>
  <c r="M10" i="196" s="1"/>
  <c r="L9" i="196"/>
  <c r="F9" i="196"/>
  <c r="J9" i="196" s="1"/>
  <c r="K9" i="196" s="1"/>
  <c r="M9" i="196" s="1"/>
  <c r="L8" i="196"/>
  <c r="F8" i="196"/>
  <c r="J8" i="196" s="1"/>
  <c r="K8" i="196" s="1"/>
  <c r="M8" i="196" s="1"/>
  <c r="L7" i="196"/>
  <c r="F7" i="196"/>
  <c r="J7" i="196" s="1"/>
  <c r="K7" i="196" s="1"/>
  <c r="M7" i="196" s="1"/>
  <c r="L6" i="196"/>
  <c r="F6" i="196"/>
  <c r="J6" i="196" s="1"/>
  <c r="K6" i="196" s="1"/>
  <c r="M6" i="196" s="1"/>
  <c r="L5" i="196"/>
  <c r="F5" i="196"/>
  <c r="J5" i="196" s="1"/>
  <c r="K5" i="196" s="1"/>
  <c r="M5" i="196" s="1"/>
  <c r="M200" i="196" s="1"/>
  <c r="I1" i="196"/>
  <c r="F53" i="195"/>
  <c r="I43" i="195"/>
  <c r="I42" i="195"/>
  <c r="G42" i="195"/>
  <c r="I41" i="195"/>
  <c r="G41" i="195"/>
  <c r="I40" i="195"/>
  <c r="G40" i="195"/>
  <c r="I39" i="195"/>
  <c r="G39" i="195"/>
  <c r="I38" i="195"/>
  <c r="G38" i="195"/>
  <c r="I37" i="195"/>
  <c r="G37" i="195"/>
  <c r="I36" i="195"/>
  <c r="G36" i="195"/>
  <c r="I35" i="195"/>
  <c r="G35" i="195"/>
  <c r="I34" i="195"/>
  <c r="G34" i="195"/>
  <c r="I33" i="195"/>
  <c r="G33" i="195"/>
  <c r="I29" i="195"/>
  <c r="G29" i="195"/>
  <c r="F29" i="195"/>
  <c r="A29" i="195"/>
  <c r="I28" i="195"/>
  <c r="G28" i="195"/>
  <c r="F28" i="195"/>
  <c r="A28" i="195"/>
  <c r="I27" i="195"/>
  <c r="F27" i="195"/>
  <c r="G27" i="195" s="1"/>
  <c r="A27" i="195"/>
  <c r="I26" i="195"/>
  <c r="F26" i="195"/>
  <c r="G26" i="195" s="1"/>
  <c r="A26" i="195"/>
  <c r="I25" i="195"/>
  <c r="G25" i="195"/>
  <c r="F25" i="195"/>
  <c r="A25" i="195"/>
  <c r="I24" i="195"/>
  <c r="F24" i="195"/>
  <c r="G24" i="195" s="1"/>
  <c r="A24" i="195"/>
  <c r="I23" i="195"/>
  <c r="F23" i="195"/>
  <c r="G23" i="195" s="1"/>
  <c r="A23" i="195"/>
  <c r="I22" i="195"/>
  <c r="F22" i="195"/>
  <c r="G22" i="195" s="1"/>
  <c r="A22" i="195"/>
  <c r="I21" i="195"/>
  <c r="F21" i="195"/>
  <c r="G21" i="195" s="1"/>
  <c r="A21" i="195"/>
  <c r="I20" i="195"/>
  <c r="F20" i="195"/>
  <c r="G20" i="195" s="1"/>
  <c r="A20" i="195"/>
  <c r="I19" i="195"/>
  <c r="F19" i="195"/>
  <c r="A19" i="195"/>
  <c r="I18" i="195"/>
  <c r="F18" i="195"/>
  <c r="A18" i="195"/>
  <c r="I17" i="195"/>
  <c r="F17" i="195"/>
  <c r="A17" i="195"/>
  <c r="I16" i="195"/>
  <c r="F16" i="195"/>
  <c r="A16" i="195"/>
  <c r="I15" i="195"/>
  <c r="F15" i="195"/>
  <c r="A15" i="195"/>
  <c r="A14" i="195"/>
  <c r="E11" i="195"/>
  <c r="E8" i="195"/>
  <c r="H5" i="195"/>
  <c r="H41" i="195" s="1"/>
  <c r="G200" i="194"/>
  <c r="L199" i="194"/>
  <c r="F199" i="194"/>
  <c r="J199" i="194" s="1"/>
  <c r="K199" i="194" s="1"/>
  <c r="M199" i="194" s="1"/>
  <c r="L198" i="194"/>
  <c r="F198" i="194"/>
  <c r="J198" i="194" s="1"/>
  <c r="K198" i="194" s="1"/>
  <c r="M198" i="194" s="1"/>
  <c r="L197" i="194"/>
  <c r="F197" i="194"/>
  <c r="J197" i="194" s="1"/>
  <c r="K197" i="194" s="1"/>
  <c r="M197" i="194" s="1"/>
  <c r="L196" i="194"/>
  <c r="F196" i="194"/>
  <c r="J196" i="194" s="1"/>
  <c r="K196" i="194" s="1"/>
  <c r="M196" i="194" s="1"/>
  <c r="L195" i="194"/>
  <c r="F195" i="194"/>
  <c r="J195" i="194" s="1"/>
  <c r="K195" i="194" s="1"/>
  <c r="M195" i="194" s="1"/>
  <c r="L194" i="194"/>
  <c r="F194" i="194"/>
  <c r="J194" i="194" s="1"/>
  <c r="K194" i="194" s="1"/>
  <c r="M194" i="194" s="1"/>
  <c r="L193" i="194"/>
  <c r="F193" i="194"/>
  <c r="J193" i="194" s="1"/>
  <c r="K193" i="194" s="1"/>
  <c r="M193" i="194" s="1"/>
  <c r="L192" i="194"/>
  <c r="F192" i="194"/>
  <c r="J192" i="194" s="1"/>
  <c r="K192" i="194" s="1"/>
  <c r="M192" i="194" s="1"/>
  <c r="L191" i="194"/>
  <c r="F191" i="194"/>
  <c r="J191" i="194" s="1"/>
  <c r="K191" i="194" s="1"/>
  <c r="M191" i="194" s="1"/>
  <c r="L190" i="194"/>
  <c r="F190" i="194"/>
  <c r="J190" i="194" s="1"/>
  <c r="K190" i="194" s="1"/>
  <c r="M190" i="194" s="1"/>
  <c r="L189" i="194"/>
  <c r="F189" i="194"/>
  <c r="J189" i="194" s="1"/>
  <c r="K189" i="194" s="1"/>
  <c r="M189" i="194" s="1"/>
  <c r="L188" i="194"/>
  <c r="F188" i="194"/>
  <c r="J188" i="194" s="1"/>
  <c r="K188" i="194" s="1"/>
  <c r="M188" i="194" s="1"/>
  <c r="L187" i="194"/>
  <c r="F187" i="194"/>
  <c r="J187" i="194" s="1"/>
  <c r="K187" i="194" s="1"/>
  <c r="M187" i="194" s="1"/>
  <c r="L186" i="194"/>
  <c r="F186" i="194"/>
  <c r="J186" i="194" s="1"/>
  <c r="K186" i="194" s="1"/>
  <c r="M186" i="194" s="1"/>
  <c r="L185" i="194"/>
  <c r="F185" i="194"/>
  <c r="J185" i="194" s="1"/>
  <c r="K185" i="194" s="1"/>
  <c r="M185" i="194" s="1"/>
  <c r="L184" i="194"/>
  <c r="F184" i="194"/>
  <c r="J184" i="194" s="1"/>
  <c r="K184" i="194" s="1"/>
  <c r="M184" i="194" s="1"/>
  <c r="L183" i="194"/>
  <c r="F183" i="194"/>
  <c r="J183" i="194" s="1"/>
  <c r="K183" i="194" s="1"/>
  <c r="M183" i="194" s="1"/>
  <c r="L182" i="194"/>
  <c r="F182" i="194"/>
  <c r="J182" i="194" s="1"/>
  <c r="K182" i="194" s="1"/>
  <c r="M182" i="194" s="1"/>
  <c r="L181" i="194"/>
  <c r="F181" i="194"/>
  <c r="J181" i="194" s="1"/>
  <c r="K181" i="194" s="1"/>
  <c r="M181" i="194" s="1"/>
  <c r="L180" i="194"/>
  <c r="F180" i="194"/>
  <c r="J180" i="194" s="1"/>
  <c r="K180" i="194" s="1"/>
  <c r="M180" i="194" s="1"/>
  <c r="L179" i="194"/>
  <c r="F179" i="194"/>
  <c r="J179" i="194" s="1"/>
  <c r="K179" i="194" s="1"/>
  <c r="M179" i="194" s="1"/>
  <c r="L178" i="194"/>
  <c r="F178" i="194"/>
  <c r="J178" i="194" s="1"/>
  <c r="K178" i="194" s="1"/>
  <c r="M178" i="194" s="1"/>
  <c r="L177" i="194"/>
  <c r="F177" i="194"/>
  <c r="J177" i="194" s="1"/>
  <c r="K177" i="194" s="1"/>
  <c r="M177" i="194" s="1"/>
  <c r="L176" i="194"/>
  <c r="F176" i="194"/>
  <c r="J176" i="194" s="1"/>
  <c r="K176" i="194" s="1"/>
  <c r="M176" i="194" s="1"/>
  <c r="L175" i="194"/>
  <c r="F175" i="194"/>
  <c r="J175" i="194" s="1"/>
  <c r="K175" i="194" s="1"/>
  <c r="M175" i="194" s="1"/>
  <c r="L174" i="194"/>
  <c r="F174" i="194"/>
  <c r="J174" i="194" s="1"/>
  <c r="K174" i="194" s="1"/>
  <c r="M174" i="194" s="1"/>
  <c r="L173" i="194"/>
  <c r="F173" i="194"/>
  <c r="J173" i="194" s="1"/>
  <c r="K173" i="194" s="1"/>
  <c r="M173" i="194" s="1"/>
  <c r="L172" i="194"/>
  <c r="F172" i="194"/>
  <c r="J172" i="194" s="1"/>
  <c r="K172" i="194" s="1"/>
  <c r="M172" i="194" s="1"/>
  <c r="L171" i="194"/>
  <c r="F171" i="194"/>
  <c r="J171" i="194" s="1"/>
  <c r="K171" i="194" s="1"/>
  <c r="M171" i="194" s="1"/>
  <c r="L170" i="194"/>
  <c r="F170" i="194"/>
  <c r="J170" i="194" s="1"/>
  <c r="K170" i="194" s="1"/>
  <c r="M170" i="194" s="1"/>
  <c r="L169" i="194"/>
  <c r="F169" i="194"/>
  <c r="J169" i="194" s="1"/>
  <c r="K169" i="194" s="1"/>
  <c r="M169" i="194" s="1"/>
  <c r="L168" i="194"/>
  <c r="F168" i="194"/>
  <c r="J168" i="194" s="1"/>
  <c r="K168" i="194" s="1"/>
  <c r="M168" i="194" s="1"/>
  <c r="L167" i="194"/>
  <c r="F167" i="194"/>
  <c r="J167" i="194" s="1"/>
  <c r="K167" i="194" s="1"/>
  <c r="M167" i="194" s="1"/>
  <c r="L166" i="194"/>
  <c r="F166" i="194"/>
  <c r="J166" i="194" s="1"/>
  <c r="K166" i="194" s="1"/>
  <c r="M166" i="194" s="1"/>
  <c r="L165" i="194"/>
  <c r="F165" i="194"/>
  <c r="J165" i="194" s="1"/>
  <c r="K165" i="194" s="1"/>
  <c r="M165" i="194" s="1"/>
  <c r="L164" i="194"/>
  <c r="F164" i="194"/>
  <c r="J164" i="194" s="1"/>
  <c r="K164" i="194" s="1"/>
  <c r="M164" i="194" s="1"/>
  <c r="L163" i="194"/>
  <c r="F163" i="194"/>
  <c r="J163" i="194" s="1"/>
  <c r="K163" i="194" s="1"/>
  <c r="M163" i="194" s="1"/>
  <c r="L162" i="194"/>
  <c r="F162" i="194"/>
  <c r="J162" i="194" s="1"/>
  <c r="K162" i="194" s="1"/>
  <c r="M162" i="194" s="1"/>
  <c r="L161" i="194"/>
  <c r="F161" i="194"/>
  <c r="J161" i="194" s="1"/>
  <c r="K161" i="194" s="1"/>
  <c r="M161" i="194" s="1"/>
  <c r="L160" i="194"/>
  <c r="F160" i="194"/>
  <c r="J160" i="194" s="1"/>
  <c r="K160" i="194" s="1"/>
  <c r="M160" i="194" s="1"/>
  <c r="L159" i="194"/>
  <c r="F159" i="194"/>
  <c r="J159" i="194" s="1"/>
  <c r="K159" i="194" s="1"/>
  <c r="M159" i="194" s="1"/>
  <c r="L158" i="194"/>
  <c r="F158" i="194"/>
  <c r="J158" i="194" s="1"/>
  <c r="K158" i="194" s="1"/>
  <c r="M158" i="194" s="1"/>
  <c r="L157" i="194"/>
  <c r="F157" i="194"/>
  <c r="J157" i="194" s="1"/>
  <c r="K157" i="194" s="1"/>
  <c r="M157" i="194" s="1"/>
  <c r="L156" i="194"/>
  <c r="F156" i="194"/>
  <c r="J156" i="194" s="1"/>
  <c r="K156" i="194" s="1"/>
  <c r="M156" i="194" s="1"/>
  <c r="L155" i="194"/>
  <c r="F155" i="194"/>
  <c r="J155" i="194" s="1"/>
  <c r="K155" i="194" s="1"/>
  <c r="M155" i="194" s="1"/>
  <c r="L154" i="194"/>
  <c r="F154" i="194"/>
  <c r="J154" i="194" s="1"/>
  <c r="K154" i="194" s="1"/>
  <c r="M154" i="194" s="1"/>
  <c r="L153" i="194"/>
  <c r="F153" i="194"/>
  <c r="J153" i="194" s="1"/>
  <c r="K153" i="194" s="1"/>
  <c r="M153" i="194" s="1"/>
  <c r="L152" i="194"/>
  <c r="F152" i="194"/>
  <c r="J152" i="194" s="1"/>
  <c r="K152" i="194" s="1"/>
  <c r="M152" i="194" s="1"/>
  <c r="L151" i="194"/>
  <c r="F151" i="194"/>
  <c r="J151" i="194" s="1"/>
  <c r="K151" i="194" s="1"/>
  <c r="M151" i="194" s="1"/>
  <c r="L150" i="194"/>
  <c r="F150" i="194"/>
  <c r="J150" i="194" s="1"/>
  <c r="K150" i="194" s="1"/>
  <c r="M150" i="194" s="1"/>
  <c r="L149" i="194"/>
  <c r="F149" i="194"/>
  <c r="J149" i="194" s="1"/>
  <c r="K149" i="194" s="1"/>
  <c r="M149" i="194" s="1"/>
  <c r="L148" i="194"/>
  <c r="F148" i="194"/>
  <c r="J148" i="194" s="1"/>
  <c r="K148" i="194" s="1"/>
  <c r="M148" i="194" s="1"/>
  <c r="L147" i="194"/>
  <c r="F147" i="194"/>
  <c r="J147" i="194" s="1"/>
  <c r="K147" i="194" s="1"/>
  <c r="M147" i="194" s="1"/>
  <c r="L146" i="194"/>
  <c r="F146" i="194"/>
  <c r="J146" i="194" s="1"/>
  <c r="K146" i="194" s="1"/>
  <c r="M146" i="194" s="1"/>
  <c r="L145" i="194"/>
  <c r="F145" i="194"/>
  <c r="J145" i="194" s="1"/>
  <c r="K145" i="194" s="1"/>
  <c r="M145" i="194" s="1"/>
  <c r="L144" i="194"/>
  <c r="F144" i="194"/>
  <c r="J144" i="194" s="1"/>
  <c r="K144" i="194" s="1"/>
  <c r="M144" i="194" s="1"/>
  <c r="L143" i="194"/>
  <c r="F143" i="194"/>
  <c r="J143" i="194" s="1"/>
  <c r="K143" i="194" s="1"/>
  <c r="M143" i="194" s="1"/>
  <c r="L142" i="194"/>
  <c r="F142" i="194"/>
  <c r="J142" i="194" s="1"/>
  <c r="K142" i="194" s="1"/>
  <c r="M142" i="194" s="1"/>
  <c r="L141" i="194"/>
  <c r="F141" i="194"/>
  <c r="J141" i="194" s="1"/>
  <c r="K141" i="194" s="1"/>
  <c r="M141" i="194" s="1"/>
  <c r="L140" i="194"/>
  <c r="F140" i="194"/>
  <c r="J140" i="194" s="1"/>
  <c r="K140" i="194" s="1"/>
  <c r="M140" i="194" s="1"/>
  <c r="L139" i="194"/>
  <c r="F139" i="194"/>
  <c r="J139" i="194" s="1"/>
  <c r="K139" i="194" s="1"/>
  <c r="M139" i="194" s="1"/>
  <c r="L138" i="194"/>
  <c r="F138" i="194"/>
  <c r="J138" i="194" s="1"/>
  <c r="K138" i="194" s="1"/>
  <c r="M138" i="194" s="1"/>
  <c r="L137" i="194"/>
  <c r="F137" i="194"/>
  <c r="J137" i="194" s="1"/>
  <c r="K137" i="194" s="1"/>
  <c r="M137" i="194" s="1"/>
  <c r="L136" i="194"/>
  <c r="F136" i="194"/>
  <c r="J136" i="194" s="1"/>
  <c r="K136" i="194" s="1"/>
  <c r="M136" i="194" s="1"/>
  <c r="L135" i="194"/>
  <c r="F135" i="194"/>
  <c r="J135" i="194" s="1"/>
  <c r="K135" i="194" s="1"/>
  <c r="M135" i="194" s="1"/>
  <c r="L134" i="194"/>
  <c r="F134" i="194"/>
  <c r="J134" i="194" s="1"/>
  <c r="K134" i="194" s="1"/>
  <c r="M134" i="194" s="1"/>
  <c r="L133" i="194"/>
  <c r="F133" i="194"/>
  <c r="J133" i="194" s="1"/>
  <c r="K133" i="194" s="1"/>
  <c r="M133" i="194" s="1"/>
  <c r="L132" i="194"/>
  <c r="F132" i="194"/>
  <c r="J132" i="194" s="1"/>
  <c r="K132" i="194" s="1"/>
  <c r="M132" i="194" s="1"/>
  <c r="L131" i="194"/>
  <c r="F131" i="194"/>
  <c r="J131" i="194" s="1"/>
  <c r="K131" i="194" s="1"/>
  <c r="M131" i="194" s="1"/>
  <c r="L130" i="194"/>
  <c r="F130" i="194"/>
  <c r="J130" i="194" s="1"/>
  <c r="K130" i="194" s="1"/>
  <c r="M130" i="194" s="1"/>
  <c r="L129" i="194"/>
  <c r="F129" i="194"/>
  <c r="J129" i="194" s="1"/>
  <c r="K129" i="194" s="1"/>
  <c r="M129" i="194" s="1"/>
  <c r="L128" i="194"/>
  <c r="F128" i="194"/>
  <c r="J128" i="194" s="1"/>
  <c r="K128" i="194" s="1"/>
  <c r="M128" i="194" s="1"/>
  <c r="L127" i="194"/>
  <c r="F127" i="194"/>
  <c r="J127" i="194" s="1"/>
  <c r="K127" i="194" s="1"/>
  <c r="M127" i="194" s="1"/>
  <c r="L126" i="194"/>
  <c r="F126" i="194"/>
  <c r="J126" i="194" s="1"/>
  <c r="K126" i="194" s="1"/>
  <c r="M126" i="194" s="1"/>
  <c r="L125" i="194"/>
  <c r="F125" i="194"/>
  <c r="J125" i="194" s="1"/>
  <c r="K125" i="194" s="1"/>
  <c r="M125" i="194" s="1"/>
  <c r="L124" i="194"/>
  <c r="F124" i="194"/>
  <c r="J124" i="194" s="1"/>
  <c r="K124" i="194" s="1"/>
  <c r="M124" i="194" s="1"/>
  <c r="L123" i="194"/>
  <c r="F123" i="194"/>
  <c r="J123" i="194" s="1"/>
  <c r="K123" i="194" s="1"/>
  <c r="M123" i="194" s="1"/>
  <c r="L122" i="194"/>
  <c r="F122" i="194"/>
  <c r="J122" i="194" s="1"/>
  <c r="K122" i="194" s="1"/>
  <c r="M122" i="194" s="1"/>
  <c r="L121" i="194"/>
  <c r="F121" i="194"/>
  <c r="J121" i="194" s="1"/>
  <c r="K121" i="194" s="1"/>
  <c r="M121" i="194" s="1"/>
  <c r="L120" i="194"/>
  <c r="F120" i="194"/>
  <c r="J120" i="194" s="1"/>
  <c r="K120" i="194" s="1"/>
  <c r="M120" i="194" s="1"/>
  <c r="L119" i="194"/>
  <c r="F119" i="194"/>
  <c r="J119" i="194" s="1"/>
  <c r="K119" i="194" s="1"/>
  <c r="M119" i="194" s="1"/>
  <c r="L118" i="194"/>
  <c r="F118" i="194"/>
  <c r="J118" i="194" s="1"/>
  <c r="K118" i="194" s="1"/>
  <c r="M118" i="194" s="1"/>
  <c r="L117" i="194"/>
  <c r="F117" i="194"/>
  <c r="J117" i="194" s="1"/>
  <c r="K117" i="194" s="1"/>
  <c r="M117" i="194" s="1"/>
  <c r="L116" i="194"/>
  <c r="F116" i="194"/>
  <c r="J116" i="194" s="1"/>
  <c r="K116" i="194" s="1"/>
  <c r="M116" i="194" s="1"/>
  <c r="L115" i="194"/>
  <c r="F115" i="194"/>
  <c r="J115" i="194" s="1"/>
  <c r="K115" i="194" s="1"/>
  <c r="M115" i="194" s="1"/>
  <c r="L114" i="194"/>
  <c r="F114" i="194"/>
  <c r="J114" i="194" s="1"/>
  <c r="K114" i="194" s="1"/>
  <c r="M114" i="194" s="1"/>
  <c r="L113" i="194"/>
  <c r="F113" i="194"/>
  <c r="J113" i="194" s="1"/>
  <c r="K113" i="194" s="1"/>
  <c r="M113" i="194" s="1"/>
  <c r="L112" i="194"/>
  <c r="F112" i="194"/>
  <c r="J112" i="194" s="1"/>
  <c r="K112" i="194" s="1"/>
  <c r="M112" i="194" s="1"/>
  <c r="L111" i="194"/>
  <c r="F111" i="194"/>
  <c r="J111" i="194" s="1"/>
  <c r="K111" i="194" s="1"/>
  <c r="M111" i="194" s="1"/>
  <c r="L110" i="194"/>
  <c r="F110" i="194"/>
  <c r="J110" i="194" s="1"/>
  <c r="K110" i="194" s="1"/>
  <c r="M110" i="194" s="1"/>
  <c r="L109" i="194"/>
  <c r="F109" i="194"/>
  <c r="J109" i="194" s="1"/>
  <c r="K109" i="194" s="1"/>
  <c r="M109" i="194" s="1"/>
  <c r="L108" i="194"/>
  <c r="F108" i="194"/>
  <c r="J108" i="194" s="1"/>
  <c r="K108" i="194" s="1"/>
  <c r="M108" i="194" s="1"/>
  <c r="L107" i="194"/>
  <c r="F107" i="194"/>
  <c r="J107" i="194" s="1"/>
  <c r="K107" i="194" s="1"/>
  <c r="M107" i="194" s="1"/>
  <c r="L106" i="194"/>
  <c r="F106" i="194"/>
  <c r="J106" i="194" s="1"/>
  <c r="K106" i="194" s="1"/>
  <c r="M106" i="194" s="1"/>
  <c r="L105" i="194"/>
  <c r="F105" i="194"/>
  <c r="J105" i="194" s="1"/>
  <c r="K105" i="194" s="1"/>
  <c r="M105" i="194" s="1"/>
  <c r="L104" i="194"/>
  <c r="F104" i="194"/>
  <c r="J104" i="194" s="1"/>
  <c r="K104" i="194" s="1"/>
  <c r="M104" i="194" s="1"/>
  <c r="L103" i="194"/>
  <c r="F103" i="194"/>
  <c r="J103" i="194" s="1"/>
  <c r="K103" i="194" s="1"/>
  <c r="M103" i="194" s="1"/>
  <c r="L102" i="194"/>
  <c r="F102" i="194"/>
  <c r="J102" i="194" s="1"/>
  <c r="K102" i="194" s="1"/>
  <c r="M102" i="194" s="1"/>
  <c r="L101" i="194"/>
  <c r="F101" i="194"/>
  <c r="J101" i="194" s="1"/>
  <c r="K101" i="194" s="1"/>
  <c r="M101" i="194" s="1"/>
  <c r="L100" i="194"/>
  <c r="F100" i="194"/>
  <c r="J100" i="194" s="1"/>
  <c r="K100" i="194" s="1"/>
  <c r="M100" i="194" s="1"/>
  <c r="L99" i="194"/>
  <c r="F99" i="194"/>
  <c r="J99" i="194" s="1"/>
  <c r="K99" i="194" s="1"/>
  <c r="M99" i="194" s="1"/>
  <c r="L98" i="194"/>
  <c r="F98" i="194"/>
  <c r="J98" i="194" s="1"/>
  <c r="K98" i="194" s="1"/>
  <c r="M98" i="194" s="1"/>
  <c r="L97" i="194"/>
  <c r="F97" i="194"/>
  <c r="J97" i="194" s="1"/>
  <c r="K97" i="194" s="1"/>
  <c r="M97" i="194" s="1"/>
  <c r="L96" i="194"/>
  <c r="F96" i="194"/>
  <c r="J96" i="194" s="1"/>
  <c r="K96" i="194" s="1"/>
  <c r="M96" i="194" s="1"/>
  <c r="L95" i="194"/>
  <c r="F95" i="194"/>
  <c r="J95" i="194" s="1"/>
  <c r="K95" i="194" s="1"/>
  <c r="M95" i="194" s="1"/>
  <c r="L94" i="194"/>
  <c r="F94" i="194"/>
  <c r="J94" i="194" s="1"/>
  <c r="K94" i="194" s="1"/>
  <c r="M94" i="194" s="1"/>
  <c r="L93" i="194"/>
  <c r="F93" i="194"/>
  <c r="J93" i="194" s="1"/>
  <c r="K93" i="194" s="1"/>
  <c r="M93" i="194" s="1"/>
  <c r="L92" i="194"/>
  <c r="F92" i="194"/>
  <c r="J92" i="194" s="1"/>
  <c r="K92" i="194" s="1"/>
  <c r="M92" i="194" s="1"/>
  <c r="L91" i="194"/>
  <c r="F91" i="194"/>
  <c r="J91" i="194" s="1"/>
  <c r="K91" i="194" s="1"/>
  <c r="M91" i="194" s="1"/>
  <c r="L90" i="194"/>
  <c r="F90" i="194"/>
  <c r="J90" i="194" s="1"/>
  <c r="K90" i="194" s="1"/>
  <c r="M90" i="194" s="1"/>
  <c r="L89" i="194"/>
  <c r="F89" i="194"/>
  <c r="J89" i="194" s="1"/>
  <c r="K89" i="194" s="1"/>
  <c r="M89" i="194" s="1"/>
  <c r="L88" i="194"/>
  <c r="F88" i="194"/>
  <c r="J88" i="194" s="1"/>
  <c r="K88" i="194" s="1"/>
  <c r="M88" i="194" s="1"/>
  <c r="L87" i="194"/>
  <c r="F87" i="194"/>
  <c r="J87" i="194" s="1"/>
  <c r="K87" i="194" s="1"/>
  <c r="M87" i="194" s="1"/>
  <c r="L86" i="194"/>
  <c r="F86" i="194"/>
  <c r="J86" i="194" s="1"/>
  <c r="K86" i="194" s="1"/>
  <c r="M86" i="194" s="1"/>
  <c r="L85" i="194"/>
  <c r="F85" i="194"/>
  <c r="J85" i="194" s="1"/>
  <c r="K85" i="194" s="1"/>
  <c r="M85" i="194" s="1"/>
  <c r="L84" i="194"/>
  <c r="F84" i="194"/>
  <c r="J84" i="194" s="1"/>
  <c r="K84" i="194" s="1"/>
  <c r="M84" i="194" s="1"/>
  <c r="L83" i="194"/>
  <c r="F83" i="194"/>
  <c r="J83" i="194" s="1"/>
  <c r="K83" i="194" s="1"/>
  <c r="M83" i="194" s="1"/>
  <c r="L82" i="194"/>
  <c r="F82" i="194"/>
  <c r="J82" i="194" s="1"/>
  <c r="K82" i="194" s="1"/>
  <c r="M82" i="194" s="1"/>
  <c r="L81" i="194"/>
  <c r="F81" i="194"/>
  <c r="J81" i="194" s="1"/>
  <c r="K81" i="194" s="1"/>
  <c r="M81" i="194" s="1"/>
  <c r="L80" i="194"/>
  <c r="F80" i="194"/>
  <c r="J80" i="194" s="1"/>
  <c r="K80" i="194" s="1"/>
  <c r="M80" i="194" s="1"/>
  <c r="L79" i="194"/>
  <c r="F79" i="194"/>
  <c r="J79" i="194" s="1"/>
  <c r="K79" i="194" s="1"/>
  <c r="M79" i="194" s="1"/>
  <c r="L78" i="194"/>
  <c r="F78" i="194"/>
  <c r="J78" i="194" s="1"/>
  <c r="K78" i="194" s="1"/>
  <c r="M78" i="194" s="1"/>
  <c r="L77" i="194"/>
  <c r="F77" i="194"/>
  <c r="J77" i="194" s="1"/>
  <c r="K77" i="194" s="1"/>
  <c r="M77" i="194" s="1"/>
  <c r="L76" i="194"/>
  <c r="F76" i="194"/>
  <c r="J76" i="194" s="1"/>
  <c r="K76" i="194" s="1"/>
  <c r="M76" i="194" s="1"/>
  <c r="L75" i="194"/>
  <c r="F75" i="194"/>
  <c r="J75" i="194" s="1"/>
  <c r="K75" i="194" s="1"/>
  <c r="M75" i="194" s="1"/>
  <c r="L74" i="194"/>
  <c r="F74" i="194"/>
  <c r="J74" i="194" s="1"/>
  <c r="K74" i="194" s="1"/>
  <c r="M74" i="194" s="1"/>
  <c r="L73" i="194"/>
  <c r="F73" i="194"/>
  <c r="J73" i="194" s="1"/>
  <c r="K73" i="194" s="1"/>
  <c r="M73" i="194" s="1"/>
  <c r="L72" i="194"/>
  <c r="F72" i="194"/>
  <c r="J72" i="194" s="1"/>
  <c r="K72" i="194" s="1"/>
  <c r="M72" i="194" s="1"/>
  <c r="L71" i="194"/>
  <c r="F71" i="194"/>
  <c r="J71" i="194" s="1"/>
  <c r="K71" i="194" s="1"/>
  <c r="M71" i="194" s="1"/>
  <c r="L70" i="194"/>
  <c r="F70" i="194"/>
  <c r="J70" i="194" s="1"/>
  <c r="K70" i="194" s="1"/>
  <c r="M70" i="194" s="1"/>
  <c r="L69" i="194"/>
  <c r="F69" i="194"/>
  <c r="J69" i="194" s="1"/>
  <c r="K69" i="194" s="1"/>
  <c r="M69" i="194" s="1"/>
  <c r="L68" i="194"/>
  <c r="F68" i="194"/>
  <c r="J68" i="194" s="1"/>
  <c r="K68" i="194" s="1"/>
  <c r="M68" i="194" s="1"/>
  <c r="L67" i="194"/>
  <c r="F67" i="194"/>
  <c r="J67" i="194" s="1"/>
  <c r="K67" i="194" s="1"/>
  <c r="M67" i="194" s="1"/>
  <c r="L66" i="194"/>
  <c r="F66" i="194"/>
  <c r="J66" i="194" s="1"/>
  <c r="K66" i="194" s="1"/>
  <c r="M66" i="194" s="1"/>
  <c r="L65" i="194"/>
  <c r="F65" i="194"/>
  <c r="J65" i="194" s="1"/>
  <c r="K65" i="194" s="1"/>
  <c r="M65" i="194" s="1"/>
  <c r="L64" i="194"/>
  <c r="F64" i="194"/>
  <c r="J64" i="194" s="1"/>
  <c r="K64" i="194" s="1"/>
  <c r="M64" i="194" s="1"/>
  <c r="L63" i="194"/>
  <c r="F63" i="194"/>
  <c r="J63" i="194" s="1"/>
  <c r="K63" i="194" s="1"/>
  <c r="M63" i="194" s="1"/>
  <c r="L62" i="194"/>
  <c r="F62" i="194"/>
  <c r="J62" i="194" s="1"/>
  <c r="K62" i="194" s="1"/>
  <c r="M62" i="194" s="1"/>
  <c r="L61" i="194"/>
  <c r="F61" i="194"/>
  <c r="J61" i="194" s="1"/>
  <c r="K61" i="194" s="1"/>
  <c r="M61" i="194" s="1"/>
  <c r="L60" i="194"/>
  <c r="F60" i="194"/>
  <c r="J60" i="194" s="1"/>
  <c r="K60" i="194" s="1"/>
  <c r="M60" i="194" s="1"/>
  <c r="L59" i="194"/>
  <c r="F59" i="194"/>
  <c r="J59" i="194" s="1"/>
  <c r="K59" i="194" s="1"/>
  <c r="M59" i="194" s="1"/>
  <c r="L58" i="194"/>
  <c r="F58" i="194"/>
  <c r="J58" i="194" s="1"/>
  <c r="K58" i="194" s="1"/>
  <c r="M58" i="194" s="1"/>
  <c r="L57" i="194"/>
  <c r="F57" i="194"/>
  <c r="J57" i="194" s="1"/>
  <c r="K57" i="194" s="1"/>
  <c r="M57" i="194" s="1"/>
  <c r="L56" i="194"/>
  <c r="F56" i="194"/>
  <c r="J56" i="194" s="1"/>
  <c r="K56" i="194" s="1"/>
  <c r="M56" i="194" s="1"/>
  <c r="L55" i="194"/>
  <c r="F55" i="194"/>
  <c r="J55" i="194" s="1"/>
  <c r="K55" i="194" s="1"/>
  <c r="M55" i="194" s="1"/>
  <c r="L54" i="194"/>
  <c r="F54" i="194"/>
  <c r="J54" i="194" s="1"/>
  <c r="K54" i="194" s="1"/>
  <c r="M54" i="194" s="1"/>
  <c r="L53" i="194"/>
  <c r="F53" i="194"/>
  <c r="J53" i="194" s="1"/>
  <c r="K53" i="194" s="1"/>
  <c r="M53" i="194" s="1"/>
  <c r="L52" i="194"/>
  <c r="F52" i="194"/>
  <c r="J52" i="194" s="1"/>
  <c r="K52" i="194" s="1"/>
  <c r="M52" i="194" s="1"/>
  <c r="L51" i="194"/>
  <c r="F51" i="194"/>
  <c r="J51" i="194" s="1"/>
  <c r="K51" i="194" s="1"/>
  <c r="M51" i="194" s="1"/>
  <c r="L50" i="194"/>
  <c r="F50" i="194"/>
  <c r="J50" i="194" s="1"/>
  <c r="K50" i="194" s="1"/>
  <c r="M50" i="194" s="1"/>
  <c r="L49" i="194"/>
  <c r="F49" i="194"/>
  <c r="J49" i="194" s="1"/>
  <c r="K49" i="194" s="1"/>
  <c r="M49" i="194" s="1"/>
  <c r="L48" i="194"/>
  <c r="F48" i="194"/>
  <c r="J48" i="194" s="1"/>
  <c r="K48" i="194" s="1"/>
  <c r="M48" i="194" s="1"/>
  <c r="L47" i="194"/>
  <c r="F47" i="194"/>
  <c r="J47" i="194" s="1"/>
  <c r="K47" i="194" s="1"/>
  <c r="M47" i="194" s="1"/>
  <c r="L46" i="194"/>
  <c r="F46" i="194"/>
  <c r="J46" i="194" s="1"/>
  <c r="K46" i="194" s="1"/>
  <c r="M46" i="194" s="1"/>
  <c r="L45" i="194"/>
  <c r="F45" i="194"/>
  <c r="J45" i="194" s="1"/>
  <c r="K45" i="194" s="1"/>
  <c r="M45" i="194" s="1"/>
  <c r="L44" i="194"/>
  <c r="F44" i="194"/>
  <c r="J44" i="194" s="1"/>
  <c r="K44" i="194" s="1"/>
  <c r="M44" i="194" s="1"/>
  <c r="L43" i="194"/>
  <c r="F43" i="194"/>
  <c r="J43" i="194" s="1"/>
  <c r="K43" i="194" s="1"/>
  <c r="M43" i="194" s="1"/>
  <c r="L42" i="194"/>
  <c r="F42" i="194"/>
  <c r="J42" i="194" s="1"/>
  <c r="K42" i="194" s="1"/>
  <c r="M42" i="194" s="1"/>
  <c r="L41" i="194"/>
  <c r="F41" i="194"/>
  <c r="J41" i="194" s="1"/>
  <c r="K41" i="194" s="1"/>
  <c r="M41" i="194" s="1"/>
  <c r="L40" i="194"/>
  <c r="F40" i="194"/>
  <c r="J40" i="194" s="1"/>
  <c r="K40" i="194" s="1"/>
  <c r="M40" i="194" s="1"/>
  <c r="L39" i="194"/>
  <c r="F39" i="194"/>
  <c r="J39" i="194" s="1"/>
  <c r="K39" i="194" s="1"/>
  <c r="M39" i="194" s="1"/>
  <c r="L38" i="194"/>
  <c r="F38" i="194"/>
  <c r="J38" i="194" s="1"/>
  <c r="K38" i="194" s="1"/>
  <c r="M38" i="194" s="1"/>
  <c r="L37" i="194"/>
  <c r="F37" i="194"/>
  <c r="J37" i="194" s="1"/>
  <c r="K37" i="194" s="1"/>
  <c r="M37" i="194" s="1"/>
  <c r="L36" i="194"/>
  <c r="F36" i="194"/>
  <c r="J36" i="194" s="1"/>
  <c r="K36" i="194" s="1"/>
  <c r="M36" i="194" s="1"/>
  <c r="L35" i="194"/>
  <c r="F35" i="194"/>
  <c r="J35" i="194" s="1"/>
  <c r="K35" i="194" s="1"/>
  <c r="M35" i="194" s="1"/>
  <c r="L34" i="194"/>
  <c r="F34" i="194"/>
  <c r="J34" i="194" s="1"/>
  <c r="K34" i="194" s="1"/>
  <c r="M34" i="194" s="1"/>
  <c r="L33" i="194"/>
  <c r="F33" i="194"/>
  <c r="J33" i="194" s="1"/>
  <c r="K33" i="194" s="1"/>
  <c r="M33" i="194" s="1"/>
  <c r="L32" i="194"/>
  <c r="F32" i="194"/>
  <c r="J32" i="194" s="1"/>
  <c r="K32" i="194" s="1"/>
  <c r="M32" i="194" s="1"/>
  <c r="L31" i="194"/>
  <c r="F31" i="194"/>
  <c r="J31" i="194" s="1"/>
  <c r="K31" i="194" s="1"/>
  <c r="M31" i="194" s="1"/>
  <c r="L30" i="194"/>
  <c r="F30" i="194"/>
  <c r="J30" i="194" s="1"/>
  <c r="K30" i="194" s="1"/>
  <c r="M30" i="194" s="1"/>
  <c r="L29" i="194"/>
  <c r="F29" i="194"/>
  <c r="J29" i="194" s="1"/>
  <c r="K29" i="194" s="1"/>
  <c r="M29" i="194" s="1"/>
  <c r="L28" i="194"/>
  <c r="F28" i="194"/>
  <c r="J28" i="194" s="1"/>
  <c r="K28" i="194" s="1"/>
  <c r="M28" i="194" s="1"/>
  <c r="L27" i="194"/>
  <c r="F27" i="194"/>
  <c r="J27" i="194" s="1"/>
  <c r="K27" i="194" s="1"/>
  <c r="M27" i="194" s="1"/>
  <c r="L26" i="194"/>
  <c r="F26" i="194"/>
  <c r="J26" i="194" s="1"/>
  <c r="K26" i="194" s="1"/>
  <c r="M26" i="194" s="1"/>
  <c r="L25" i="194"/>
  <c r="F25" i="194"/>
  <c r="J25" i="194" s="1"/>
  <c r="K25" i="194" s="1"/>
  <c r="M25" i="194" s="1"/>
  <c r="L24" i="194"/>
  <c r="F24" i="194"/>
  <c r="J24" i="194" s="1"/>
  <c r="K24" i="194" s="1"/>
  <c r="M24" i="194" s="1"/>
  <c r="L23" i="194"/>
  <c r="F23" i="194"/>
  <c r="J23" i="194" s="1"/>
  <c r="K23" i="194" s="1"/>
  <c r="M23" i="194" s="1"/>
  <c r="L22" i="194"/>
  <c r="F22" i="194"/>
  <c r="J22" i="194" s="1"/>
  <c r="K22" i="194" s="1"/>
  <c r="M22" i="194" s="1"/>
  <c r="L21" i="194"/>
  <c r="F21" i="194"/>
  <c r="J21" i="194" s="1"/>
  <c r="K21" i="194" s="1"/>
  <c r="M21" i="194" s="1"/>
  <c r="L20" i="194"/>
  <c r="F20" i="194"/>
  <c r="J20" i="194" s="1"/>
  <c r="K20" i="194" s="1"/>
  <c r="M20" i="194" s="1"/>
  <c r="L19" i="194"/>
  <c r="F19" i="194"/>
  <c r="J19" i="194" s="1"/>
  <c r="K19" i="194" s="1"/>
  <c r="M19" i="194" s="1"/>
  <c r="L18" i="194"/>
  <c r="F18" i="194"/>
  <c r="J18" i="194" s="1"/>
  <c r="K18" i="194" s="1"/>
  <c r="M18" i="194" s="1"/>
  <c r="L17" i="194"/>
  <c r="F17" i="194"/>
  <c r="J17" i="194" s="1"/>
  <c r="K17" i="194" s="1"/>
  <c r="M17" i="194" s="1"/>
  <c r="L16" i="194"/>
  <c r="F16" i="194"/>
  <c r="J16" i="194" s="1"/>
  <c r="K16" i="194" s="1"/>
  <c r="M16" i="194" s="1"/>
  <c r="L15" i="194"/>
  <c r="F15" i="194"/>
  <c r="J15" i="194" s="1"/>
  <c r="K15" i="194" s="1"/>
  <c r="M15" i="194" s="1"/>
  <c r="L14" i="194"/>
  <c r="F14" i="194"/>
  <c r="J14" i="194" s="1"/>
  <c r="K14" i="194" s="1"/>
  <c r="M14" i="194" s="1"/>
  <c r="L13" i="194"/>
  <c r="F13" i="194"/>
  <c r="J13" i="194" s="1"/>
  <c r="K13" i="194" s="1"/>
  <c r="M13" i="194" s="1"/>
  <c r="L12" i="194"/>
  <c r="F12" i="194"/>
  <c r="J12" i="194" s="1"/>
  <c r="K12" i="194" s="1"/>
  <c r="M12" i="194" s="1"/>
  <c r="L11" i="194"/>
  <c r="F11" i="194"/>
  <c r="J11" i="194" s="1"/>
  <c r="K11" i="194" s="1"/>
  <c r="M11" i="194" s="1"/>
  <c r="L10" i="194"/>
  <c r="F10" i="194"/>
  <c r="J10" i="194" s="1"/>
  <c r="K10" i="194" s="1"/>
  <c r="M10" i="194" s="1"/>
  <c r="L9" i="194"/>
  <c r="F9" i="194"/>
  <c r="J9" i="194" s="1"/>
  <c r="K9" i="194" s="1"/>
  <c r="M9" i="194" s="1"/>
  <c r="L8" i="194"/>
  <c r="F8" i="194"/>
  <c r="J8" i="194" s="1"/>
  <c r="K8" i="194" s="1"/>
  <c r="M8" i="194" s="1"/>
  <c r="L7" i="194"/>
  <c r="F7" i="194"/>
  <c r="J7" i="194" s="1"/>
  <c r="K7" i="194" s="1"/>
  <c r="M7" i="194" s="1"/>
  <c r="L6" i="194"/>
  <c r="F6" i="194"/>
  <c r="J6" i="194" s="1"/>
  <c r="K6" i="194" s="1"/>
  <c r="M6" i="194" s="1"/>
  <c r="L5" i="194"/>
  <c r="F5" i="194"/>
  <c r="J5" i="194" s="1"/>
  <c r="K5" i="194" s="1"/>
  <c r="M5" i="194" s="1"/>
  <c r="M200" i="194" s="1"/>
  <c r="I1" i="194"/>
  <c r="F53" i="193"/>
  <c r="I43" i="193"/>
  <c r="I42" i="193"/>
  <c r="G42" i="193"/>
  <c r="I41" i="193"/>
  <c r="G41" i="193"/>
  <c r="I40" i="193"/>
  <c r="G40" i="193"/>
  <c r="I39" i="193"/>
  <c r="G39" i="193"/>
  <c r="I38" i="193"/>
  <c r="G38" i="193"/>
  <c r="I37" i="193"/>
  <c r="G37" i="193"/>
  <c r="I36" i="193"/>
  <c r="G36" i="193"/>
  <c r="I35" i="193"/>
  <c r="G35" i="193"/>
  <c r="I34" i="193"/>
  <c r="G34" i="193"/>
  <c r="I33" i="193"/>
  <c r="G33" i="193"/>
  <c r="I29" i="193"/>
  <c r="G29" i="193"/>
  <c r="F29" i="193"/>
  <c r="A29" i="193"/>
  <c r="I28" i="193"/>
  <c r="G28" i="193"/>
  <c r="F28" i="193"/>
  <c r="A28" i="193"/>
  <c r="I27" i="193"/>
  <c r="G27" i="193"/>
  <c r="F27" i="193"/>
  <c r="A27" i="193"/>
  <c r="I26" i="193"/>
  <c r="F26" i="193"/>
  <c r="G26" i="193" s="1"/>
  <c r="A26" i="193"/>
  <c r="I25" i="193"/>
  <c r="F25" i="193"/>
  <c r="G25" i="193" s="1"/>
  <c r="A25" i="193"/>
  <c r="I24" i="193"/>
  <c r="F24" i="193"/>
  <c r="G24" i="193" s="1"/>
  <c r="A24" i="193"/>
  <c r="I23" i="193"/>
  <c r="F23" i="193"/>
  <c r="G23" i="193" s="1"/>
  <c r="A23" i="193"/>
  <c r="I22" i="193"/>
  <c r="F22" i="193"/>
  <c r="G22" i="193" s="1"/>
  <c r="A22" i="193"/>
  <c r="I21" i="193"/>
  <c r="F21" i="193"/>
  <c r="G21" i="193" s="1"/>
  <c r="A21" i="193"/>
  <c r="I20" i="193"/>
  <c r="G20" i="193"/>
  <c r="F20" i="193"/>
  <c r="A20" i="193"/>
  <c r="I19" i="193"/>
  <c r="F19" i="193"/>
  <c r="A19" i="193"/>
  <c r="I18" i="193"/>
  <c r="F18" i="193"/>
  <c r="A18" i="193"/>
  <c r="I17" i="193"/>
  <c r="F17" i="193"/>
  <c r="A17" i="193"/>
  <c r="I16" i="193"/>
  <c r="F16" i="193"/>
  <c r="A16" i="193"/>
  <c r="I15" i="193"/>
  <c r="F15" i="193"/>
  <c r="A15" i="193"/>
  <c r="A14" i="193"/>
  <c r="E11" i="193"/>
  <c r="E8" i="193"/>
  <c r="H5" i="193"/>
  <c r="H39" i="193" s="1"/>
  <c r="G200" i="192"/>
  <c r="L199" i="192"/>
  <c r="F199" i="192"/>
  <c r="J199" i="192" s="1"/>
  <c r="K199" i="192" s="1"/>
  <c r="M199" i="192" s="1"/>
  <c r="L198" i="192"/>
  <c r="F198" i="192"/>
  <c r="J198" i="192" s="1"/>
  <c r="K198" i="192" s="1"/>
  <c r="M198" i="192" s="1"/>
  <c r="L197" i="192"/>
  <c r="F197" i="192"/>
  <c r="J197" i="192" s="1"/>
  <c r="K197" i="192" s="1"/>
  <c r="M197" i="192" s="1"/>
  <c r="L196" i="192"/>
  <c r="F196" i="192"/>
  <c r="J196" i="192" s="1"/>
  <c r="K196" i="192" s="1"/>
  <c r="M196" i="192" s="1"/>
  <c r="L195" i="192"/>
  <c r="F195" i="192"/>
  <c r="J195" i="192" s="1"/>
  <c r="K195" i="192" s="1"/>
  <c r="M195" i="192" s="1"/>
  <c r="L194" i="192"/>
  <c r="F194" i="192"/>
  <c r="J194" i="192" s="1"/>
  <c r="K194" i="192" s="1"/>
  <c r="M194" i="192" s="1"/>
  <c r="L193" i="192"/>
  <c r="F193" i="192"/>
  <c r="J193" i="192" s="1"/>
  <c r="K193" i="192" s="1"/>
  <c r="M193" i="192" s="1"/>
  <c r="L192" i="192"/>
  <c r="F192" i="192"/>
  <c r="J192" i="192" s="1"/>
  <c r="K192" i="192" s="1"/>
  <c r="M192" i="192" s="1"/>
  <c r="L191" i="192"/>
  <c r="F191" i="192"/>
  <c r="J191" i="192" s="1"/>
  <c r="K191" i="192" s="1"/>
  <c r="M191" i="192" s="1"/>
  <c r="L190" i="192"/>
  <c r="F190" i="192"/>
  <c r="J190" i="192" s="1"/>
  <c r="K190" i="192" s="1"/>
  <c r="M190" i="192" s="1"/>
  <c r="L189" i="192"/>
  <c r="F189" i="192"/>
  <c r="J189" i="192" s="1"/>
  <c r="K189" i="192" s="1"/>
  <c r="M189" i="192" s="1"/>
  <c r="L188" i="192"/>
  <c r="F188" i="192"/>
  <c r="J188" i="192" s="1"/>
  <c r="K188" i="192" s="1"/>
  <c r="M188" i="192" s="1"/>
  <c r="L187" i="192"/>
  <c r="F187" i="192"/>
  <c r="J187" i="192" s="1"/>
  <c r="K187" i="192" s="1"/>
  <c r="M187" i="192" s="1"/>
  <c r="L186" i="192"/>
  <c r="F186" i="192"/>
  <c r="J186" i="192" s="1"/>
  <c r="K186" i="192" s="1"/>
  <c r="M186" i="192" s="1"/>
  <c r="L185" i="192"/>
  <c r="F185" i="192"/>
  <c r="J185" i="192" s="1"/>
  <c r="K185" i="192" s="1"/>
  <c r="M185" i="192" s="1"/>
  <c r="L184" i="192"/>
  <c r="F184" i="192"/>
  <c r="J184" i="192" s="1"/>
  <c r="K184" i="192" s="1"/>
  <c r="M184" i="192" s="1"/>
  <c r="L183" i="192"/>
  <c r="F183" i="192"/>
  <c r="J183" i="192" s="1"/>
  <c r="K183" i="192" s="1"/>
  <c r="M183" i="192" s="1"/>
  <c r="L182" i="192"/>
  <c r="F182" i="192"/>
  <c r="J182" i="192" s="1"/>
  <c r="K182" i="192" s="1"/>
  <c r="M182" i="192" s="1"/>
  <c r="L181" i="192"/>
  <c r="F181" i="192"/>
  <c r="J181" i="192" s="1"/>
  <c r="K181" i="192" s="1"/>
  <c r="M181" i="192" s="1"/>
  <c r="L180" i="192"/>
  <c r="F180" i="192"/>
  <c r="J180" i="192" s="1"/>
  <c r="K180" i="192" s="1"/>
  <c r="M180" i="192" s="1"/>
  <c r="L179" i="192"/>
  <c r="F179" i="192"/>
  <c r="J179" i="192" s="1"/>
  <c r="K179" i="192" s="1"/>
  <c r="M179" i="192" s="1"/>
  <c r="L178" i="192"/>
  <c r="F178" i="192"/>
  <c r="J178" i="192" s="1"/>
  <c r="K178" i="192" s="1"/>
  <c r="M178" i="192" s="1"/>
  <c r="L177" i="192"/>
  <c r="F177" i="192"/>
  <c r="J177" i="192" s="1"/>
  <c r="K177" i="192" s="1"/>
  <c r="M177" i="192" s="1"/>
  <c r="L176" i="192"/>
  <c r="F176" i="192"/>
  <c r="J176" i="192" s="1"/>
  <c r="K176" i="192" s="1"/>
  <c r="M176" i="192" s="1"/>
  <c r="L175" i="192"/>
  <c r="F175" i="192"/>
  <c r="J175" i="192" s="1"/>
  <c r="K175" i="192" s="1"/>
  <c r="M175" i="192" s="1"/>
  <c r="L174" i="192"/>
  <c r="F174" i="192"/>
  <c r="J174" i="192" s="1"/>
  <c r="K174" i="192" s="1"/>
  <c r="M174" i="192" s="1"/>
  <c r="L173" i="192"/>
  <c r="F173" i="192"/>
  <c r="J173" i="192" s="1"/>
  <c r="K173" i="192" s="1"/>
  <c r="M173" i="192" s="1"/>
  <c r="L172" i="192"/>
  <c r="F172" i="192"/>
  <c r="J172" i="192" s="1"/>
  <c r="K172" i="192" s="1"/>
  <c r="M172" i="192" s="1"/>
  <c r="L171" i="192"/>
  <c r="F171" i="192"/>
  <c r="J171" i="192" s="1"/>
  <c r="K171" i="192" s="1"/>
  <c r="M171" i="192" s="1"/>
  <c r="L170" i="192"/>
  <c r="F170" i="192"/>
  <c r="J170" i="192" s="1"/>
  <c r="K170" i="192" s="1"/>
  <c r="M170" i="192" s="1"/>
  <c r="L169" i="192"/>
  <c r="F169" i="192"/>
  <c r="J169" i="192" s="1"/>
  <c r="K169" i="192" s="1"/>
  <c r="M169" i="192" s="1"/>
  <c r="L168" i="192"/>
  <c r="F168" i="192"/>
  <c r="J168" i="192" s="1"/>
  <c r="K168" i="192" s="1"/>
  <c r="M168" i="192" s="1"/>
  <c r="L167" i="192"/>
  <c r="F167" i="192"/>
  <c r="J167" i="192" s="1"/>
  <c r="K167" i="192" s="1"/>
  <c r="M167" i="192" s="1"/>
  <c r="L166" i="192"/>
  <c r="F166" i="192"/>
  <c r="J166" i="192" s="1"/>
  <c r="K166" i="192" s="1"/>
  <c r="M166" i="192" s="1"/>
  <c r="L165" i="192"/>
  <c r="F165" i="192"/>
  <c r="J165" i="192" s="1"/>
  <c r="K165" i="192" s="1"/>
  <c r="M165" i="192" s="1"/>
  <c r="L164" i="192"/>
  <c r="F164" i="192"/>
  <c r="J164" i="192" s="1"/>
  <c r="K164" i="192" s="1"/>
  <c r="M164" i="192" s="1"/>
  <c r="L163" i="192"/>
  <c r="F163" i="192"/>
  <c r="J163" i="192" s="1"/>
  <c r="K163" i="192" s="1"/>
  <c r="M163" i="192" s="1"/>
  <c r="L162" i="192"/>
  <c r="F162" i="192"/>
  <c r="J162" i="192" s="1"/>
  <c r="K162" i="192" s="1"/>
  <c r="M162" i="192" s="1"/>
  <c r="L161" i="192"/>
  <c r="F161" i="192"/>
  <c r="J161" i="192" s="1"/>
  <c r="K161" i="192" s="1"/>
  <c r="M161" i="192" s="1"/>
  <c r="L160" i="192"/>
  <c r="F160" i="192"/>
  <c r="J160" i="192" s="1"/>
  <c r="K160" i="192" s="1"/>
  <c r="M160" i="192" s="1"/>
  <c r="L159" i="192"/>
  <c r="F159" i="192"/>
  <c r="J159" i="192" s="1"/>
  <c r="K159" i="192" s="1"/>
  <c r="M159" i="192" s="1"/>
  <c r="L158" i="192"/>
  <c r="F158" i="192"/>
  <c r="J158" i="192" s="1"/>
  <c r="K158" i="192" s="1"/>
  <c r="M158" i="192" s="1"/>
  <c r="L157" i="192"/>
  <c r="F157" i="192"/>
  <c r="J157" i="192" s="1"/>
  <c r="K157" i="192" s="1"/>
  <c r="M157" i="192" s="1"/>
  <c r="L156" i="192"/>
  <c r="F156" i="192"/>
  <c r="J156" i="192" s="1"/>
  <c r="K156" i="192" s="1"/>
  <c r="M156" i="192" s="1"/>
  <c r="L155" i="192"/>
  <c r="F155" i="192"/>
  <c r="J155" i="192" s="1"/>
  <c r="K155" i="192" s="1"/>
  <c r="M155" i="192" s="1"/>
  <c r="L154" i="192"/>
  <c r="F154" i="192"/>
  <c r="J154" i="192" s="1"/>
  <c r="K154" i="192" s="1"/>
  <c r="M154" i="192" s="1"/>
  <c r="L153" i="192"/>
  <c r="F153" i="192"/>
  <c r="J153" i="192" s="1"/>
  <c r="K153" i="192" s="1"/>
  <c r="M153" i="192" s="1"/>
  <c r="L152" i="192"/>
  <c r="F152" i="192"/>
  <c r="J152" i="192" s="1"/>
  <c r="K152" i="192" s="1"/>
  <c r="M152" i="192" s="1"/>
  <c r="L151" i="192"/>
  <c r="F151" i="192"/>
  <c r="J151" i="192" s="1"/>
  <c r="K151" i="192" s="1"/>
  <c r="M151" i="192" s="1"/>
  <c r="L150" i="192"/>
  <c r="F150" i="192"/>
  <c r="J150" i="192" s="1"/>
  <c r="K150" i="192" s="1"/>
  <c r="M150" i="192" s="1"/>
  <c r="L149" i="192"/>
  <c r="F149" i="192"/>
  <c r="J149" i="192" s="1"/>
  <c r="K149" i="192" s="1"/>
  <c r="M149" i="192" s="1"/>
  <c r="L148" i="192"/>
  <c r="F148" i="192"/>
  <c r="J148" i="192" s="1"/>
  <c r="K148" i="192" s="1"/>
  <c r="M148" i="192" s="1"/>
  <c r="L147" i="192"/>
  <c r="F147" i="192"/>
  <c r="J147" i="192" s="1"/>
  <c r="K147" i="192" s="1"/>
  <c r="M147" i="192" s="1"/>
  <c r="L146" i="192"/>
  <c r="F146" i="192"/>
  <c r="J146" i="192" s="1"/>
  <c r="K146" i="192" s="1"/>
  <c r="M146" i="192" s="1"/>
  <c r="L145" i="192"/>
  <c r="F145" i="192"/>
  <c r="J145" i="192" s="1"/>
  <c r="K145" i="192" s="1"/>
  <c r="M145" i="192" s="1"/>
  <c r="L144" i="192"/>
  <c r="F144" i="192"/>
  <c r="J144" i="192" s="1"/>
  <c r="K144" i="192" s="1"/>
  <c r="M144" i="192" s="1"/>
  <c r="L143" i="192"/>
  <c r="F143" i="192"/>
  <c r="J143" i="192" s="1"/>
  <c r="K143" i="192" s="1"/>
  <c r="M143" i="192" s="1"/>
  <c r="L142" i="192"/>
  <c r="F142" i="192"/>
  <c r="J142" i="192" s="1"/>
  <c r="K142" i="192" s="1"/>
  <c r="M142" i="192" s="1"/>
  <c r="L141" i="192"/>
  <c r="F141" i="192"/>
  <c r="J141" i="192" s="1"/>
  <c r="K141" i="192" s="1"/>
  <c r="M141" i="192" s="1"/>
  <c r="L140" i="192"/>
  <c r="F140" i="192"/>
  <c r="J140" i="192" s="1"/>
  <c r="K140" i="192" s="1"/>
  <c r="M140" i="192" s="1"/>
  <c r="L139" i="192"/>
  <c r="F139" i="192"/>
  <c r="J139" i="192" s="1"/>
  <c r="K139" i="192" s="1"/>
  <c r="M139" i="192" s="1"/>
  <c r="L138" i="192"/>
  <c r="F138" i="192"/>
  <c r="J138" i="192" s="1"/>
  <c r="K138" i="192" s="1"/>
  <c r="M138" i="192" s="1"/>
  <c r="L137" i="192"/>
  <c r="F137" i="192"/>
  <c r="J137" i="192" s="1"/>
  <c r="K137" i="192" s="1"/>
  <c r="M137" i="192" s="1"/>
  <c r="L136" i="192"/>
  <c r="F136" i="192"/>
  <c r="J136" i="192" s="1"/>
  <c r="K136" i="192" s="1"/>
  <c r="M136" i="192" s="1"/>
  <c r="L135" i="192"/>
  <c r="F135" i="192"/>
  <c r="J135" i="192" s="1"/>
  <c r="K135" i="192" s="1"/>
  <c r="M135" i="192" s="1"/>
  <c r="L134" i="192"/>
  <c r="F134" i="192"/>
  <c r="J134" i="192" s="1"/>
  <c r="K134" i="192" s="1"/>
  <c r="M134" i="192" s="1"/>
  <c r="L133" i="192"/>
  <c r="F133" i="192"/>
  <c r="J133" i="192" s="1"/>
  <c r="K133" i="192" s="1"/>
  <c r="M133" i="192" s="1"/>
  <c r="L132" i="192"/>
  <c r="F132" i="192"/>
  <c r="J132" i="192" s="1"/>
  <c r="K132" i="192" s="1"/>
  <c r="M132" i="192" s="1"/>
  <c r="L131" i="192"/>
  <c r="F131" i="192"/>
  <c r="J131" i="192" s="1"/>
  <c r="K131" i="192" s="1"/>
  <c r="M131" i="192" s="1"/>
  <c r="L130" i="192"/>
  <c r="F130" i="192"/>
  <c r="J130" i="192" s="1"/>
  <c r="K130" i="192" s="1"/>
  <c r="M130" i="192" s="1"/>
  <c r="L129" i="192"/>
  <c r="F129" i="192"/>
  <c r="J129" i="192" s="1"/>
  <c r="K129" i="192" s="1"/>
  <c r="M129" i="192" s="1"/>
  <c r="L128" i="192"/>
  <c r="F128" i="192"/>
  <c r="J128" i="192" s="1"/>
  <c r="K128" i="192" s="1"/>
  <c r="M128" i="192" s="1"/>
  <c r="L127" i="192"/>
  <c r="F127" i="192"/>
  <c r="J127" i="192" s="1"/>
  <c r="K127" i="192" s="1"/>
  <c r="M127" i="192" s="1"/>
  <c r="L126" i="192"/>
  <c r="F126" i="192"/>
  <c r="J126" i="192" s="1"/>
  <c r="K126" i="192" s="1"/>
  <c r="M126" i="192" s="1"/>
  <c r="L125" i="192"/>
  <c r="F125" i="192"/>
  <c r="J125" i="192" s="1"/>
  <c r="K125" i="192" s="1"/>
  <c r="M125" i="192" s="1"/>
  <c r="L124" i="192"/>
  <c r="F124" i="192"/>
  <c r="J124" i="192" s="1"/>
  <c r="K124" i="192" s="1"/>
  <c r="M124" i="192" s="1"/>
  <c r="L123" i="192"/>
  <c r="F123" i="192"/>
  <c r="J123" i="192" s="1"/>
  <c r="K123" i="192" s="1"/>
  <c r="M123" i="192" s="1"/>
  <c r="L122" i="192"/>
  <c r="F122" i="192"/>
  <c r="J122" i="192" s="1"/>
  <c r="K122" i="192" s="1"/>
  <c r="M122" i="192" s="1"/>
  <c r="L121" i="192"/>
  <c r="F121" i="192"/>
  <c r="J121" i="192" s="1"/>
  <c r="K121" i="192" s="1"/>
  <c r="M121" i="192" s="1"/>
  <c r="L120" i="192"/>
  <c r="F120" i="192"/>
  <c r="J120" i="192" s="1"/>
  <c r="K120" i="192" s="1"/>
  <c r="M120" i="192" s="1"/>
  <c r="L119" i="192"/>
  <c r="F119" i="192"/>
  <c r="J119" i="192" s="1"/>
  <c r="K119" i="192" s="1"/>
  <c r="M119" i="192" s="1"/>
  <c r="L118" i="192"/>
  <c r="F118" i="192"/>
  <c r="J118" i="192" s="1"/>
  <c r="K118" i="192" s="1"/>
  <c r="M118" i="192" s="1"/>
  <c r="L117" i="192"/>
  <c r="F117" i="192"/>
  <c r="J117" i="192" s="1"/>
  <c r="K117" i="192" s="1"/>
  <c r="M117" i="192" s="1"/>
  <c r="L116" i="192"/>
  <c r="F116" i="192"/>
  <c r="J116" i="192" s="1"/>
  <c r="K116" i="192" s="1"/>
  <c r="M116" i="192" s="1"/>
  <c r="L115" i="192"/>
  <c r="F115" i="192"/>
  <c r="J115" i="192" s="1"/>
  <c r="K115" i="192" s="1"/>
  <c r="M115" i="192" s="1"/>
  <c r="L114" i="192"/>
  <c r="F114" i="192"/>
  <c r="J114" i="192" s="1"/>
  <c r="K114" i="192" s="1"/>
  <c r="M114" i="192" s="1"/>
  <c r="L113" i="192"/>
  <c r="F113" i="192"/>
  <c r="J113" i="192" s="1"/>
  <c r="K113" i="192" s="1"/>
  <c r="M113" i="192" s="1"/>
  <c r="L112" i="192"/>
  <c r="F112" i="192"/>
  <c r="J112" i="192" s="1"/>
  <c r="K112" i="192" s="1"/>
  <c r="M112" i="192" s="1"/>
  <c r="L111" i="192"/>
  <c r="F111" i="192"/>
  <c r="J111" i="192" s="1"/>
  <c r="K111" i="192" s="1"/>
  <c r="M111" i="192" s="1"/>
  <c r="L110" i="192"/>
  <c r="F110" i="192"/>
  <c r="J110" i="192" s="1"/>
  <c r="K110" i="192" s="1"/>
  <c r="M110" i="192" s="1"/>
  <c r="L109" i="192"/>
  <c r="F109" i="192"/>
  <c r="J109" i="192" s="1"/>
  <c r="K109" i="192" s="1"/>
  <c r="M109" i="192" s="1"/>
  <c r="L108" i="192"/>
  <c r="F108" i="192"/>
  <c r="J108" i="192" s="1"/>
  <c r="K108" i="192" s="1"/>
  <c r="M108" i="192" s="1"/>
  <c r="L107" i="192"/>
  <c r="F107" i="192"/>
  <c r="J107" i="192" s="1"/>
  <c r="K107" i="192" s="1"/>
  <c r="M107" i="192" s="1"/>
  <c r="L106" i="192"/>
  <c r="F106" i="192"/>
  <c r="J106" i="192" s="1"/>
  <c r="K106" i="192" s="1"/>
  <c r="M106" i="192" s="1"/>
  <c r="L105" i="192"/>
  <c r="F105" i="192"/>
  <c r="J105" i="192" s="1"/>
  <c r="K105" i="192" s="1"/>
  <c r="M105" i="192" s="1"/>
  <c r="L104" i="192"/>
  <c r="F104" i="192"/>
  <c r="J104" i="192" s="1"/>
  <c r="K104" i="192" s="1"/>
  <c r="M104" i="192" s="1"/>
  <c r="L103" i="192"/>
  <c r="F103" i="192"/>
  <c r="J103" i="192" s="1"/>
  <c r="K103" i="192" s="1"/>
  <c r="M103" i="192" s="1"/>
  <c r="L102" i="192"/>
  <c r="F102" i="192"/>
  <c r="J102" i="192" s="1"/>
  <c r="K102" i="192" s="1"/>
  <c r="M102" i="192" s="1"/>
  <c r="L101" i="192"/>
  <c r="F101" i="192"/>
  <c r="J101" i="192" s="1"/>
  <c r="K101" i="192" s="1"/>
  <c r="M101" i="192" s="1"/>
  <c r="L100" i="192"/>
  <c r="F100" i="192"/>
  <c r="J100" i="192" s="1"/>
  <c r="K100" i="192" s="1"/>
  <c r="M100" i="192" s="1"/>
  <c r="L99" i="192"/>
  <c r="F99" i="192"/>
  <c r="J99" i="192" s="1"/>
  <c r="K99" i="192" s="1"/>
  <c r="M99" i="192" s="1"/>
  <c r="L98" i="192"/>
  <c r="F98" i="192"/>
  <c r="J98" i="192" s="1"/>
  <c r="K98" i="192" s="1"/>
  <c r="M98" i="192" s="1"/>
  <c r="L97" i="192"/>
  <c r="F97" i="192"/>
  <c r="J97" i="192" s="1"/>
  <c r="K97" i="192" s="1"/>
  <c r="M97" i="192" s="1"/>
  <c r="L96" i="192"/>
  <c r="F96" i="192"/>
  <c r="J96" i="192" s="1"/>
  <c r="K96" i="192" s="1"/>
  <c r="M96" i="192" s="1"/>
  <c r="L95" i="192"/>
  <c r="F95" i="192"/>
  <c r="J95" i="192" s="1"/>
  <c r="K95" i="192" s="1"/>
  <c r="M95" i="192" s="1"/>
  <c r="L94" i="192"/>
  <c r="F94" i="192"/>
  <c r="J94" i="192" s="1"/>
  <c r="K94" i="192" s="1"/>
  <c r="M94" i="192" s="1"/>
  <c r="L93" i="192"/>
  <c r="F93" i="192"/>
  <c r="J93" i="192" s="1"/>
  <c r="K93" i="192" s="1"/>
  <c r="M93" i="192" s="1"/>
  <c r="L92" i="192"/>
  <c r="F92" i="192"/>
  <c r="J92" i="192" s="1"/>
  <c r="K92" i="192" s="1"/>
  <c r="M92" i="192" s="1"/>
  <c r="L91" i="192"/>
  <c r="F91" i="192"/>
  <c r="J91" i="192" s="1"/>
  <c r="K91" i="192" s="1"/>
  <c r="M91" i="192" s="1"/>
  <c r="L90" i="192"/>
  <c r="F90" i="192"/>
  <c r="J90" i="192" s="1"/>
  <c r="K90" i="192" s="1"/>
  <c r="M90" i="192" s="1"/>
  <c r="L89" i="192"/>
  <c r="F89" i="192"/>
  <c r="J89" i="192" s="1"/>
  <c r="K89" i="192" s="1"/>
  <c r="M89" i="192" s="1"/>
  <c r="L88" i="192"/>
  <c r="F88" i="192"/>
  <c r="J88" i="192" s="1"/>
  <c r="K88" i="192" s="1"/>
  <c r="M88" i="192" s="1"/>
  <c r="L87" i="192"/>
  <c r="F87" i="192"/>
  <c r="J87" i="192" s="1"/>
  <c r="K87" i="192" s="1"/>
  <c r="M87" i="192" s="1"/>
  <c r="L86" i="192"/>
  <c r="F86" i="192"/>
  <c r="J86" i="192" s="1"/>
  <c r="K86" i="192" s="1"/>
  <c r="M86" i="192" s="1"/>
  <c r="L85" i="192"/>
  <c r="F85" i="192"/>
  <c r="J85" i="192" s="1"/>
  <c r="K85" i="192" s="1"/>
  <c r="M85" i="192" s="1"/>
  <c r="L84" i="192"/>
  <c r="F84" i="192"/>
  <c r="J84" i="192" s="1"/>
  <c r="K84" i="192" s="1"/>
  <c r="M84" i="192" s="1"/>
  <c r="L83" i="192"/>
  <c r="F83" i="192"/>
  <c r="J83" i="192" s="1"/>
  <c r="K83" i="192" s="1"/>
  <c r="M83" i="192" s="1"/>
  <c r="L82" i="192"/>
  <c r="F82" i="192"/>
  <c r="J82" i="192" s="1"/>
  <c r="K82" i="192" s="1"/>
  <c r="M82" i="192" s="1"/>
  <c r="L81" i="192"/>
  <c r="F81" i="192"/>
  <c r="J81" i="192" s="1"/>
  <c r="K81" i="192" s="1"/>
  <c r="M81" i="192" s="1"/>
  <c r="L80" i="192"/>
  <c r="F80" i="192"/>
  <c r="J80" i="192" s="1"/>
  <c r="K80" i="192" s="1"/>
  <c r="M80" i="192" s="1"/>
  <c r="L79" i="192"/>
  <c r="F79" i="192"/>
  <c r="J79" i="192" s="1"/>
  <c r="K79" i="192" s="1"/>
  <c r="M79" i="192" s="1"/>
  <c r="L78" i="192"/>
  <c r="F78" i="192"/>
  <c r="J78" i="192" s="1"/>
  <c r="K78" i="192" s="1"/>
  <c r="M78" i="192" s="1"/>
  <c r="L77" i="192"/>
  <c r="F77" i="192"/>
  <c r="J77" i="192" s="1"/>
  <c r="K77" i="192" s="1"/>
  <c r="M77" i="192" s="1"/>
  <c r="L76" i="192"/>
  <c r="F76" i="192"/>
  <c r="J76" i="192" s="1"/>
  <c r="K76" i="192" s="1"/>
  <c r="M76" i="192" s="1"/>
  <c r="L75" i="192"/>
  <c r="F75" i="192"/>
  <c r="J75" i="192" s="1"/>
  <c r="K75" i="192" s="1"/>
  <c r="M75" i="192" s="1"/>
  <c r="L74" i="192"/>
  <c r="F74" i="192"/>
  <c r="J74" i="192" s="1"/>
  <c r="K74" i="192" s="1"/>
  <c r="M74" i="192" s="1"/>
  <c r="L73" i="192"/>
  <c r="F73" i="192"/>
  <c r="J73" i="192" s="1"/>
  <c r="K73" i="192" s="1"/>
  <c r="M73" i="192" s="1"/>
  <c r="L72" i="192"/>
  <c r="F72" i="192"/>
  <c r="J72" i="192" s="1"/>
  <c r="K72" i="192" s="1"/>
  <c r="M72" i="192" s="1"/>
  <c r="L71" i="192"/>
  <c r="F71" i="192"/>
  <c r="J71" i="192" s="1"/>
  <c r="K71" i="192" s="1"/>
  <c r="M71" i="192" s="1"/>
  <c r="L70" i="192"/>
  <c r="F70" i="192"/>
  <c r="J70" i="192" s="1"/>
  <c r="K70" i="192" s="1"/>
  <c r="M70" i="192" s="1"/>
  <c r="L69" i="192"/>
  <c r="F69" i="192"/>
  <c r="J69" i="192" s="1"/>
  <c r="K69" i="192" s="1"/>
  <c r="M69" i="192" s="1"/>
  <c r="L68" i="192"/>
  <c r="F68" i="192"/>
  <c r="J68" i="192" s="1"/>
  <c r="K68" i="192" s="1"/>
  <c r="M68" i="192" s="1"/>
  <c r="L67" i="192"/>
  <c r="F67" i="192"/>
  <c r="J67" i="192" s="1"/>
  <c r="K67" i="192" s="1"/>
  <c r="M67" i="192" s="1"/>
  <c r="L66" i="192"/>
  <c r="F66" i="192"/>
  <c r="J66" i="192" s="1"/>
  <c r="K66" i="192" s="1"/>
  <c r="M66" i="192" s="1"/>
  <c r="L65" i="192"/>
  <c r="F65" i="192"/>
  <c r="J65" i="192" s="1"/>
  <c r="K65" i="192" s="1"/>
  <c r="M65" i="192" s="1"/>
  <c r="L64" i="192"/>
  <c r="F64" i="192"/>
  <c r="J64" i="192" s="1"/>
  <c r="K64" i="192" s="1"/>
  <c r="M64" i="192" s="1"/>
  <c r="L63" i="192"/>
  <c r="F63" i="192"/>
  <c r="J63" i="192" s="1"/>
  <c r="K63" i="192" s="1"/>
  <c r="M63" i="192" s="1"/>
  <c r="L62" i="192"/>
  <c r="F62" i="192"/>
  <c r="J62" i="192" s="1"/>
  <c r="K62" i="192" s="1"/>
  <c r="M62" i="192" s="1"/>
  <c r="L61" i="192"/>
  <c r="F61" i="192"/>
  <c r="J61" i="192" s="1"/>
  <c r="K61" i="192" s="1"/>
  <c r="M61" i="192" s="1"/>
  <c r="L60" i="192"/>
  <c r="F60" i="192"/>
  <c r="J60" i="192" s="1"/>
  <c r="K60" i="192" s="1"/>
  <c r="M60" i="192" s="1"/>
  <c r="L59" i="192"/>
  <c r="F59" i="192"/>
  <c r="J59" i="192" s="1"/>
  <c r="K59" i="192" s="1"/>
  <c r="M59" i="192" s="1"/>
  <c r="L58" i="192"/>
  <c r="F58" i="192"/>
  <c r="J58" i="192" s="1"/>
  <c r="K58" i="192" s="1"/>
  <c r="M58" i="192" s="1"/>
  <c r="L57" i="192"/>
  <c r="F57" i="192"/>
  <c r="J57" i="192" s="1"/>
  <c r="K57" i="192" s="1"/>
  <c r="M57" i="192" s="1"/>
  <c r="L56" i="192"/>
  <c r="F56" i="192"/>
  <c r="J56" i="192" s="1"/>
  <c r="K56" i="192" s="1"/>
  <c r="M56" i="192" s="1"/>
  <c r="L55" i="192"/>
  <c r="F55" i="192"/>
  <c r="J55" i="192" s="1"/>
  <c r="K55" i="192" s="1"/>
  <c r="M55" i="192" s="1"/>
  <c r="L54" i="192"/>
  <c r="F54" i="192"/>
  <c r="J54" i="192" s="1"/>
  <c r="K54" i="192" s="1"/>
  <c r="M54" i="192" s="1"/>
  <c r="L53" i="192"/>
  <c r="F53" i="192"/>
  <c r="J53" i="192" s="1"/>
  <c r="K53" i="192" s="1"/>
  <c r="M53" i="192" s="1"/>
  <c r="L52" i="192"/>
  <c r="F52" i="192"/>
  <c r="J52" i="192" s="1"/>
  <c r="K52" i="192" s="1"/>
  <c r="M52" i="192" s="1"/>
  <c r="L51" i="192"/>
  <c r="F51" i="192"/>
  <c r="J51" i="192" s="1"/>
  <c r="K51" i="192" s="1"/>
  <c r="M51" i="192" s="1"/>
  <c r="L50" i="192"/>
  <c r="F50" i="192"/>
  <c r="J50" i="192" s="1"/>
  <c r="K50" i="192" s="1"/>
  <c r="M50" i="192" s="1"/>
  <c r="L49" i="192"/>
  <c r="F49" i="192"/>
  <c r="J49" i="192" s="1"/>
  <c r="K49" i="192" s="1"/>
  <c r="M49" i="192" s="1"/>
  <c r="L48" i="192"/>
  <c r="F48" i="192"/>
  <c r="J48" i="192" s="1"/>
  <c r="K48" i="192" s="1"/>
  <c r="M48" i="192" s="1"/>
  <c r="L47" i="192"/>
  <c r="F47" i="192"/>
  <c r="J47" i="192" s="1"/>
  <c r="K47" i="192" s="1"/>
  <c r="M47" i="192" s="1"/>
  <c r="L46" i="192"/>
  <c r="F46" i="192"/>
  <c r="J46" i="192" s="1"/>
  <c r="K46" i="192" s="1"/>
  <c r="M46" i="192" s="1"/>
  <c r="L45" i="192"/>
  <c r="F45" i="192"/>
  <c r="J45" i="192" s="1"/>
  <c r="K45" i="192" s="1"/>
  <c r="M45" i="192" s="1"/>
  <c r="L44" i="192"/>
  <c r="F44" i="192"/>
  <c r="J44" i="192" s="1"/>
  <c r="K44" i="192" s="1"/>
  <c r="M44" i="192" s="1"/>
  <c r="L43" i="192"/>
  <c r="F43" i="192"/>
  <c r="J43" i="192" s="1"/>
  <c r="K43" i="192" s="1"/>
  <c r="M43" i="192" s="1"/>
  <c r="L42" i="192"/>
  <c r="F42" i="192"/>
  <c r="J42" i="192" s="1"/>
  <c r="K42" i="192" s="1"/>
  <c r="M42" i="192" s="1"/>
  <c r="L41" i="192"/>
  <c r="F41" i="192"/>
  <c r="J41" i="192" s="1"/>
  <c r="K41" i="192" s="1"/>
  <c r="M41" i="192" s="1"/>
  <c r="L40" i="192"/>
  <c r="F40" i="192"/>
  <c r="J40" i="192" s="1"/>
  <c r="K40" i="192" s="1"/>
  <c r="M40" i="192" s="1"/>
  <c r="L39" i="192"/>
  <c r="F39" i="192"/>
  <c r="J39" i="192" s="1"/>
  <c r="K39" i="192" s="1"/>
  <c r="M39" i="192" s="1"/>
  <c r="L38" i="192"/>
  <c r="F38" i="192"/>
  <c r="J38" i="192" s="1"/>
  <c r="K38" i="192" s="1"/>
  <c r="M38" i="192" s="1"/>
  <c r="L37" i="192"/>
  <c r="F37" i="192"/>
  <c r="J37" i="192" s="1"/>
  <c r="K37" i="192" s="1"/>
  <c r="M37" i="192" s="1"/>
  <c r="L36" i="192"/>
  <c r="F36" i="192"/>
  <c r="J36" i="192" s="1"/>
  <c r="K36" i="192" s="1"/>
  <c r="M36" i="192" s="1"/>
  <c r="L35" i="192"/>
  <c r="F35" i="192"/>
  <c r="J35" i="192" s="1"/>
  <c r="K35" i="192" s="1"/>
  <c r="M35" i="192" s="1"/>
  <c r="L34" i="192"/>
  <c r="F34" i="192"/>
  <c r="J34" i="192" s="1"/>
  <c r="K34" i="192" s="1"/>
  <c r="M34" i="192" s="1"/>
  <c r="L33" i="192"/>
  <c r="F33" i="192"/>
  <c r="J33" i="192" s="1"/>
  <c r="K33" i="192" s="1"/>
  <c r="M33" i="192" s="1"/>
  <c r="L32" i="192"/>
  <c r="F32" i="192"/>
  <c r="J32" i="192" s="1"/>
  <c r="K32" i="192" s="1"/>
  <c r="M32" i="192" s="1"/>
  <c r="L31" i="192"/>
  <c r="F31" i="192"/>
  <c r="J31" i="192" s="1"/>
  <c r="K31" i="192" s="1"/>
  <c r="M31" i="192" s="1"/>
  <c r="L30" i="192"/>
  <c r="F30" i="192"/>
  <c r="J30" i="192" s="1"/>
  <c r="K30" i="192" s="1"/>
  <c r="M30" i="192" s="1"/>
  <c r="L29" i="192"/>
  <c r="F29" i="192"/>
  <c r="J29" i="192" s="1"/>
  <c r="K29" i="192" s="1"/>
  <c r="M29" i="192" s="1"/>
  <c r="L28" i="192"/>
  <c r="F28" i="192"/>
  <c r="J28" i="192" s="1"/>
  <c r="K28" i="192" s="1"/>
  <c r="M28" i="192" s="1"/>
  <c r="L27" i="192"/>
  <c r="F27" i="192"/>
  <c r="J27" i="192" s="1"/>
  <c r="K27" i="192" s="1"/>
  <c r="M27" i="192" s="1"/>
  <c r="L26" i="192"/>
  <c r="F26" i="192"/>
  <c r="J26" i="192" s="1"/>
  <c r="K26" i="192" s="1"/>
  <c r="M26" i="192" s="1"/>
  <c r="L25" i="192"/>
  <c r="F25" i="192"/>
  <c r="J25" i="192" s="1"/>
  <c r="K25" i="192" s="1"/>
  <c r="M25" i="192" s="1"/>
  <c r="L24" i="192"/>
  <c r="F24" i="192"/>
  <c r="J24" i="192" s="1"/>
  <c r="K24" i="192" s="1"/>
  <c r="M24" i="192" s="1"/>
  <c r="L23" i="192"/>
  <c r="F23" i="192"/>
  <c r="J23" i="192" s="1"/>
  <c r="K23" i="192" s="1"/>
  <c r="M23" i="192" s="1"/>
  <c r="L22" i="192"/>
  <c r="F22" i="192"/>
  <c r="J22" i="192" s="1"/>
  <c r="K22" i="192" s="1"/>
  <c r="M22" i="192" s="1"/>
  <c r="L21" i="192"/>
  <c r="F21" i="192"/>
  <c r="J21" i="192" s="1"/>
  <c r="K21" i="192" s="1"/>
  <c r="M21" i="192" s="1"/>
  <c r="L20" i="192"/>
  <c r="F20" i="192"/>
  <c r="J20" i="192" s="1"/>
  <c r="K20" i="192" s="1"/>
  <c r="M20" i="192" s="1"/>
  <c r="L19" i="192"/>
  <c r="F19" i="192"/>
  <c r="J19" i="192" s="1"/>
  <c r="K19" i="192" s="1"/>
  <c r="M19" i="192" s="1"/>
  <c r="L18" i="192"/>
  <c r="F18" i="192"/>
  <c r="J18" i="192" s="1"/>
  <c r="K18" i="192" s="1"/>
  <c r="M18" i="192" s="1"/>
  <c r="L17" i="192"/>
  <c r="F17" i="192"/>
  <c r="J17" i="192" s="1"/>
  <c r="K17" i="192" s="1"/>
  <c r="M17" i="192" s="1"/>
  <c r="L16" i="192"/>
  <c r="F16" i="192"/>
  <c r="J16" i="192" s="1"/>
  <c r="K16" i="192" s="1"/>
  <c r="M16" i="192" s="1"/>
  <c r="L15" i="192"/>
  <c r="F15" i="192"/>
  <c r="J15" i="192" s="1"/>
  <c r="K15" i="192" s="1"/>
  <c r="M15" i="192" s="1"/>
  <c r="L14" i="192"/>
  <c r="F14" i="192"/>
  <c r="J14" i="192" s="1"/>
  <c r="K14" i="192" s="1"/>
  <c r="M14" i="192" s="1"/>
  <c r="L13" i="192"/>
  <c r="F13" i="192"/>
  <c r="J13" i="192" s="1"/>
  <c r="K13" i="192" s="1"/>
  <c r="M13" i="192" s="1"/>
  <c r="L12" i="192"/>
  <c r="F12" i="192"/>
  <c r="J12" i="192" s="1"/>
  <c r="K12" i="192" s="1"/>
  <c r="M12" i="192" s="1"/>
  <c r="L11" i="192"/>
  <c r="F11" i="192"/>
  <c r="J11" i="192" s="1"/>
  <c r="K11" i="192" s="1"/>
  <c r="M11" i="192" s="1"/>
  <c r="L10" i="192"/>
  <c r="F10" i="192"/>
  <c r="J10" i="192" s="1"/>
  <c r="K10" i="192" s="1"/>
  <c r="M10" i="192" s="1"/>
  <c r="L9" i="192"/>
  <c r="F9" i="192"/>
  <c r="J9" i="192" s="1"/>
  <c r="K9" i="192" s="1"/>
  <c r="M9" i="192" s="1"/>
  <c r="L8" i="192"/>
  <c r="F8" i="192"/>
  <c r="J8" i="192" s="1"/>
  <c r="K8" i="192" s="1"/>
  <c r="M8" i="192" s="1"/>
  <c r="L7" i="192"/>
  <c r="F7" i="192"/>
  <c r="J7" i="192" s="1"/>
  <c r="K7" i="192" s="1"/>
  <c r="M7" i="192" s="1"/>
  <c r="L6" i="192"/>
  <c r="F6" i="192"/>
  <c r="J6" i="192" s="1"/>
  <c r="K6" i="192" s="1"/>
  <c r="M6" i="192" s="1"/>
  <c r="L5" i="192"/>
  <c r="L200" i="192" s="1"/>
  <c r="F5" i="192"/>
  <c r="J5" i="192" s="1"/>
  <c r="K5" i="192" s="1"/>
  <c r="M5" i="192" s="1"/>
  <c r="M200" i="192" s="1"/>
  <c r="I1" i="192"/>
  <c r="E2" i="192"/>
  <c r="F53" i="191"/>
  <c r="I43" i="191"/>
  <c r="I42" i="191"/>
  <c r="G42" i="191"/>
  <c r="I41" i="191"/>
  <c r="G41" i="191"/>
  <c r="I40" i="191"/>
  <c r="G40" i="191"/>
  <c r="I39" i="191"/>
  <c r="G39" i="191"/>
  <c r="I38" i="191"/>
  <c r="G38" i="191"/>
  <c r="I37" i="191"/>
  <c r="G37" i="191"/>
  <c r="I36" i="191"/>
  <c r="G36" i="191"/>
  <c r="I35" i="191"/>
  <c r="G35" i="191"/>
  <c r="I34" i="191"/>
  <c r="G34" i="191"/>
  <c r="I33" i="191"/>
  <c r="G33" i="191"/>
  <c r="I29" i="191"/>
  <c r="G29" i="191"/>
  <c r="F29" i="191"/>
  <c r="A29" i="191"/>
  <c r="I28" i="191"/>
  <c r="G28" i="191"/>
  <c r="F28" i="191"/>
  <c r="A28" i="191"/>
  <c r="I27" i="191"/>
  <c r="G27" i="191"/>
  <c r="F27" i="191"/>
  <c r="A27" i="191"/>
  <c r="I26" i="191"/>
  <c r="G26" i="191"/>
  <c r="F26" i="191"/>
  <c r="A26" i="191"/>
  <c r="I25" i="191"/>
  <c r="F25" i="191"/>
  <c r="G25" i="191" s="1"/>
  <c r="A25" i="191"/>
  <c r="I24" i="191"/>
  <c r="F24" i="191"/>
  <c r="G24" i="191" s="1"/>
  <c r="A24" i="191"/>
  <c r="I23" i="191"/>
  <c r="G23" i="191"/>
  <c r="F23" i="191"/>
  <c r="A23" i="191"/>
  <c r="I22" i="191"/>
  <c r="G22" i="191"/>
  <c r="F22" i="191"/>
  <c r="A22" i="191"/>
  <c r="I21" i="191"/>
  <c r="G21" i="191"/>
  <c r="F21" i="191"/>
  <c r="A21" i="191"/>
  <c r="I20" i="191"/>
  <c r="G20" i="191"/>
  <c r="F20" i="191"/>
  <c r="A20" i="191"/>
  <c r="I19" i="191"/>
  <c r="F19" i="191"/>
  <c r="A19" i="191"/>
  <c r="I18" i="191"/>
  <c r="F18" i="191"/>
  <c r="A18" i="191"/>
  <c r="I17" i="191"/>
  <c r="F17" i="191"/>
  <c r="A17" i="191"/>
  <c r="I16" i="191"/>
  <c r="F16" i="191"/>
  <c r="A16" i="191"/>
  <c r="I15" i="191"/>
  <c r="F15" i="191"/>
  <c r="A15" i="191"/>
  <c r="A14" i="191"/>
  <c r="E11" i="191"/>
  <c r="E8" i="191"/>
  <c r="H5" i="191"/>
  <c r="H41" i="191" s="1"/>
  <c r="G200" i="190"/>
  <c r="L199" i="190"/>
  <c r="F199" i="190"/>
  <c r="J199" i="190" s="1"/>
  <c r="K199" i="190" s="1"/>
  <c r="M199" i="190" s="1"/>
  <c r="L198" i="190"/>
  <c r="F198" i="190"/>
  <c r="J198" i="190" s="1"/>
  <c r="K198" i="190" s="1"/>
  <c r="M198" i="190" s="1"/>
  <c r="L197" i="190"/>
  <c r="F197" i="190"/>
  <c r="J197" i="190" s="1"/>
  <c r="K197" i="190" s="1"/>
  <c r="M197" i="190" s="1"/>
  <c r="L196" i="190"/>
  <c r="F196" i="190"/>
  <c r="J196" i="190" s="1"/>
  <c r="K196" i="190" s="1"/>
  <c r="M196" i="190" s="1"/>
  <c r="L195" i="190"/>
  <c r="F195" i="190"/>
  <c r="J195" i="190" s="1"/>
  <c r="K195" i="190" s="1"/>
  <c r="M195" i="190" s="1"/>
  <c r="L194" i="190"/>
  <c r="F194" i="190"/>
  <c r="J194" i="190" s="1"/>
  <c r="K194" i="190" s="1"/>
  <c r="M194" i="190" s="1"/>
  <c r="L193" i="190"/>
  <c r="F193" i="190"/>
  <c r="J193" i="190" s="1"/>
  <c r="K193" i="190" s="1"/>
  <c r="M193" i="190" s="1"/>
  <c r="L192" i="190"/>
  <c r="F192" i="190"/>
  <c r="J192" i="190" s="1"/>
  <c r="K192" i="190" s="1"/>
  <c r="M192" i="190" s="1"/>
  <c r="L191" i="190"/>
  <c r="F191" i="190"/>
  <c r="J191" i="190" s="1"/>
  <c r="K191" i="190" s="1"/>
  <c r="M191" i="190" s="1"/>
  <c r="L190" i="190"/>
  <c r="F190" i="190"/>
  <c r="J190" i="190" s="1"/>
  <c r="K190" i="190" s="1"/>
  <c r="M190" i="190" s="1"/>
  <c r="L189" i="190"/>
  <c r="F189" i="190"/>
  <c r="J189" i="190" s="1"/>
  <c r="K189" i="190" s="1"/>
  <c r="M189" i="190" s="1"/>
  <c r="L188" i="190"/>
  <c r="F188" i="190"/>
  <c r="J188" i="190" s="1"/>
  <c r="K188" i="190" s="1"/>
  <c r="M188" i="190" s="1"/>
  <c r="L187" i="190"/>
  <c r="F187" i="190"/>
  <c r="J187" i="190" s="1"/>
  <c r="K187" i="190" s="1"/>
  <c r="M187" i="190" s="1"/>
  <c r="L186" i="190"/>
  <c r="F186" i="190"/>
  <c r="J186" i="190" s="1"/>
  <c r="K186" i="190" s="1"/>
  <c r="M186" i="190" s="1"/>
  <c r="L185" i="190"/>
  <c r="F185" i="190"/>
  <c r="J185" i="190" s="1"/>
  <c r="K185" i="190" s="1"/>
  <c r="M185" i="190" s="1"/>
  <c r="L184" i="190"/>
  <c r="F184" i="190"/>
  <c r="J184" i="190" s="1"/>
  <c r="K184" i="190" s="1"/>
  <c r="M184" i="190" s="1"/>
  <c r="L183" i="190"/>
  <c r="F183" i="190"/>
  <c r="J183" i="190" s="1"/>
  <c r="K183" i="190" s="1"/>
  <c r="M183" i="190" s="1"/>
  <c r="L182" i="190"/>
  <c r="F182" i="190"/>
  <c r="J182" i="190" s="1"/>
  <c r="K182" i="190" s="1"/>
  <c r="M182" i="190" s="1"/>
  <c r="L181" i="190"/>
  <c r="F181" i="190"/>
  <c r="J181" i="190" s="1"/>
  <c r="K181" i="190" s="1"/>
  <c r="M181" i="190" s="1"/>
  <c r="L180" i="190"/>
  <c r="F180" i="190"/>
  <c r="J180" i="190" s="1"/>
  <c r="K180" i="190" s="1"/>
  <c r="M180" i="190" s="1"/>
  <c r="L179" i="190"/>
  <c r="F179" i="190"/>
  <c r="J179" i="190" s="1"/>
  <c r="K179" i="190" s="1"/>
  <c r="M179" i="190" s="1"/>
  <c r="L178" i="190"/>
  <c r="F178" i="190"/>
  <c r="J178" i="190" s="1"/>
  <c r="K178" i="190" s="1"/>
  <c r="M178" i="190" s="1"/>
  <c r="L177" i="190"/>
  <c r="F177" i="190"/>
  <c r="J177" i="190" s="1"/>
  <c r="K177" i="190" s="1"/>
  <c r="M177" i="190" s="1"/>
  <c r="L176" i="190"/>
  <c r="F176" i="190"/>
  <c r="J176" i="190" s="1"/>
  <c r="K176" i="190" s="1"/>
  <c r="M176" i="190" s="1"/>
  <c r="L175" i="190"/>
  <c r="F175" i="190"/>
  <c r="J175" i="190" s="1"/>
  <c r="K175" i="190" s="1"/>
  <c r="M175" i="190" s="1"/>
  <c r="L174" i="190"/>
  <c r="F174" i="190"/>
  <c r="J174" i="190" s="1"/>
  <c r="K174" i="190" s="1"/>
  <c r="M174" i="190" s="1"/>
  <c r="L173" i="190"/>
  <c r="F173" i="190"/>
  <c r="J173" i="190" s="1"/>
  <c r="K173" i="190" s="1"/>
  <c r="M173" i="190" s="1"/>
  <c r="L172" i="190"/>
  <c r="F172" i="190"/>
  <c r="J172" i="190" s="1"/>
  <c r="K172" i="190" s="1"/>
  <c r="M172" i="190" s="1"/>
  <c r="L171" i="190"/>
  <c r="F171" i="190"/>
  <c r="J171" i="190" s="1"/>
  <c r="K171" i="190" s="1"/>
  <c r="M171" i="190" s="1"/>
  <c r="L170" i="190"/>
  <c r="F170" i="190"/>
  <c r="J170" i="190" s="1"/>
  <c r="K170" i="190" s="1"/>
  <c r="M170" i="190" s="1"/>
  <c r="L169" i="190"/>
  <c r="F169" i="190"/>
  <c r="J169" i="190" s="1"/>
  <c r="K169" i="190" s="1"/>
  <c r="M169" i="190" s="1"/>
  <c r="L168" i="190"/>
  <c r="F168" i="190"/>
  <c r="J168" i="190" s="1"/>
  <c r="K168" i="190" s="1"/>
  <c r="M168" i="190" s="1"/>
  <c r="L167" i="190"/>
  <c r="F167" i="190"/>
  <c r="J167" i="190" s="1"/>
  <c r="K167" i="190" s="1"/>
  <c r="M167" i="190" s="1"/>
  <c r="L166" i="190"/>
  <c r="F166" i="190"/>
  <c r="J166" i="190" s="1"/>
  <c r="K166" i="190" s="1"/>
  <c r="M166" i="190" s="1"/>
  <c r="L165" i="190"/>
  <c r="F165" i="190"/>
  <c r="J165" i="190" s="1"/>
  <c r="K165" i="190" s="1"/>
  <c r="M165" i="190" s="1"/>
  <c r="L164" i="190"/>
  <c r="F164" i="190"/>
  <c r="J164" i="190" s="1"/>
  <c r="K164" i="190" s="1"/>
  <c r="M164" i="190" s="1"/>
  <c r="L163" i="190"/>
  <c r="F163" i="190"/>
  <c r="J163" i="190" s="1"/>
  <c r="K163" i="190" s="1"/>
  <c r="M163" i="190" s="1"/>
  <c r="L162" i="190"/>
  <c r="F162" i="190"/>
  <c r="J162" i="190" s="1"/>
  <c r="K162" i="190" s="1"/>
  <c r="M162" i="190" s="1"/>
  <c r="L161" i="190"/>
  <c r="F161" i="190"/>
  <c r="J161" i="190" s="1"/>
  <c r="K161" i="190" s="1"/>
  <c r="M161" i="190" s="1"/>
  <c r="L160" i="190"/>
  <c r="F160" i="190"/>
  <c r="J160" i="190" s="1"/>
  <c r="K160" i="190" s="1"/>
  <c r="M160" i="190" s="1"/>
  <c r="L159" i="190"/>
  <c r="F159" i="190"/>
  <c r="J159" i="190" s="1"/>
  <c r="K159" i="190" s="1"/>
  <c r="M159" i="190" s="1"/>
  <c r="L158" i="190"/>
  <c r="F158" i="190"/>
  <c r="J158" i="190" s="1"/>
  <c r="K158" i="190" s="1"/>
  <c r="M158" i="190" s="1"/>
  <c r="L157" i="190"/>
  <c r="F157" i="190"/>
  <c r="J157" i="190" s="1"/>
  <c r="K157" i="190" s="1"/>
  <c r="M157" i="190" s="1"/>
  <c r="L156" i="190"/>
  <c r="F156" i="190"/>
  <c r="J156" i="190" s="1"/>
  <c r="K156" i="190" s="1"/>
  <c r="M156" i="190" s="1"/>
  <c r="L155" i="190"/>
  <c r="F155" i="190"/>
  <c r="J155" i="190" s="1"/>
  <c r="K155" i="190" s="1"/>
  <c r="M155" i="190" s="1"/>
  <c r="L154" i="190"/>
  <c r="F154" i="190"/>
  <c r="J154" i="190" s="1"/>
  <c r="K154" i="190" s="1"/>
  <c r="M154" i="190" s="1"/>
  <c r="L153" i="190"/>
  <c r="F153" i="190"/>
  <c r="J153" i="190" s="1"/>
  <c r="K153" i="190" s="1"/>
  <c r="M153" i="190" s="1"/>
  <c r="L152" i="190"/>
  <c r="F152" i="190"/>
  <c r="J152" i="190" s="1"/>
  <c r="K152" i="190" s="1"/>
  <c r="M152" i="190" s="1"/>
  <c r="L151" i="190"/>
  <c r="F151" i="190"/>
  <c r="J151" i="190" s="1"/>
  <c r="K151" i="190" s="1"/>
  <c r="M151" i="190" s="1"/>
  <c r="L150" i="190"/>
  <c r="F150" i="190"/>
  <c r="J150" i="190" s="1"/>
  <c r="K150" i="190" s="1"/>
  <c r="M150" i="190" s="1"/>
  <c r="L149" i="190"/>
  <c r="F149" i="190"/>
  <c r="J149" i="190" s="1"/>
  <c r="K149" i="190" s="1"/>
  <c r="M149" i="190" s="1"/>
  <c r="L148" i="190"/>
  <c r="F148" i="190"/>
  <c r="J148" i="190" s="1"/>
  <c r="K148" i="190" s="1"/>
  <c r="M148" i="190" s="1"/>
  <c r="L147" i="190"/>
  <c r="F147" i="190"/>
  <c r="J147" i="190" s="1"/>
  <c r="K147" i="190" s="1"/>
  <c r="M147" i="190" s="1"/>
  <c r="L146" i="190"/>
  <c r="F146" i="190"/>
  <c r="J146" i="190" s="1"/>
  <c r="K146" i="190" s="1"/>
  <c r="M146" i="190" s="1"/>
  <c r="L145" i="190"/>
  <c r="F145" i="190"/>
  <c r="J145" i="190" s="1"/>
  <c r="K145" i="190" s="1"/>
  <c r="M145" i="190" s="1"/>
  <c r="L144" i="190"/>
  <c r="F144" i="190"/>
  <c r="J144" i="190" s="1"/>
  <c r="K144" i="190" s="1"/>
  <c r="M144" i="190" s="1"/>
  <c r="L143" i="190"/>
  <c r="F143" i="190"/>
  <c r="J143" i="190" s="1"/>
  <c r="K143" i="190" s="1"/>
  <c r="M143" i="190" s="1"/>
  <c r="L142" i="190"/>
  <c r="F142" i="190"/>
  <c r="J142" i="190" s="1"/>
  <c r="K142" i="190" s="1"/>
  <c r="M142" i="190" s="1"/>
  <c r="L141" i="190"/>
  <c r="F141" i="190"/>
  <c r="J141" i="190" s="1"/>
  <c r="K141" i="190" s="1"/>
  <c r="M141" i="190" s="1"/>
  <c r="L140" i="190"/>
  <c r="F140" i="190"/>
  <c r="J140" i="190" s="1"/>
  <c r="K140" i="190" s="1"/>
  <c r="M140" i="190" s="1"/>
  <c r="L139" i="190"/>
  <c r="F139" i="190"/>
  <c r="J139" i="190" s="1"/>
  <c r="K139" i="190" s="1"/>
  <c r="M139" i="190" s="1"/>
  <c r="L138" i="190"/>
  <c r="F138" i="190"/>
  <c r="J138" i="190" s="1"/>
  <c r="K138" i="190" s="1"/>
  <c r="M138" i="190" s="1"/>
  <c r="L137" i="190"/>
  <c r="F137" i="190"/>
  <c r="J137" i="190" s="1"/>
  <c r="K137" i="190" s="1"/>
  <c r="M137" i="190" s="1"/>
  <c r="L136" i="190"/>
  <c r="F136" i="190"/>
  <c r="J136" i="190" s="1"/>
  <c r="K136" i="190" s="1"/>
  <c r="M136" i="190" s="1"/>
  <c r="L135" i="190"/>
  <c r="F135" i="190"/>
  <c r="J135" i="190" s="1"/>
  <c r="K135" i="190" s="1"/>
  <c r="M135" i="190" s="1"/>
  <c r="L134" i="190"/>
  <c r="F134" i="190"/>
  <c r="J134" i="190" s="1"/>
  <c r="K134" i="190" s="1"/>
  <c r="M134" i="190" s="1"/>
  <c r="L133" i="190"/>
  <c r="F133" i="190"/>
  <c r="J133" i="190" s="1"/>
  <c r="K133" i="190" s="1"/>
  <c r="M133" i="190" s="1"/>
  <c r="L132" i="190"/>
  <c r="F132" i="190"/>
  <c r="J132" i="190" s="1"/>
  <c r="K132" i="190" s="1"/>
  <c r="M132" i="190" s="1"/>
  <c r="L131" i="190"/>
  <c r="F131" i="190"/>
  <c r="J131" i="190" s="1"/>
  <c r="K131" i="190" s="1"/>
  <c r="M131" i="190" s="1"/>
  <c r="L130" i="190"/>
  <c r="F130" i="190"/>
  <c r="J130" i="190" s="1"/>
  <c r="K130" i="190" s="1"/>
  <c r="M130" i="190" s="1"/>
  <c r="L129" i="190"/>
  <c r="F129" i="190"/>
  <c r="J129" i="190" s="1"/>
  <c r="K129" i="190" s="1"/>
  <c r="M129" i="190" s="1"/>
  <c r="L128" i="190"/>
  <c r="F128" i="190"/>
  <c r="J128" i="190" s="1"/>
  <c r="K128" i="190" s="1"/>
  <c r="M128" i="190" s="1"/>
  <c r="L127" i="190"/>
  <c r="F127" i="190"/>
  <c r="J127" i="190" s="1"/>
  <c r="K127" i="190" s="1"/>
  <c r="M127" i="190" s="1"/>
  <c r="L126" i="190"/>
  <c r="F126" i="190"/>
  <c r="J126" i="190" s="1"/>
  <c r="K126" i="190" s="1"/>
  <c r="M126" i="190" s="1"/>
  <c r="L125" i="190"/>
  <c r="F125" i="190"/>
  <c r="J125" i="190" s="1"/>
  <c r="K125" i="190" s="1"/>
  <c r="M125" i="190" s="1"/>
  <c r="L124" i="190"/>
  <c r="F124" i="190"/>
  <c r="J124" i="190" s="1"/>
  <c r="K124" i="190" s="1"/>
  <c r="M124" i="190" s="1"/>
  <c r="L123" i="190"/>
  <c r="F123" i="190"/>
  <c r="J123" i="190" s="1"/>
  <c r="K123" i="190" s="1"/>
  <c r="M123" i="190" s="1"/>
  <c r="L122" i="190"/>
  <c r="F122" i="190"/>
  <c r="J122" i="190" s="1"/>
  <c r="K122" i="190" s="1"/>
  <c r="M122" i="190" s="1"/>
  <c r="L121" i="190"/>
  <c r="F121" i="190"/>
  <c r="J121" i="190" s="1"/>
  <c r="K121" i="190" s="1"/>
  <c r="M121" i="190" s="1"/>
  <c r="L120" i="190"/>
  <c r="F120" i="190"/>
  <c r="J120" i="190" s="1"/>
  <c r="K120" i="190" s="1"/>
  <c r="M120" i="190" s="1"/>
  <c r="L119" i="190"/>
  <c r="F119" i="190"/>
  <c r="J119" i="190" s="1"/>
  <c r="K119" i="190" s="1"/>
  <c r="M119" i="190" s="1"/>
  <c r="L118" i="190"/>
  <c r="F118" i="190"/>
  <c r="J118" i="190" s="1"/>
  <c r="K118" i="190" s="1"/>
  <c r="M118" i="190" s="1"/>
  <c r="L117" i="190"/>
  <c r="F117" i="190"/>
  <c r="J117" i="190" s="1"/>
  <c r="K117" i="190" s="1"/>
  <c r="M117" i="190" s="1"/>
  <c r="L116" i="190"/>
  <c r="F116" i="190"/>
  <c r="J116" i="190" s="1"/>
  <c r="K116" i="190" s="1"/>
  <c r="M116" i="190" s="1"/>
  <c r="L115" i="190"/>
  <c r="F115" i="190"/>
  <c r="J115" i="190" s="1"/>
  <c r="K115" i="190" s="1"/>
  <c r="M115" i="190" s="1"/>
  <c r="L114" i="190"/>
  <c r="F114" i="190"/>
  <c r="J114" i="190" s="1"/>
  <c r="K114" i="190" s="1"/>
  <c r="M114" i="190" s="1"/>
  <c r="L113" i="190"/>
  <c r="F113" i="190"/>
  <c r="J113" i="190" s="1"/>
  <c r="K113" i="190" s="1"/>
  <c r="M113" i="190" s="1"/>
  <c r="L112" i="190"/>
  <c r="F112" i="190"/>
  <c r="J112" i="190" s="1"/>
  <c r="K112" i="190" s="1"/>
  <c r="M112" i="190" s="1"/>
  <c r="L111" i="190"/>
  <c r="F111" i="190"/>
  <c r="J111" i="190" s="1"/>
  <c r="K111" i="190" s="1"/>
  <c r="M111" i="190" s="1"/>
  <c r="L110" i="190"/>
  <c r="F110" i="190"/>
  <c r="J110" i="190" s="1"/>
  <c r="K110" i="190" s="1"/>
  <c r="M110" i="190" s="1"/>
  <c r="L109" i="190"/>
  <c r="F109" i="190"/>
  <c r="J109" i="190" s="1"/>
  <c r="K109" i="190" s="1"/>
  <c r="M109" i="190" s="1"/>
  <c r="L108" i="190"/>
  <c r="F108" i="190"/>
  <c r="J108" i="190" s="1"/>
  <c r="K108" i="190" s="1"/>
  <c r="M108" i="190" s="1"/>
  <c r="L107" i="190"/>
  <c r="F107" i="190"/>
  <c r="J107" i="190" s="1"/>
  <c r="K107" i="190" s="1"/>
  <c r="M107" i="190" s="1"/>
  <c r="L106" i="190"/>
  <c r="F106" i="190"/>
  <c r="J106" i="190" s="1"/>
  <c r="K106" i="190" s="1"/>
  <c r="M106" i="190" s="1"/>
  <c r="L105" i="190"/>
  <c r="F105" i="190"/>
  <c r="J105" i="190" s="1"/>
  <c r="K105" i="190" s="1"/>
  <c r="M105" i="190" s="1"/>
  <c r="L104" i="190"/>
  <c r="F104" i="190"/>
  <c r="J104" i="190" s="1"/>
  <c r="K104" i="190" s="1"/>
  <c r="M104" i="190" s="1"/>
  <c r="L103" i="190"/>
  <c r="F103" i="190"/>
  <c r="J103" i="190" s="1"/>
  <c r="K103" i="190" s="1"/>
  <c r="M103" i="190" s="1"/>
  <c r="L102" i="190"/>
  <c r="F102" i="190"/>
  <c r="J102" i="190" s="1"/>
  <c r="K102" i="190" s="1"/>
  <c r="M102" i="190" s="1"/>
  <c r="L101" i="190"/>
  <c r="F101" i="190"/>
  <c r="J101" i="190" s="1"/>
  <c r="K101" i="190" s="1"/>
  <c r="M101" i="190" s="1"/>
  <c r="L100" i="190"/>
  <c r="F100" i="190"/>
  <c r="J100" i="190" s="1"/>
  <c r="K100" i="190" s="1"/>
  <c r="M100" i="190" s="1"/>
  <c r="L99" i="190"/>
  <c r="F99" i="190"/>
  <c r="J99" i="190" s="1"/>
  <c r="K99" i="190" s="1"/>
  <c r="M99" i="190" s="1"/>
  <c r="L98" i="190"/>
  <c r="F98" i="190"/>
  <c r="J98" i="190" s="1"/>
  <c r="K98" i="190" s="1"/>
  <c r="M98" i="190" s="1"/>
  <c r="L97" i="190"/>
  <c r="F97" i="190"/>
  <c r="J97" i="190" s="1"/>
  <c r="K97" i="190" s="1"/>
  <c r="M97" i="190" s="1"/>
  <c r="L96" i="190"/>
  <c r="F96" i="190"/>
  <c r="J96" i="190" s="1"/>
  <c r="K96" i="190" s="1"/>
  <c r="M96" i="190" s="1"/>
  <c r="L95" i="190"/>
  <c r="F95" i="190"/>
  <c r="J95" i="190" s="1"/>
  <c r="K95" i="190" s="1"/>
  <c r="M95" i="190" s="1"/>
  <c r="L94" i="190"/>
  <c r="F94" i="190"/>
  <c r="J94" i="190" s="1"/>
  <c r="K94" i="190" s="1"/>
  <c r="M94" i="190" s="1"/>
  <c r="L93" i="190"/>
  <c r="F93" i="190"/>
  <c r="J93" i="190" s="1"/>
  <c r="K93" i="190" s="1"/>
  <c r="M93" i="190" s="1"/>
  <c r="L92" i="190"/>
  <c r="F92" i="190"/>
  <c r="J92" i="190" s="1"/>
  <c r="K92" i="190" s="1"/>
  <c r="M92" i="190" s="1"/>
  <c r="L91" i="190"/>
  <c r="F91" i="190"/>
  <c r="J91" i="190" s="1"/>
  <c r="K91" i="190" s="1"/>
  <c r="M91" i="190" s="1"/>
  <c r="L90" i="190"/>
  <c r="F90" i="190"/>
  <c r="J90" i="190" s="1"/>
  <c r="K90" i="190" s="1"/>
  <c r="M90" i="190" s="1"/>
  <c r="L89" i="190"/>
  <c r="F89" i="190"/>
  <c r="J89" i="190" s="1"/>
  <c r="K89" i="190" s="1"/>
  <c r="M89" i="190" s="1"/>
  <c r="L88" i="190"/>
  <c r="F88" i="190"/>
  <c r="J88" i="190" s="1"/>
  <c r="K88" i="190" s="1"/>
  <c r="M88" i="190" s="1"/>
  <c r="L87" i="190"/>
  <c r="F87" i="190"/>
  <c r="J87" i="190" s="1"/>
  <c r="K87" i="190" s="1"/>
  <c r="M87" i="190" s="1"/>
  <c r="L86" i="190"/>
  <c r="F86" i="190"/>
  <c r="J86" i="190" s="1"/>
  <c r="K86" i="190" s="1"/>
  <c r="M86" i="190" s="1"/>
  <c r="L85" i="190"/>
  <c r="F85" i="190"/>
  <c r="J85" i="190" s="1"/>
  <c r="K85" i="190" s="1"/>
  <c r="M85" i="190" s="1"/>
  <c r="L84" i="190"/>
  <c r="F84" i="190"/>
  <c r="J84" i="190" s="1"/>
  <c r="K84" i="190" s="1"/>
  <c r="M84" i="190" s="1"/>
  <c r="L83" i="190"/>
  <c r="F83" i="190"/>
  <c r="J83" i="190" s="1"/>
  <c r="K83" i="190" s="1"/>
  <c r="M83" i="190" s="1"/>
  <c r="L82" i="190"/>
  <c r="F82" i="190"/>
  <c r="J82" i="190" s="1"/>
  <c r="K82" i="190" s="1"/>
  <c r="M82" i="190" s="1"/>
  <c r="L81" i="190"/>
  <c r="F81" i="190"/>
  <c r="J81" i="190" s="1"/>
  <c r="K81" i="190" s="1"/>
  <c r="M81" i="190" s="1"/>
  <c r="L80" i="190"/>
  <c r="F80" i="190"/>
  <c r="J80" i="190" s="1"/>
  <c r="K80" i="190" s="1"/>
  <c r="M80" i="190" s="1"/>
  <c r="L79" i="190"/>
  <c r="F79" i="190"/>
  <c r="J79" i="190" s="1"/>
  <c r="K79" i="190" s="1"/>
  <c r="M79" i="190" s="1"/>
  <c r="L78" i="190"/>
  <c r="F78" i="190"/>
  <c r="J78" i="190" s="1"/>
  <c r="K78" i="190" s="1"/>
  <c r="M78" i="190" s="1"/>
  <c r="L77" i="190"/>
  <c r="F77" i="190"/>
  <c r="J77" i="190" s="1"/>
  <c r="K77" i="190" s="1"/>
  <c r="M77" i="190" s="1"/>
  <c r="L76" i="190"/>
  <c r="F76" i="190"/>
  <c r="J76" i="190" s="1"/>
  <c r="K76" i="190" s="1"/>
  <c r="M76" i="190" s="1"/>
  <c r="L75" i="190"/>
  <c r="F75" i="190"/>
  <c r="J75" i="190" s="1"/>
  <c r="K75" i="190" s="1"/>
  <c r="M75" i="190" s="1"/>
  <c r="L74" i="190"/>
  <c r="F74" i="190"/>
  <c r="J74" i="190" s="1"/>
  <c r="K74" i="190" s="1"/>
  <c r="M74" i="190" s="1"/>
  <c r="L73" i="190"/>
  <c r="F73" i="190"/>
  <c r="J73" i="190" s="1"/>
  <c r="K73" i="190" s="1"/>
  <c r="M73" i="190" s="1"/>
  <c r="L72" i="190"/>
  <c r="F72" i="190"/>
  <c r="J72" i="190" s="1"/>
  <c r="K72" i="190" s="1"/>
  <c r="M72" i="190" s="1"/>
  <c r="L71" i="190"/>
  <c r="F71" i="190"/>
  <c r="J71" i="190" s="1"/>
  <c r="K71" i="190" s="1"/>
  <c r="M71" i="190" s="1"/>
  <c r="L70" i="190"/>
  <c r="F70" i="190"/>
  <c r="J70" i="190" s="1"/>
  <c r="K70" i="190" s="1"/>
  <c r="M70" i="190" s="1"/>
  <c r="L69" i="190"/>
  <c r="F69" i="190"/>
  <c r="J69" i="190" s="1"/>
  <c r="K69" i="190" s="1"/>
  <c r="M69" i="190" s="1"/>
  <c r="L68" i="190"/>
  <c r="F68" i="190"/>
  <c r="J68" i="190" s="1"/>
  <c r="K68" i="190" s="1"/>
  <c r="M68" i="190" s="1"/>
  <c r="L67" i="190"/>
  <c r="F67" i="190"/>
  <c r="J67" i="190" s="1"/>
  <c r="K67" i="190" s="1"/>
  <c r="M67" i="190" s="1"/>
  <c r="L66" i="190"/>
  <c r="F66" i="190"/>
  <c r="J66" i="190" s="1"/>
  <c r="K66" i="190" s="1"/>
  <c r="M66" i="190" s="1"/>
  <c r="L65" i="190"/>
  <c r="F65" i="190"/>
  <c r="J65" i="190" s="1"/>
  <c r="K65" i="190" s="1"/>
  <c r="M65" i="190" s="1"/>
  <c r="L64" i="190"/>
  <c r="F64" i="190"/>
  <c r="J64" i="190" s="1"/>
  <c r="K64" i="190" s="1"/>
  <c r="M64" i="190" s="1"/>
  <c r="L63" i="190"/>
  <c r="F63" i="190"/>
  <c r="J63" i="190" s="1"/>
  <c r="K63" i="190" s="1"/>
  <c r="M63" i="190" s="1"/>
  <c r="L62" i="190"/>
  <c r="F62" i="190"/>
  <c r="J62" i="190" s="1"/>
  <c r="K62" i="190" s="1"/>
  <c r="M62" i="190" s="1"/>
  <c r="L61" i="190"/>
  <c r="F61" i="190"/>
  <c r="J61" i="190" s="1"/>
  <c r="K61" i="190" s="1"/>
  <c r="M61" i="190" s="1"/>
  <c r="L60" i="190"/>
  <c r="F60" i="190"/>
  <c r="J60" i="190" s="1"/>
  <c r="K60" i="190" s="1"/>
  <c r="M60" i="190" s="1"/>
  <c r="L59" i="190"/>
  <c r="F59" i="190"/>
  <c r="J59" i="190" s="1"/>
  <c r="K59" i="190" s="1"/>
  <c r="M59" i="190" s="1"/>
  <c r="L58" i="190"/>
  <c r="F58" i="190"/>
  <c r="J58" i="190" s="1"/>
  <c r="K58" i="190" s="1"/>
  <c r="M58" i="190" s="1"/>
  <c r="L57" i="190"/>
  <c r="F57" i="190"/>
  <c r="J57" i="190" s="1"/>
  <c r="K57" i="190" s="1"/>
  <c r="M57" i="190" s="1"/>
  <c r="L56" i="190"/>
  <c r="F56" i="190"/>
  <c r="J56" i="190" s="1"/>
  <c r="K56" i="190" s="1"/>
  <c r="M56" i="190" s="1"/>
  <c r="L55" i="190"/>
  <c r="F55" i="190"/>
  <c r="J55" i="190" s="1"/>
  <c r="K55" i="190" s="1"/>
  <c r="M55" i="190" s="1"/>
  <c r="L54" i="190"/>
  <c r="F54" i="190"/>
  <c r="J54" i="190" s="1"/>
  <c r="K54" i="190" s="1"/>
  <c r="M54" i="190" s="1"/>
  <c r="L53" i="190"/>
  <c r="F53" i="190"/>
  <c r="J53" i="190" s="1"/>
  <c r="K53" i="190" s="1"/>
  <c r="M53" i="190" s="1"/>
  <c r="L52" i="190"/>
  <c r="F52" i="190"/>
  <c r="J52" i="190" s="1"/>
  <c r="K52" i="190" s="1"/>
  <c r="M52" i="190" s="1"/>
  <c r="L51" i="190"/>
  <c r="F51" i="190"/>
  <c r="J51" i="190" s="1"/>
  <c r="K51" i="190" s="1"/>
  <c r="M51" i="190" s="1"/>
  <c r="L50" i="190"/>
  <c r="F50" i="190"/>
  <c r="J50" i="190" s="1"/>
  <c r="K50" i="190" s="1"/>
  <c r="M50" i="190" s="1"/>
  <c r="L49" i="190"/>
  <c r="F49" i="190"/>
  <c r="J49" i="190" s="1"/>
  <c r="K49" i="190" s="1"/>
  <c r="M49" i="190" s="1"/>
  <c r="L48" i="190"/>
  <c r="F48" i="190"/>
  <c r="J48" i="190" s="1"/>
  <c r="K48" i="190" s="1"/>
  <c r="M48" i="190" s="1"/>
  <c r="L47" i="190"/>
  <c r="F47" i="190"/>
  <c r="J47" i="190" s="1"/>
  <c r="K47" i="190" s="1"/>
  <c r="M47" i="190" s="1"/>
  <c r="L46" i="190"/>
  <c r="F46" i="190"/>
  <c r="J46" i="190" s="1"/>
  <c r="K46" i="190" s="1"/>
  <c r="M46" i="190" s="1"/>
  <c r="L45" i="190"/>
  <c r="F45" i="190"/>
  <c r="J45" i="190" s="1"/>
  <c r="K45" i="190" s="1"/>
  <c r="M45" i="190" s="1"/>
  <c r="L44" i="190"/>
  <c r="F44" i="190"/>
  <c r="J44" i="190" s="1"/>
  <c r="K44" i="190" s="1"/>
  <c r="M44" i="190" s="1"/>
  <c r="L43" i="190"/>
  <c r="F43" i="190"/>
  <c r="J43" i="190" s="1"/>
  <c r="K43" i="190" s="1"/>
  <c r="M43" i="190" s="1"/>
  <c r="L42" i="190"/>
  <c r="F42" i="190"/>
  <c r="J42" i="190" s="1"/>
  <c r="K42" i="190" s="1"/>
  <c r="M42" i="190" s="1"/>
  <c r="L41" i="190"/>
  <c r="F41" i="190"/>
  <c r="J41" i="190" s="1"/>
  <c r="K41" i="190" s="1"/>
  <c r="M41" i="190" s="1"/>
  <c r="L40" i="190"/>
  <c r="F40" i="190"/>
  <c r="J40" i="190" s="1"/>
  <c r="K40" i="190" s="1"/>
  <c r="M40" i="190" s="1"/>
  <c r="L39" i="190"/>
  <c r="F39" i="190"/>
  <c r="J39" i="190" s="1"/>
  <c r="K39" i="190" s="1"/>
  <c r="M39" i="190" s="1"/>
  <c r="L38" i="190"/>
  <c r="F38" i="190"/>
  <c r="J38" i="190" s="1"/>
  <c r="K38" i="190" s="1"/>
  <c r="M38" i="190" s="1"/>
  <c r="L37" i="190"/>
  <c r="F37" i="190"/>
  <c r="J37" i="190" s="1"/>
  <c r="K37" i="190" s="1"/>
  <c r="M37" i="190" s="1"/>
  <c r="L36" i="190"/>
  <c r="F36" i="190"/>
  <c r="J36" i="190" s="1"/>
  <c r="K36" i="190" s="1"/>
  <c r="M36" i="190" s="1"/>
  <c r="L35" i="190"/>
  <c r="F35" i="190"/>
  <c r="J35" i="190" s="1"/>
  <c r="K35" i="190" s="1"/>
  <c r="M35" i="190" s="1"/>
  <c r="L34" i="190"/>
  <c r="F34" i="190"/>
  <c r="J34" i="190" s="1"/>
  <c r="K34" i="190" s="1"/>
  <c r="M34" i="190" s="1"/>
  <c r="L33" i="190"/>
  <c r="F33" i="190"/>
  <c r="J33" i="190" s="1"/>
  <c r="K33" i="190" s="1"/>
  <c r="M33" i="190" s="1"/>
  <c r="L32" i="190"/>
  <c r="F32" i="190"/>
  <c r="J32" i="190" s="1"/>
  <c r="K32" i="190" s="1"/>
  <c r="M32" i="190" s="1"/>
  <c r="L31" i="190"/>
  <c r="F31" i="190"/>
  <c r="J31" i="190" s="1"/>
  <c r="K31" i="190" s="1"/>
  <c r="M31" i="190" s="1"/>
  <c r="L30" i="190"/>
  <c r="F30" i="190"/>
  <c r="J30" i="190" s="1"/>
  <c r="K30" i="190" s="1"/>
  <c r="M30" i="190" s="1"/>
  <c r="L29" i="190"/>
  <c r="F29" i="190"/>
  <c r="J29" i="190" s="1"/>
  <c r="K29" i="190" s="1"/>
  <c r="M29" i="190" s="1"/>
  <c r="L28" i="190"/>
  <c r="F28" i="190"/>
  <c r="J28" i="190" s="1"/>
  <c r="K28" i="190" s="1"/>
  <c r="M28" i="190" s="1"/>
  <c r="L27" i="190"/>
  <c r="F27" i="190"/>
  <c r="J27" i="190" s="1"/>
  <c r="K27" i="190" s="1"/>
  <c r="M27" i="190" s="1"/>
  <c r="L26" i="190"/>
  <c r="F26" i="190"/>
  <c r="J26" i="190" s="1"/>
  <c r="K26" i="190" s="1"/>
  <c r="M26" i="190" s="1"/>
  <c r="L25" i="190"/>
  <c r="F25" i="190"/>
  <c r="J25" i="190" s="1"/>
  <c r="K25" i="190" s="1"/>
  <c r="M25" i="190" s="1"/>
  <c r="L24" i="190"/>
  <c r="F24" i="190"/>
  <c r="J24" i="190" s="1"/>
  <c r="K24" i="190" s="1"/>
  <c r="M24" i="190" s="1"/>
  <c r="L23" i="190"/>
  <c r="F23" i="190"/>
  <c r="J23" i="190" s="1"/>
  <c r="K23" i="190" s="1"/>
  <c r="M23" i="190" s="1"/>
  <c r="L22" i="190"/>
  <c r="F22" i="190"/>
  <c r="J22" i="190" s="1"/>
  <c r="K22" i="190" s="1"/>
  <c r="M22" i="190" s="1"/>
  <c r="L21" i="190"/>
  <c r="F21" i="190"/>
  <c r="J21" i="190" s="1"/>
  <c r="K21" i="190" s="1"/>
  <c r="M21" i="190" s="1"/>
  <c r="L20" i="190"/>
  <c r="F20" i="190"/>
  <c r="J20" i="190" s="1"/>
  <c r="K20" i="190" s="1"/>
  <c r="M20" i="190" s="1"/>
  <c r="L19" i="190"/>
  <c r="F19" i="190"/>
  <c r="J19" i="190" s="1"/>
  <c r="K19" i="190" s="1"/>
  <c r="M19" i="190" s="1"/>
  <c r="L18" i="190"/>
  <c r="F18" i="190"/>
  <c r="J18" i="190" s="1"/>
  <c r="K18" i="190" s="1"/>
  <c r="M18" i="190" s="1"/>
  <c r="L17" i="190"/>
  <c r="F17" i="190"/>
  <c r="J17" i="190" s="1"/>
  <c r="K17" i="190" s="1"/>
  <c r="M17" i="190" s="1"/>
  <c r="L16" i="190"/>
  <c r="F16" i="190"/>
  <c r="J16" i="190" s="1"/>
  <c r="K16" i="190" s="1"/>
  <c r="M16" i="190" s="1"/>
  <c r="L15" i="190"/>
  <c r="F15" i="190"/>
  <c r="J15" i="190" s="1"/>
  <c r="K15" i="190" s="1"/>
  <c r="M15" i="190" s="1"/>
  <c r="L14" i="190"/>
  <c r="F14" i="190"/>
  <c r="J14" i="190" s="1"/>
  <c r="K14" i="190" s="1"/>
  <c r="M14" i="190" s="1"/>
  <c r="L13" i="190"/>
  <c r="F13" i="190"/>
  <c r="J13" i="190" s="1"/>
  <c r="K13" i="190" s="1"/>
  <c r="M13" i="190" s="1"/>
  <c r="L12" i="190"/>
  <c r="F12" i="190"/>
  <c r="J12" i="190" s="1"/>
  <c r="K12" i="190" s="1"/>
  <c r="M12" i="190" s="1"/>
  <c r="L11" i="190"/>
  <c r="F11" i="190"/>
  <c r="J11" i="190" s="1"/>
  <c r="K11" i="190" s="1"/>
  <c r="M11" i="190" s="1"/>
  <c r="L10" i="190"/>
  <c r="F10" i="190"/>
  <c r="J10" i="190" s="1"/>
  <c r="K10" i="190" s="1"/>
  <c r="M10" i="190" s="1"/>
  <c r="L9" i="190"/>
  <c r="F9" i="190"/>
  <c r="J9" i="190" s="1"/>
  <c r="K9" i="190" s="1"/>
  <c r="M9" i="190" s="1"/>
  <c r="L8" i="190"/>
  <c r="F8" i="190"/>
  <c r="J8" i="190" s="1"/>
  <c r="K8" i="190" s="1"/>
  <c r="M8" i="190" s="1"/>
  <c r="L7" i="190"/>
  <c r="F7" i="190"/>
  <c r="J7" i="190" s="1"/>
  <c r="K7" i="190" s="1"/>
  <c r="M7" i="190" s="1"/>
  <c r="L6" i="190"/>
  <c r="F6" i="190"/>
  <c r="J6" i="190" s="1"/>
  <c r="K6" i="190" s="1"/>
  <c r="M6" i="190" s="1"/>
  <c r="L5" i="190"/>
  <c r="F5" i="190"/>
  <c r="J5" i="190" s="1"/>
  <c r="K5" i="190" s="1"/>
  <c r="M5" i="190" s="1"/>
  <c r="M200" i="190" s="1"/>
  <c r="I1" i="190"/>
  <c r="F53" i="189"/>
  <c r="I43" i="189"/>
  <c r="I42" i="189"/>
  <c r="G42" i="189"/>
  <c r="I41" i="189"/>
  <c r="G41" i="189"/>
  <c r="I40" i="189"/>
  <c r="G40" i="189"/>
  <c r="I39" i="189"/>
  <c r="G39" i="189"/>
  <c r="I38" i="189"/>
  <c r="G38" i="189"/>
  <c r="I37" i="189"/>
  <c r="G37" i="189"/>
  <c r="I36" i="189"/>
  <c r="G36" i="189"/>
  <c r="I35" i="189"/>
  <c r="G35" i="189"/>
  <c r="I34" i="189"/>
  <c r="G34" i="189"/>
  <c r="I33" i="189"/>
  <c r="G33" i="189"/>
  <c r="I29" i="189"/>
  <c r="G29" i="189"/>
  <c r="F29" i="189"/>
  <c r="A29" i="189"/>
  <c r="I28" i="189"/>
  <c r="G28" i="189"/>
  <c r="F28" i="189"/>
  <c r="A28" i="189"/>
  <c r="I27" i="189"/>
  <c r="F27" i="189"/>
  <c r="G27" i="189" s="1"/>
  <c r="A27" i="189"/>
  <c r="I26" i="189"/>
  <c r="F26" i="189"/>
  <c r="G26" i="189" s="1"/>
  <c r="A26" i="189"/>
  <c r="I25" i="189"/>
  <c r="F25" i="189"/>
  <c r="G25" i="189" s="1"/>
  <c r="A25" i="189"/>
  <c r="I24" i="189"/>
  <c r="F24" i="189"/>
  <c r="G24" i="189" s="1"/>
  <c r="A24" i="189"/>
  <c r="I23" i="189"/>
  <c r="F23" i="189"/>
  <c r="G23" i="189" s="1"/>
  <c r="A23" i="189"/>
  <c r="I22" i="189"/>
  <c r="F22" i="189"/>
  <c r="G22" i="189" s="1"/>
  <c r="A22" i="189"/>
  <c r="I21" i="189"/>
  <c r="F21" i="189"/>
  <c r="G21" i="189" s="1"/>
  <c r="A21" i="189"/>
  <c r="I20" i="189"/>
  <c r="F20" i="189"/>
  <c r="G20" i="189" s="1"/>
  <c r="A20" i="189"/>
  <c r="I19" i="189"/>
  <c r="F19" i="189"/>
  <c r="A19" i="189"/>
  <c r="I18" i="189"/>
  <c r="F18" i="189"/>
  <c r="A18" i="189"/>
  <c r="I17" i="189"/>
  <c r="F17" i="189"/>
  <c r="A17" i="189"/>
  <c r="I16" i="189"/>
  <c r="F16" i="189"/>
  <c r="A16" i="189"/>
  <c r="I15" i="189"/>
  <c r="F15" i="189"/>
  <c r="A15" i="189"/>
  <c r="A14" i="189"/>
  <c r="E8" i="189"/>
  <c r="E11" i="189" s="1"/>
  <c r="H5" i="189"/>
  <c r="H41" i="189" s="1"/>
  <c r="G200" i="188"/>
  <c r="L199" i="188"/>
  <c r="F199" i="188"/>
  <c r="J199" i="188" s="1"/>
  <c r="K199" i="188" s="1"/>
  <c r="M199" i="188" s="1"/>
  <c r="L198" i="188"/>
  <c r="F198" i="188"/>
  <c r="J198" i="188" s="1"/>
  <c r="K198" i="188" s="1"/>
  <c r="M198" i="188" s="1"/>
  <c r="L197" i="188"/>
  <c r="F197" i="188"/>
  <c r="J197" i="188" s="1"/>
  <c r="K197" i="188" s="1"/>
  <c r="M197" i="188" s="1"/>
  <c r="L196" i="188"/>
  <c r="F196" i="188"/>
  <c r="J196" i="188" s="1"/>
  <c r="K196" i="188" s="1"/>
  <c r="M196" i="188" s="1"/>
  <c r="L195" i="188"/>
  <c r="F195" i="188"/>
  <c r="J195" i="188" s="1"/>
  <c r="K195" i="188" s="1"/>
  <c r="M195" i="188" s="1"/>
  <c r="L194" i="188"/>
  <c r="F194" i="188"/>
  <c r="J194" i="188" s="1"/>
  <c r="K194" i="188" s="1"/>
  <c r="M194" i="188" s="1"/>
  <c r="L193" i="188"/>
  <c r="F193" i="188"/>
  <c r="J193" i="188" s="1"/>
  <c r="K193" i="188" s="1"/>
  <c r="M193" i="188" s="1"/>
  <c r="L192" i="188"/>
  <c r="F192" i="188"/>
  <c r="J192" i="188" s="1"/>
  <c r="K192" i="188" s="1"/>
  <c r="M192" i="188" s="1"/>
  <c r="L191" i="188"/>
  <c r="F191" i="188"/>
  <c r="J191" i="188" s="1"/>
  <c r="K191" i="188" s="1"/>
  <c r="M191" i="188" s="1"/>
  <c r="L190" i="188"/>
  <c r="F190" i="188"/>
  <c r="J190" i="188" s="1"/>
  <c r="K190" i="188" s="1"/>
  <c r="M190" i="188" s="1"/>
  <c r="L189" i="188"/>
  <c r="F189" i="188"/>
  <c r="J189" i="188" s="1"/>
  <c r="K189" i="188" s="1"/>
  <c r="M189" i="188" s="1"/>
  <c r="L188" i="188"/>
  <c r="F188" i="188"/>
  <c r="J188" i="188" s="1"/>
  <c r="K188" i="188" s="1"/>
  <c r="M188" i="188" s="1"/>
  <c r="L187" i="188"/>
  <c r="F187" i="188"/>
  <c r="J187" i="188" s="1"/>
  <c r="K187" i="188" s="1"/>
  <c r="M187" i="188" s="1"/>
  <c r="L186" i="188"/>
  <c r="F186" i="188"/>
  <c r="J186" i="188" s="1"/>
  <c r="K186" i="188" s="1"/>
  <c r="M186" i="188" s="1"/>
  <c r="L185" i="188"/>
  <c r="F185" i="188"/>
  <c r="J185" i="188" s="1"/>
  <c r="K185" i="188" s="1"/>
  <c r="M185" i="188" s="1"/>
  <c r="L184" i="188"/>
  <c r="F184" i="188"/>
  <c r="J184" i="188" s="1"/>
  <c r="K184" i="188" s="1"/>
  <c r="M184" i="188" s="1"/>
  <c r="L183" i="188"/>
  <c r="F183" i="188"/>
  <c r="J183" i="188" s="1"/>
  <c r="K183" i="188" s="1"/>
  <c r="M183" i="188" s="1"/>
  <c r="L182" i="188"/>
  <c r="F182" i="188"/>
  <c r="J182" i="188" s="1"/>
  <c r="K182" i="188" s="1"/>
  <c r="M182" i="188" s="1"/>
  <c r="L181" i="188"/>
  <c r="F181" i="188"/>
  <c r="J181" i="188" s="1"/>
  <c r="K181" i="188" s="1"/>
  <c r="M181" i="188" s="1"/>
  <c r="L180" i="188"/>
  <c r="F180" i="188"/>
  <c r="J180" i="188" s="1"/>
  <c r="K180" i="188" s="1"/>
  <c r="M180" i="188" s="1"/>
  <c r="L179" i="188"/>
  <c r="F179" i="188"/>
  <c r="J179" i="188" s="1"/>
  <c r="K179" i="188" s="1"/>
  <c r="M179" i="188" s="1"/>
  <c r="L178" i="188"/>
  <c r="F178" i="188"/>
  <c r="J178" i="188" s="1"/>
  <c r="K178" i="188" s="1"/>
  <c r="M178" i="188" s="1"/>
  <c r="L177" i="188"/>
  <c r="F177" i="188"/>
  <c r="J177" i="188" s="1"/>
  <c r="K177" i="188" s="1"/>
  <c r="M177" i="188" s="1"/>
  <c r="L176" i="188"/>
  <c r="F176" i="188"/>
  <c r="J176" i="188" s="1"/>
  <c r="K176" i="188" s="1"/>
  <c r="M176" i="188" s="1"/>
  <c r="L175" i="188"/>
  <c r="F175" i="188"/>
  <c r="J175" i="188" s="1"/>
  <c r="K175" i="188" s="1"/>
  <c r="M175" i="188" s="1"/>
  <c r="L174" i="188"/>
  <c r="F174" i="188"/>
  <c r="J174" i="188" s="1"/>
  <c r="K174" i="188" s="1"/>
  <c r="M174" i="188" s="1"/>
  <c r="L173" i="188"/>
  <c r="F173" i="188"/>
  <c r="J173" i="188" s="1"/>
  <c r="K173" i="188" s="1"/>
  <c r="M173" i="188" s="1"/>
  <c r="L172" i="188"/>
  <c r="F172" i="188"/>
  <c r="J172" i="188" s="1"/>
  <c r="K172" i="188" s="1"/>
  <c r="M172" i="188" s="1"/>
  <c r="L171" i="188"/>
  <c r="F171" i="188"/>
  <c r="J171" i="188" s="1"/>
  <c r="K171" i="188" s="1"/>
  <c r="M171" i="188" s="1"/>
  <c r="L170" i="188"/>
  <c r="F170" i="188"/>
  <c r="J170" i="188" s="1"/>
  <c r="K170" i="188" s="1"/>
  <c r="M170" i="188" s="1"/>
  <c r="L169" i="188"/>
  <c r="F169" i="188"/>
  <c r="J169" i="188" s="1"/>
  <c r="K169" i="188" s="1"/>
  <c r="M169" i="188" s="1"/>
  <c r="L168" i="188"/>
  <c r="F168" i="188"/>
  <c r="J168" i="188" s="1"/>
  <c r="K168" i="188" s="1"/>
  <c r="M168" i="188" s="1"/>
  <c r="L167" i="188"/>
  <c r="F167" i="188"/>
  <c r="J167" i="188" s="1"/>
  <c r="K167" i="188" s="1"/>
  <c r="M167" i="188" s="1"/>
  <c r="L166" i="188"/>
  <c r="F166" i="188"/>
  <c r="J166" i="188" s="1"/>
  <c r="K166" i="188" s="1"/>
  <c r="M166" i="188" s="1"/>
  <c r="L165" i="188"/>
  <c r="F165" i="188"/>
  <c r="J165" i="188" s="1"/>
  <c r="K165" i="188" s="1"/>
  <c r="M165" i="188" s="1"/>
  <c r="L164" i="188"/>
  <c r="F164" i="188"/>
  <c r="J164" i="188" s="1"/>
  <c r="K164" i="188" s="1"/>
  <c r="M164" i="188" s="1"/>
  <c r="L163" i="188"/>
  <c r="F163" i="188"/>
  <c r="J163" i="188" s="1"/>
  <c r="K163" i="188" s="1"/>
  <c r="M163" i="188" s="1"/>
  <c r="L162" i="188"/>
  <c r="F162" i="188"/>
  <c r="J162" i="188" s="1"/>
  <c r="K162" i="188" s="1"/>
  <c r="M162" i="188" s="1"/>
  <c r="L161" i="188"/>
  <c r="F161" i="188"/>
  <c r="J161" i="188" s="1"/>
  <c r="K161" i="188" s="1"/>
  <c r="M161" i="188" s="1"/>
  <c r="L160" i="188"/>
  <c r="F160" i="188"/>
  <c r="J160" i="188" s="1"/>
  <c r="K160" i="188" s="1"/>
  <c r="M160" i="188" s="1"/>
  <c r="L159" i="188"/>
  <c r="F159" i="188"/>
  <c r="J159" i="188" s="1"/>
  <c r="K159" i="188" s="1"/>
  <c r="M159" i="188" s="1"/>
  <c r="L158" i="188"/>
  <c r="F158" i="188"/>
  <c r="J158" i="188" s="1"/>
  <c r="K158" i="188" s="1"/>
  <c r="M158" i="188" s="1"/>
  <c r="L157" i="188"/>
  <c r="F157" i="188"/>
  <c r="J157" i="188" s="1"/>
  <c r="K157" i="188" s="1"/>
  <c r="M157" i="188" s="1"/>
  <c r="L156" i="188"/>
  <c r="F156" i="188"/>
  <c r="J156" i="188" s="1"/>
  <c r="K156" i="188" s="1"/>
  <c r="M156" i="188" s="1"/>
  <c r="L155" i="188"/>
  <c r="F155" i="188"/>
  <c r="J155" i="188" s="1"/>
  <c r="K155" i="188" s="1"/>
  <c r="M155" i="188" s="1"/>
  <c r="L154" i="188"/>
  <c r="F154" i="188"/>
  <c r="J154" i="188" s="1"/>
  <c r="K154" i="188" s="1"/>
  <c r="M154" i="188" s="1"/>
  <c r="L153" i="188"/>
  <c r="F153" i="188"/>
  <c r="J153" i="188" s="1"/>
  <c r="K153" i="188" s="1"/>
  <c r="M153" i="188" s="1"/>
  <c r="L152" i="188"/>
  <c r="F152" i="188"/>
  <c r="J152" i="188" s="1"/>
  <c r="K152" i="188" s="1"/>
  <c r="M152" i="188" s="1"/>
  <c r="L151" i="188"/>
  <c r="F151" i="188"/>
  <c r="J151" i="188" s="1"/>
  <c r="K151" i="188" s="1"/>
  <c r="M151" i="188" s="1"/>
  <c r="L150" i="188"/>
  <c r="F150" i="188"/>
  <c r="J150" i="188" s="1"/>
  <c r="K150" i="188" s="1"/>
  <c r="M150" i="188" s="1"/>
  <c r="L149" i="188"/>
  <c r="F149" i="188"/>
  <c r="J149" i="188" s="1"/>
  <c r="K149" i="188" s="1"/>
  <c r="M149" i="188" s="1"/>
  <c r="L148" i="188"/>
  <c r="F148" i="188"/>
  <c r="J148" i="188" s="1"/>
  <c r="K148" i="188" s="1"/>
  <c r="M148" i="188" s="1"/>
  <c r="L147" i="188"/>
  <c r="F147" i="188"/>
  <c r="J147" i="188" s="1"/>
  <c r="K147" i="188" s="1"/>
  <c r="M147" i="188" s="1"/>
  <c r="L146" i="188"/>
  <c r="F146" i="188"/>
  <c r="J146" i="188" s="1"/>
  <c r="K146" i="188" s="1"/>
  <c r="M146" i="188" s="1"/>
  <c r="L145" i="188"/>
  <c r="F145" i="188"/>
  <c r="J145" i="188" s="1"/>
  <c r="K145" i="188" s="1"/>
  <c r="M145" i="188" s="1"/>
  <c r="L144" i="188"/>
  <c r="F144" i="188"/>
  <c r="J144" i="188" s="1"/>
  <c r="K144" i="188" s="1"/>
  <c r="M144" i="188" s="1"/>
  <c r="L143" i="188"/>
  <c r="F143" i="188"/>
  <c r="J143" i="188" s="1"/>
  <c r="K143" i="188" s="1"/>
  <c r="M143" i="188" s="1"/>
  <c r="L142" i="188"/>
  <c r="F142" i="188"/>
  <c r="J142" i="188" s="1"/>
  <c r="K142" i="188" s="1"/>
  <c r="M142" i="188" s="1"/>
  <c r="L141" i="188"/>
  <c r="F141" i="188"/>
  <c r="J141" i="188" s="1"/>
  <c r="K141" i="188" s="1"/>
  <c r="M141" i="188" s="1"/>
  <c r="L140" i="188"/>
  <c r="F140" i="188"/>
  <c r="J140" i="188" s="1"/>
  <c r="K140" i="188" s="1"/>
  <c r="M140" i="188" s="1"/>
  <c r="L139" i="188"/>
  <c r="F139" i="188"/>
  <c r="J139" i="188" s="1"/>
  <c r="K139" i="188" s="1"/>
  <c r="M139" i="188" s="1"/>
  <c r="L138" i="188"/>
  <c r="F138" i="188"/>
  <c r="J138" i="188" s="1"/>
  <c r="K138" i="188" s="1"/>
  <c r="M138" i="188" s="1"/>
  <c r="L137" i="188"/>
  <c r="F137" i="188"/>
  <c r="J137" i="188" s="1"/>
  <c r="K137" i="188" s="1"/>
  <c r="M137" i="188" s="1"/>
  <c r="L136" i="188"/>
  <c r="F136" i="188"/>
  <c r="J136" i="188" s="1"/>
  <c r="K136" i="188" s="1"/>
  <c r="M136" i="188" s="1"/>
  <c r="L135" i="188"/>
  <c r="F135" i="188"/>
  <c r="J135" i="188" s="1"/>
  <c r="K135" i="188" s="1"/>
  <c r="M135" i="188" s="1"/>
  <c r="L134" i="188"/>
  <c r="F134" i="188"/>
  <c r="J134" i="188" s="1"/>
  <c r="K134" i="188" s="1"/>
  <c r="M134" i="188" s="1"/>
  <c r="L133" i="188"/>
  <c r="F133" i="188"/>
  <c r="J133" i="188" s="1"/>
  <c r="K133" i="188" s="1"/>
  <c r="M133" i="188" s="1"/>
  <c r="L132" i="188"/>
  <c r="F132" i="188"/>
  <c r="J132" i="188" s="1"/>
  <c r="K132" i="188" s="1"/>
  <c r="M132" i="188" s="1"/>
  <c r="L131" i="188"/>
  <c r="F131" i="188"/>
  <c r="J131" i="188" s="1"/>
  <c r="K131" i="188" s="1"/>
  <c r="M131" i="188" s="1"/>
  <c r="L130" i="188"/>
  <c r="F130" i="188"/>
  <c r="J130" i="188" s="1"/>
  <c r="K130" i="188" s="1"/>
  <c r="M130" i="188" s="1"/>
  <c r="L129" i="188"/>
  <c r="F129" i="188"/>
  <c r="J129" i="188" s="1"/>
  <c r="K129" i="188" s="1"/>
  <c r="M129" i="188" s="1"/>
  <c r="L128" i="188"/>
  <c r="F128" i="188"/>
  <c r="J128" i="188" s="1"/>
  <c r="K128" i="188" s="1"/>
  <c r="M128" i="188" s="1"/>
  <c r="L127" i="188"/>
  <c r="F127" i="188"/>
  <c r="J127" i="188" s="1"/>
  <c r="K127" i="188" s="1"/>
  <c r="M127" i="188" s="1"/>
  <c r="L126" i="188"/>
  <c r="F126" i="188"/>
  <c r="J126" i="188" s="1"/>
  <c r="K126" i="188" s="1"/>
  <c r="M126" i="188" s="1"/>
  <c r="L125" i="188"/>
  <c r="F125" i="188"/>
  <c r="J125" i="188" s="1"/>
  <c r="K125" i="188" s="1"/>
  <c r="M125" i="188" s="1"/>
  <c r="L124" i="188"/>
  <c r="F124" i="188"/>
  <c r="J124" i="188" s="1"/>
  <c r="K124" i="188" s="1"/>
  <c r="M124" i="188" s="1"/>
  <c r="L123" i="188"/>
  <c r="F123" i="188"/>
  <c r="J123" i="188" s="1"/>
  <c r="K123" i="188" s="1"/>
  <c r="M123" i="188" s="1"/>
  <c r="L122" i="188"/>
  <c r="F122" i="188"/>
  <c r="J122" i="188" s="1"/>
  <c r="K122" i="188" s="1"/>
  <c r="M122" i="188" s="1"/>
  <c r="L121" i="188"/>
  <c r="F121" i="188"/>
  <c r="J121" i="188" s="1"/>
  <c r="K121" i="188" s="1"/>
  <c r="M121" i="188" s="1"/>
  <c r="L120" i="188"/>
  <c r="F120" i="188"/>
  <c r="J120" i="188" s="1"/>
  <c r="K120" i="188" s="1"/>
  <c r="M120" i="188" s="1"/>
  <c r="L119" i="188"/>
  <c r="F119" i="188"/>
  <c r="J119" i="188" s="1"/>
  <c r="K119" i="188" s="1"/>
  <c r="M119" i="188" s="1"/>
  <c r="L118" i="188"/>
  <c r="F118" i="188"/>
  <c r="J118" i="188" s="1"/>
  <c r="K118" i="188" s="1"/>
  <c r="M118" i="188" s="1"/>
  <c r="L117" i="188"/>
  <c r="F117" i="188"/>
  <c r="J117" i="188" s="1"/>
  <c r="K117" i="188" s="1"/>
  <c r="M117" i="188" s="1"/>
  <c r="L116" i="188"/>
  <c r="F116" i="188"/>
  <c r="J116" i="188" s="1"/>
  <c r="K116" i="188" s="1"/>
  <c r="M116" i="188" s="1"/>
  <c r="L115" i="188"/>
  <c r="F115" i="188"/>
  <c r="J115" i="188" s="1"/>
  <c r="K115" i="188" s="1"/>
  <c r="M115" i="188" s="1"/>
  <c r="L114" i="188"/>
  <c r="F114" i="188"/>
  <c r="J114" i="188" s="1"/>
  <c r="K114" i="188" s="1"/>
  <c r="M114" i="188" s="1"/>
  <c r="L113" i="188"/>
  <c r="F113" i="188"/>
  <c r="J113" i="188" s="1"/>
  <c r="K113" i="188" s="1"/>
  <c r="M113" i="188" s="1"/>
  <c r="L112" i="188"/>
  <c r="F112" i="188"/>
  <c r="J112" i="188" s="1"/>
  <c r="K112" i="188" s="1"/>
  <c r="M112" i="188" s="1"/>
  <c r="L111" i="188"/>
  <c r="F111" i="188"/>
  <c r="J111" i="188" s="1"/>
  <c r="K111" i="188" s="1"/>
  <c r="M111" i="188" s="1"/>
  <c r="L110" i="188"/>
  <c r="F110" i="188"/>
  <c r="J110" i="188" s="1"/>
  <c r="K110" i="188" s="1"/>
  <c r="M110" i="188" s="1"/>
  <c r="L109" i="188"/>
  <c r="F109" i="188"/>
  <c r="J109" i="188" s="1"/>
  <c r="K109" i="188" s="1"/>
  <c r="M109" i="188" s="1"/>
  <c r="L108" i="188"/>
  <c r="F108" i="188"/>
  <c r="J108" i="188" s="1"/>
  <c r="K108" i="188" s="1"/>
  <c r="M108" i="188" s="1"/>
  <c r="L107" i="188"/>
  <c r="F107" i="188"/>
  <c r="J107" i="188" s="1"/>
  <c r="K107" i="188" s="1"/>
  <c r="M107" i="188" s="1"/>
  <c r="L106" i="188"/>
  <c r="F106" i="188"/>
  <c r="J106" i="188" s="1"/>
  <c r="K106" i="188" s="1"/>
  <c r="M106" i="188" s="1"/>
  <c r="L105" i="188"/>
  <c r="F105" i="188"/>
  <c r="J105" i="188" s="1"/>
  <c r="K105" i="188" s="1"/>
  <c r="M105" i="188" s="1"/>
  <c r="L104" i="188"/>
  <c r="F104" i="188"/>
  <c r="J104" i="188" s="1"/>
  <c r="K104" i="188" s="1"/>
  <c r="M104" i="188" s="1"/>
  <c r="L103" i="188"/>
  <c r="F103" i="188"/>
  <c r="J103" i="188" s="1"/>
  <c r="K103" i="188" s="1"/>
  <c r="M103" i="188" s="1"/>
  <c r="L102" i="188"/>
  <c r="F102" i="188"/>
  <c r="J102" i="188" s="1"/>
  <c r="K102" i="188" s="1"/>
  <c r="M102" i="188" s="1"/>
  <c r="L101" i="188"/>
  <c r="F101" i="188"/>
  <c r="J101" i="188" s="1"/>
  <c r="K101" i="188" s="1"/>
  <c r="M101" i="188" s="1"/>
  <c r="L100" i="188"/>
  <c r="F100" i="188"/>
  <c r="J100" i="188" s="1"/>
  <c r="K100" i="188" s="1"/>
  <c r="M100" i="188" s="1"/>
  <c r="L99" i="188"/>
  <c r="F99" i="188"/>
  <c r="J99" i="188" s="1"/>
  <c r="K99" i="188" s="1"/>
  <c r="M99" i="188" s="1"/>
  <c r="L98" i="188"/>
  <c r="F98" i="188"/>
  <c r="J98" i="188" s="1"/>
  <c r="K98" i="188" s="1"/>
  <c r="M98" i="188" s="1"/>
  <c r="L97" i="188"/>
  <c r="F97" i="188"/>
  <c r="J97" i="188" s="1"/>
  <c r="K97" i="188" s="1"/>
  <c r="M97" i="188" s="1"/>
  <c r="L96" i="188"/>
  <c r="F96" i="188"/>
  <c r="J96" i="188" s="1"/>
  <c r="K96" i="188" s="1"/>
  <c r="M96" i="188" s="1"/>
  <c r="L95" i="188"/>
  <c r="F95" i="188"/>
  <c r="J95" i="188" s="1"/>
  <c r="K95" i="188" s="1"/>
  <c r="M95" i="188" s="1"/>
  <c r="L94" i="188"/>
  <c r="F94" i="188"/>
  <c r="J94" i="188" s="1"/>
  <c r="K94" i="188" s="1"/>
  <c r="M94" i="188" s="1"/>
  <c r="L93" i="188"/>
  <c r="F93" i="188"/>
  <c r="J93" i="188" s="1"/>
  <c r="K93" i="188" s="1"/>
  <c r="M93" i="188" s="1"/>
  <c r="L92" i="188"/>
  <c r="F92" i="188"/>
  <c r="J92" i="188" s="1"/>
  <c r="K92" i="188" s="1"/>
  <c r="M92" i="188" s="1"/>
  <c r="L91" i="188"/>
  <c r="F91" i="188"/>
  <c r="J91" i="188" s="1"/>
  <c r="K91" i="188" s="1"/>
  <c r="M91" i="188" s="1"/>
  <c r="L90" i="188"/>
  <c r="F90" i="188"/>
  <c r="J90" i="188" s="1"/>
  <c r="K90" i="188" s="1"/>
  <c r="M90" i="188" s="1"/>
  <c r="L89" i="188"/>
  <c r="F89" i="188"/>
  <c r="J89" i="188" s="1"/>
  <c r="K89" i="188" s="1"/>
  <c r="M89" i="188" s="1"/>
  <c r="L88" i="188"/>
  <c r="F88" i="188"/>
  <c r="J88" i="188" s="1"/>
  <c r="K88" i="188" s="1"/>
  <c r="M88" i="188" s="1"/>
  <c r="L87" i="188"/>
  <c r="F87" i="188"/>
  <c r="J87" i="188" s="1"/>
  <c r="K87" i="188" s="1"/>
  <c r="M87" i="188" s="1"/>
  <c r="L86" i="188"/>
  <c r="F86" i="188"/>
  <c r="J86" i="188" s="1"/>
  <c r="K86" i="188" s="1"/>
  <c r="M86" i="188" s="1"/>
  <c r="L85" i="188"/>
  <c r="F85" i="188"/>
  <c r="J85" i="188" s="1"/>
  <c r="K85" i="188" s="1"/>
  <c r="M85" i="188" s="1"/>
  <c r="L84" i="188"/>
  <c r="F84" i="188"/>
  <c r="J84" i="188" s="1"/>
  <c r="K84" i="188" s="1"/>
  <c r="M84" i="188" s="1"/>
  <c r="L83" i="188"/>
  <c r="F83" i="188"/>
  <c r="J83" i="188" s="1"/>
  <c r="K83" i="188" s="1"/>
  <c r="M83" i="188" s="1"/>
  <c r="L82" i="188"/>
  <c r="F82" i="188"/>
  <c r="J82" i="188" s="1"/>
  <c r="K82" i="188" s="1"/>
  <c r="M82" i="188" s="1"/>
  <c r="L81" i="188"/>
  <c r="F81" i="188"/>
  <c r="J81" i="188" s="1"/>
  <c r="K81" i="188" s="1"/>
  <c r="M81" i="188" s="1"/>
  <c r="L80" i="188"/>
  <c r="F80" i="188"/>
  <c r="J80" i="188" s="1"/>
  <c r="K80" i="188" s="1"/>
  <c r="M80" i="188" s="1"/>
  <c r="L79" i="188"/>
  <c r="F79" i="188"/>
  <c r="J79" i="188" s="1"/>
  <c r="K79" i="188" s="1"/>
  <c r="M79" i="188" s="1"/>
  <c r="L78" i="188"/>
  <c r="F78" i="188"/>
  <c r="J78" i="188" s="1"/>
  <c r="K78" i="188" s="1"/>
  <c r="M78" i="188" s="1"/>
  <c r="L77" i="188"/>
  <c r="F77" i="188"/>
  <c r="J77" i="188" s="1"/>
  <c r="K77" i="188" s="1"/>
  <c r="M77" i="188" s="1"/>
  <c r="L76" i="188"/>
  <c r="F76" i="188"/>
  <c r="J76" i="188" s="1"/>
  <c r="K76" i="188" s="1"/>
  <c r="M76" i="188" s="1"/>
  <c r="L75" i="188"/>
  <c r="F75" i="188"/>
  <c r="J75" i="188" s="1"/>
  <c r="K75" i="188" s="1"/>
  <c r="M75" i="188" s="1"/>
  <c r="L74" i="188"/>
  <c r="F74" i="188"/>
  <c r="J74" i="188" s="1"/>
  <c r="K74" i="188" s="1"/>
  <c r="M74" i="188" s="1"/>
  <c r="L73" i="188"/>
  <c r="F73" i="188"/>
  <c r="J73" i="188" s="1"/>
  <c r="K73" i="188" s="1"/>
  <c r="M73" i="188" s="1"/>
  <c r="L72" i="188"/>
  <c r="F72" i="188"/>
  <c r="J72" i="188" s="1"/>
  <c r="K72" i="188" s="1"/>
  <c r="M72" i="188" s="1"/>
  <c r="L71" i="188"/>
  <c r="F71" i="188"/>
  <c r="J71" i="188" s="1"/>
  <c r="K71" i="188" s="1"/>
  <c r="M71" i="188" s="1"/>
  <c r="L70" i="188"/>
  <c r="F70" i="188"/>
  <c r="J70" i="188" s="1"/>
  <c r="K70" i="188" s="1"/>
  <c r="M70" i="188" s="1"/>
  <c r="L69" i="188"/>
  <c r="F69" i="188"/>
  <c r="J69" i="188" s="1"/>
  <c r="K69" i="188" s="1"/>
  <c r="M69" i="188" s="1"/>
  <c r="L68" i="188"/>
  <c r="F68" i="188"/>
  <c r="J68" i="188" s="1"/>
  <c r="K68" i="188" s="1"/>
  <c r="M68" i="188" s="1"/>
  <c r="L67" i="188"/>
  <c r="F67" i="188"/>
  <c r="J67" i="188" s="1"/>
  <c r="K67" i="188" s="1"/>
  <c r="M67" i="188" s="1"/>
  <c r="L66" i="188"/>
  <c r="F66" i="188"/>
  <c r="J66" i="188" s="1"/>
  <c r="K66" i="188" s="1"/>
  <c r="M66" i="188" s="1"/>
  <c r="L65" i="188"/>
  <c r="F65" i="188"/>
  <c r="J65" i="188" s="1"/>
  <c r="K65" i="188" s="1"/>
  <c r="M65" i="188" s="1"/>
  <c r="L64" i="188"/>
  <c r="F64" i="188"/>
  <c r="J64" i="188" s="1"/>
  <c r="K64" i="188" s="1"/>
  <c r="M64" i="188" s="1"/>
  <c r="L63" i="188"/>
  <c r="F63" i="188"/>
  <c r="J63" i="188" s="1"/>
  <c r="K63" i="188" s="1"/>
  <c r="M63" i="188" s="1"/>
  <c r="L62" i="188"/>
  <c r="F62" i="188"/>
  <c r="J62" i="188" s="1"/>
  <c r="K62" i="188" s="1"/>
  <c r="M62" i="188" s="1"/>
  <c r="L61" i="188"/>
  <c r="F61" i="188"/>
  <c r="J61" i="188" s="1"/>
  <c r="K61" i="188" s="1"/>
  <c r="M61" i="188" s="1"/>
  <c r="L60" i="188"/>
  <c r="F60" i="188"/>
  <c r="J60" i="188" s="1"/>
  <c r="K60" i="188" s="1"/>
  <c r="M60" i="188" s="1"/>
  <c r="L59" i="188"/>
  <c r="F59" i="188"/>
  <c r="J59" i="188" s="1"/>
  <c r="K59" i="188" s="1"/>
  <c r="M59" i="188" s="1"/>
  <c r="L58" i="188"/>
  <c r="F58" i="188"/>
  <c r="J58" i="188" s="1"/>
  <c r="K58" i="188" s="1"/>
  <c r="M58" i="188" s="1"/>
  <c r="L57" i="188"/>
  <c r="F57" i="188"/>
  <c r="J57" i="188" s="1"/>
  <c r="K57" i="188" s="1"/>
  <c r="M57" i="188" s="1"/>
  <c r="L56" i="188"/>
  <c r="F56" i="188"/>
  <c r="J56" i="188" s="1"/>
  <c r="K56" i="188" s="1"/>
  <c r="M56" i="188" s="1"/>
  <c r="L55" i="188"/>
  <c r="F55" i="188"/>
  <c r="J55" i="188" s="1"/>
  <c r="K55" i="188" s="1"/>
  <c r="M55" i="188" s="1"/>
  <c r="L54" i="188"/>
  <c r="F54" i="188"/>
  <c r="J54" i="188" s="1"/>
  <c r="K54" i="188" s="1"/>
  <c r="M54" i="188" s="1"/>
  <c r="L53" i="188"/>
  <c r="F53" i="188"/>
  <c r="J53" i="188" s="1"/>
  <c r="K53" i="188" s="1"/>
  <c r="M53" i="188" s="1"/>
  <c r="L52" i="188"/>
  <c r="F52" i="188"/>
  <c r="J52" i="188" s="1"/>
  <c r="K52" i="188" s="1"/>
  <c r="M52" i="188" s="1"/>
  <c r="L51" i="188"/>
  <c r="F51" i="188"/>
  <c r="J51" i="188" s="1"/>
  <c r="K51" i="188" s="1"/>
  <c r="M51" i="188" s="1"/>
  <c r="L50" i="188"/>
  <c r="F50" i="188"/>
  <c r="J50" i="188" s="1"/>
  <c r="K50" i="188" s="1"/>
  <c r="M50" i="188" s="1"/>
  <c r="L49" i="188"/>
  <c r="F49" i="188"/>
  <c r="J49" i="188" s="1"/>
  <c r="K49" i="188" s="1"/>
  <c r="M49" i="188" s="1"/>
  <c r="L48" i="188"/>
  <c r="F48" i="188"/>
  <c r="J48" i="188" s="1"/>
  <c r="K48" i="188" s="1"/>
  <c r="M48" i="188" s="1"/>
  <c r="L47" i="188"/>
  <c r="F47" i="188"/>
  <c r="J47" i="188" s="1"/>
  <c r="K47" i="188" s="1"/>
  <c r="M47" i="188" s="1"/>
  <c r="L46" i="188"/>
  <c r="F46" i="188"/>
  <c r="J46" i="188" s="1"/>
  <c r="K46" i="188" s="1"/>
  <c r="M46" i="188" s="1"/>
  <c r="L45" i="188"/>
  <c r="F45" i="188"/>
  <c r="J45" i="188" s="1"/>
  <c r="K45" i="188" s="1"/>
  <c r="M45" i="188" s="1"/>
  <c r="L44" i="188"/>
  <c r="F44" i="188"/>
  <c r="J44" i="188" s="1"/>
  <c r="K44" i="188" s="1"/>
  <c r="M44" i="188" s="1"/>
  <c r="L43" i="188"/>
  <c r="F43" i="188"/>
  <c r="J43" i="188" s="1"/>
  <c r="K43" i="188" s="1"/>
  <c r="M43" i="188" s="1"/>
  <c r="L42" i="188"/>
  <c r="F42" i="188"/>
  <c r="J42" i="188" s="1"/>
  <c r="K42" i="188" s="1"/>
  <c r="M42" i="188" s="1"/>
  <c r="L41" i="188"/>
  <c r="F41" i="188"/>
  <c r="J41" i="188" s="1"/>
  <c r="K41" i="188" s="1"/>
  <c r="M41" i="188" s="1"/>
  <c r="L40" i="188"/>
  <c r="F40" i="188"/>
  <c r="J40" i="188" s="1"/>
  <c r="K40" i="188" s="1"/>
  <c r="M40" i="188" s="1"/>
  <c r="L39" i="188"/>
  <c r="F39" i="188"/>
  <c r="J39" i="188" s="1"/>
  <c r="K39" i="188" s="1"/>
  <c r="M39" i="188" s="1"/>
  <c r="L38" i="188"/>
  <c r="F38" i="188"/>
  <c r="J38" i="188" s="1"/>
  <c r="K38" i="188" s="1"/>
  <c r="M38" i="188" s="1"/>
  <c r="L37" i="188"/>
  <c r="F37" i="188"/>
  <c r="J37" i="188" s="1"/>
  <c r="K37" i="188" s="1"/>
  <c r="M37" i="188" s="1"/>
  <c r="L36" i="188"/>
  <c r="F36" i="188"/>
  <c r="J36" i="188" s="1"/>
  <c r="K36" i="188" s="1"/>
  <c r="M36" i="188" s="1"/>
  <c r="L35" i="188"/>
  <c r="F35" i="188"/>
  <c r="J35" i="188" s="1"/>
  <c r="K35" i="188" s="1"/>
  <c r="M35" i="188" s="1"/>
  <c r="L34" i="188"/>
  <c r="F34" i="188"/>
  <c r="J34" i="188" s="1"/>
  <c r="K34" i="188" s="1"/>
  <c r="M34" i="188" s="1"/>
  <c r="L33" i="188"/>
  <c r="F33" i="188"/>
  <c r="J33" i="188" s="1"/>
  <c r="K33" i="188" s="1"/>
  <c r="M33" i="188" s="1"/>
  <c r="L32" i="188"/>
  <c r="F32" i="188"/>
  <c r="J32" i="188" s="1"/>
  <c r="K32" i="188" s="1"/>
  <c r="M32" i="188" s="1"/>
  <c r="L31" i="188"/>
  <c r="F31" i="188"/>
  <c r="J31" i="188" s="1"/>
  <c r="K31" i="188" s="1"/>
  <c r="M31" i="188" s="1"/>
  <c r="L30" i="188"/>
  <c r="F30" i="188"/>
  <c r="J30" i="188" s="1"/>
  <c r="K30" i="188" s="1"/>
  <c r="M30" i="188" s="1"/>
  <c r="L29" i="188"/>
  <c r="F29" i="188"/>
  <c r="J29" i="188" s="1"/>
  <c r="K29" i="188" s="1"/>
  <c r="M29" i="188" s="1"/>
  <c r="L28" i="188"/>
  <c r="F28" i="188"/>
  <c r="J28" i="188" s="1"/>
  <c r="K28" i="188" s="1"/>
  <c r="M28" i="188" s="1"/>
  <c r="L27" i="188"/>
  <c r="F27" i="188"/>
  <c r="J27" i="188" s="1"/>
  <c r="K27" i="188" s="1"/>
  <c r="M27" i="188" s="1"/>
  <c r="L26" i="188"/>
  <c r="F26" i="188"/>
  <c r="J26" i="188" s="1"/>
  <c r="K26" i="188" s="1"/>
  <c r="M26" i="188" s="1"/>
  <c r="L25" i="188"/>
  <c r="F25" i="188"/>
  <c r="J25" i="188" s="1"/>
  <c r="K25" i="188" s="1"/>
  <c r="M25" i="188" s="1"/>
  <c r="L24" i="188"/>
  <c r="F24" i="188"/>
  <c r="J24" i="188" s="1"/>
  <c r="K24" i="188" s="1"/>
  <c r="M24" i="188" s="1"/>
  <c r="L23" i="188"/>
  <c r="F23" i="188"/>
  <c r="J23" i="188" s="1"/>
  <c r="K23" i="188" s="1"/>
  <c r="M23" i="188" s="1"/>
  <c r="L22" i="188"/>
  <c r="F22" i="188"/>
  <c r="J22" i="188" s="1"/>
  <c r="K22" i="188" s="1"/>
  <c r="M22" i="188" s="1"/>
  <c r="L21" i="188"/>
  <c r="F21" i="188"/>
  <c r="J21" i="188" s="1"/>
  <c r="K21" i="188" s="1"/>
  <c r="M21" i="188" s="1"/>
  <c r="L20" i="188"/>
  <c r="F20" i="188"/>
  <c r="J20" i="188" s="1"/>
  <c r="K20" i="188" s="1"/>
  <c r="M20" i="188" s="1"/>
  <c r="L19" i="188"/>
  <c r="F19" i="188"/>
  <c r="J19" i="188" s="1"/>
  <c r="K19" i="188" s="1"/>
  <c r="M19" i="188" s="1"/>
  <c r="L18" i="188"/>
  <c r="F18" i="188"/>
  <c r="J18" i="188" s="1"/>
  <c r="K18" i="188" s="1"/>
  <c r="M18" i="188" s="1"/>
  <c r="L17" i="188"/>
  <c r="F17" i="188"/>
  <c r="J17" i="188" s="1"/>
  <c r="K17" i="188" s="1"/>
  <c r="M17" i="188" s="1"/>
  <c r="L16" i="188"/>
  <c r="F16" i="188"/>
  <c r="J16" i="188" s="1"/>
  <c r="K16" i="188" s="1"/>
  <c r="M16" i="188" s="1"/>
  <c r="L15" i="188"/>
  <c r="F15" i="188"/>
  <c r="J15" i="188" s="1"/>
  <c r="K15" i="188" s="1"/>
  <c r="M15" i="188" s="1"/>
  <c r="L14" i="188"/>
  <c r="F14" i="188"/>
  <c r="J14" i="188" s="1"/>
  <c r="K14" i="188" s="1"/>
  <c r="M14" i="188" s="1"/>
  <c r="L13" i="188"/>
  <c r="F13" i="188"/>
  <c r="J13" i="188" s="1"/>
  <c r="K13" i="188" s="1"/>
  <c r="M13" i="188" s="1"/>
  <c r="L12" i="188"/>
  <c r="F12" i="188"/>
  <c r="J12" i="188" s="1"/>
  <c r="K12" i="188" s="1"/>
  <c r="M12" i="188" s="1"/>
  <c r="L11" i="188"/>
  <c r="F11" i="188"/>
  <c r="J11" i="188" s="1"/>
  <c r="K11" i="188" s="1"/>
  <c r="M11" i="188" s="1"/>
  <c r="L10" i="188"/>
  <c r="F10" i="188"/>
  <c r="J10" i="188" s="1"/>
  <c r="K10" i="188" s="1"/>
  <c r="M10" i="188" s="1"/>
  <c r="L9" i="188"/>
  <c r="F9" i="188"/>
  <c r="J9" i="188" s="1"/>
  <c r="K9" i="188" s="1"/>
  <c r="M9" i="188" s="1"/>
  <c r="L8" i="188"/>
  <c r="F8" i="188"/>
  <c r="J8" i="188" s="1"/>
  <c r="K8" i="188" s="1"/>
  <c r="M8" i="188" s="1"/>
  <c r="L7" i="188"/>
  <c r="F7" i="188"/>
  <c r="J7" i="188" s="1"/>
  <c r="K7" i="188" s="1"/>
  <c r="M7" i="188" s="1"/>
  <c r="L6" i="188"/>
  <c r="F6" i="188"/>
  <c r="J6" i="188" s="1"/>
  <c r="K6" i="188" s="1"/>
  <c r="M6" i="188" s="1"/>
  <c r="L5" i="188"/>
  <c r="F5" i="188"/>
  <c r="J5" i="188" s="1"/>
  <c r="K5" i="188" s="1"/>
  <c r="M5" i="188" s="1"/>
  <c r="M200" i="188" s="1"/>
  <c r="D2" i="188"/>
  <c r="I1" i="188"/>
  <c r="E2" i="188"/>
  <c r="F53" i="187"/>
  <c r="I43" i="187"/>
  <c r="I42" i="187"/>
  <c r="G42" i="187"/>
  <c r="I41" i="187"/>
  <c r="G41" i="187"/>
  <c r="I40" i="187"/>
  <c r="G40" i="187"/>
  <c r="I39" i="187"/>
  <c r="G39" i="187"/>
  <c r="I38" i="187"/>
  <c r="G38" i="187"/>
  <c r="I37" i="187"/>
  <c r="G37" i="187"/>
  <c r="I36" i="187"/>
  <c r="G36" i="187"/>
  <c r="I35" i="187"/>
  <c r="H35" i="187"/>
  <c r="G35" i="187"/>
  <c r="I34" i="187"/>
  <c r="G34" i="187"/>
  <c r="I33" i="187"/>
  <c r="G33" i="187"/>
  <c r="I29" i="187"/>
  <c r="F29" i="187"/>
  <c r="G29" i="187" s="1"/>
  <c r="A29" i="187"/>
  <c r="I28" i="187"/>
  <c r="F28" i="187"/>
  <c r="G28" i="187" s="1"/>
  <c r="A28" i="187"/>
  <c r="I27" i="187"/>
  <c r="F27" i="187"/>
  <c r="G27" i="187" s="1"/>
  <c r="A27" i="187"/>
  <c r="I26" i="187"/>
  <c r="F26" i="187"/>
  <c r="G26" i="187" s="1"/>
  <c r="A26" i="187"/>
  <c r="I25" i="187"/>
  <c r="F25" i="187"/>
  <c r="G25" i="187" s="1"/>
  <c r="A25" i="187"/>
  <c r="I24" i="187"/>
  <c r="F24" i="187"/>
  <c r="G24" i="187" s="1"/>
  <c r="A24" i="187"/>
  <c r="I23" i="187"/>
  <c r="F23" i="187"/>
  <c r="G23" i="187" s="1"/>
  <c r="A23" i="187"/>
  <c r="I22" i="187"/>
  <c r="F22" i="187"/>
  <c r="G22" i="187" s="1"/>
  <c r="A22" i="187"/>
  <c r="I21" i="187"/>
  <c r="F21" i="187"/>
  <c r="G21" i="187" s="1"/>
  <c r="A21" i="187"/>
  <c r="I20" i="187"/>
  <c r="F20" i="187"/>
  <c r="G20" i="187" s="1"/>
  <c r="A20" i="187"/>
  <c r="I19" i="187"/>
  <c r="F19" i="187"/>
  <c r="A19" i="187"/>
  <c r="I18" i="187"/>
  <c r="F18" i="187"/>
  <c r="A18" i="187"/>
  <c r="I17" i="187"/>
  <c r="F17" i="187"/>
  <c r="A17" i="187"/>
  <c r="I16" i="187"/>
  <c r="F16" i="187"/>
  <c r="A16" i="187"/>
  <c r="I15" i="187"/>
  <c r="F15" i="187"/>
  <c r="A15" i="187"/>
  <c r="A14" i="187"/>
  <c r="E8" i="187"/>
  <c r="E11" i="187" s="1"/>
  <c r="H5" i="187"/>
  <c r="H41" i="187" s="1"/>
  <c r="B4" i="187"/>
  <c r="G200" i="186"/>
  <c r="L199" i="186"/>
  <c r="F199" i="186"/>
  <c r="J199" i="186" s="1"/>
  <c r="K199" i="186" s="1"/>
  <c r="M199" i="186" s="1"/>
  <c r="L198" i="186"/>
  <c r="F198" i="186"/>
  <c r="J198" i="186" s="1"/>
  <c r="K198" i="186" s="1"/>
  <c r="M198" i="186" s="1"/>
  <c r="L197" i="186"/>
  <c r="F197" i="186"/>
  <c r="J197" i="186" s="1"/>
  <c r="K197" i="186" s="1"/>
  <c r="M197" i="186" s="1"/>
  <c r="L196" i="186"/>
  <c r="F196" i="186"/>
  <c r="J196" i="186" s="1"/>
  <c r="K196" i="186" s="1"/>
  <c r="M196" i="186" s="1"/>
  <c r="L195" i="186"/>
  <c r="F195" i="186"/>
  <c r="J195" i="186" s="1"/>
  <c r="K195" i="186" s="1"/>
  <c r="M195" i="186" s="1"/>
  <c r="L194" i="186"/>
  <c r="F194" i="186"/>
  <c r="J194" i="186" s="1"/>
  <c r="K194" i="186" s="1"/>
  <c r="M194" i="186" s="1"/>
  <c r="L193" i="186"/>
  <c r="F193" i="186"/>
  <c r="J193" i="186" s="1"/>
  <c r="K193" i="186" s="1"/>
  <c r="M193" i="186" s="1"/>
  <c r="L192" i="186"/>
  <c r="F192" i="186"/>
  <c r="J192" i="186" s="1"/>
  <c r="K192" i="186" s="1"/>
  <c r="M192" i="186" s="1"/>
  <c r="L191" i="186"/>
  <c r="F191" i="186"/>
  <c r="J191" i="186" s="1"/>
  <c r="K191" i="186" s="1"/>
  <c r="M191" i="186" s="1"/>
  <c r="L190" i="186"/>
  <c r="F190" i="186"/>
  <c r="J190" i="186" s="1"/>
  <c r="K190" i="186" s="1"/>
  <c r="M190" i="186" s="1"/>
  <c r="L189" i="186"/>
  <c r="F189" i="186"/>
  <c r="J189" i="186" s="1"/>
  <c r="K189" i="186" s="1"/>
  <c r="M189" i="186" s="1"/>
  <c r="L188" i="186"/>
  <c r="F188" i="186"/>
  <c r="J188" i="186" s="1"/>
  <c r="K188" i="186" s="1"/>
  <c r="M188" i="186" s="1"/>
  <c r="L187" i="186"/>
  <c r="F187" i="186"/>
  <c r="J187" i="186" s="1"/>
  <c r="K187" i="186" s="1"/>
  <c r="M187" i="186" s="1"/>
  <c r="L186" i="186"/>
  <c r="F186" i="186"/>
  <c r="J186" i="186" s="1"/>
  <c r="K186" i="186" s="1"/>
  <c r="M186" i="186" s="1"/>
  <c r="L185" i="186"/>
  <c r="F185" i="186"/>
  <c r="J185" i="186" s="1"/>
  <c r="K185" i="186" s="1"/>
  <c r="M185" i="186" s="1"/>
  <c r="L184" i="186"/>
  <c r="F184" i="186"/>
  <c r="J184" i="186" s="1"/>
  <c r="K184" i="186" s="1"/>
  <c r="M184" i="186" s="1"/>
  <c r="L183" i="186"/>
  <c r="F183" i="186"/>
  <c r="J183" i="186" s="1"/>
  <c r="K183" i="186" s="1"/>
  <c r="M183" i="186" s="1"/>
  <c r="L182" i="186"/>
  <c r="F182" i="186"/>
  <c r="J182" i="186" s="1"/>
  <c r="K182" i="186" s="1"/>
  <c r="M182" i="186" s="1"/>
  <c r="L181" i="186"/>
  <c r="F181" i="186"/>
  <c r="J181" i="186" s="1"/>
  <c r="K181" i="186" s="1"/>
  <c r="M181" i="186" s="1"/>
  <c r="L180" i="186"/>
  <c r="F180" i="186"/>
  <c r="J180" i="186" s="1"/>
  <c r="K180" i="186" s="1"/>
  <c r="M180" i="186" s="1"/>
  <c r="L179" i="186"/>
  <c r="F179" i="186"/>
  <c r="J179" i="186" s="1"/>
  <c r="K179" i="186" s="1"/>
  <c r="M179" i="186" s="1"/>
  <c r="L178" i="186"/>
  <c r="F178" i="186"/>
  <c r="J178" i="186" s="1"/>
  <c r="K178" i="186" s="1"/>
  <c r="M178" i="186" s="1"/>
  <c r="L177" i="186"/>
  <c r="F177" i="186"/>
  <c r="J177" i="186" s="1"/>
  <c r="K177" i="186" s="1"/>
  <c r="M177" i="186" s="1"/>
  <c r="L176" i="186"/>
  <c r="F176" i="186"/>
  <c r="J176" i="186" s="1"/>
  <c r="K176" i="186" s="1"/>
  <c r="M176" i="186" s="1"/>
  <c r="L175" i="186"/>
  <c r="F175" i="186"/>
  <c r="J175" i="186" s="1"/>
  <c r="K175" i="186" s="1"/>
  <c r="M175" i="186" s="1"/>
  <c r="L174" i="186"/>
  <c r="F174" i="186"/>
  <c r="J174" i="186" s="1"/>
  <c r="K174" i="186" s="1"/>
  <c r="M174" i="186" s="1"/>
  <c r="L173" i="186"/>
  <c r="F173" i="186"/>
  <c r="J173" i="186" s="1"/>
  <c r="K173" i="186" s="1"/>
  <c r="M173" i="186" s="1"/>
  <c r="L172" i="186"/>
  <c r="F172" i="186"/>
  <c r="J172" i="186" s="1"/>
  <c r="K172" i="186" s="1"/>
  <c r="M172" i="186" s="1"/>
  <c r="L171" i="186"/>
  <c r="F171" i="186"/>
  <c r="J171" i="186" s="1"/>
  <c r="K171" i="186" s="1"/>
  <c r="M171" i="186" s="1"/>
  <c r="L170" i="186"/>
  <c r="F170" i="186"/>
  <c r="J170" i="186" s="1"/>
  <c r="K170" i="186" s="1"/>
  <c r="M170" i="186" s="1"/>
  <c r="L169" i="186"/>
  <c r="F169" i="186"/>
  <c r="J169" i="186" s="1"/>
  <c r="K169" i="186" s="1"/>
  <c r="M169" i="186" s="1"/>
  <c r="L168" i="186"/>
  <c r="F168" i="186"/>
  <c r="J168" i="186" s="1"/>
  <c r="K168" i="186" s="1"/>
  <c r="M168" i="186" s="1"/>
  <c r="L167" i="186"/>
  <c r="F167" i="186"/>
  <c r="J167" i="186" s="1"/>
  <c r="K167" i="186" s="1"/>
  <c r="M167" i="186" s="1"/>
  <c r="L166" i="186"/>
  <c r="F166" i="186"/>
  <c r="J166" i="186" s="1"/>
  <c r="K166" i="186" s="1"/>
  <c r="M166" i="186" s="1"/>
  <c r="L165" i="186"/>
  <c r="F165" i="186"/>
  <c r="J165" i="186" s="1"/>
  <c r="K165" i="186" s="1"/>
  <c r="M165" i="186" s="1"/>
  <c r="L164" i="186"/>
  <c r="F164" i="186"/>
  <c r="J164" i="186" s="1"/>
  <c r="K164" i="186" s="1"/>
  <c r="M164" i="186" s="1"/>
  <c r="L163" i="186"/>
  <c r="F163" i="186"/>
  <c r="J163" i="186" s="1"/>
  <c r="K163" i="186" s="1"/>
  <c r="M163" i="186" s="1"/>
  <c r="L162" i="186"/>
  <c r="F162" i="186"/>
  <c r="J162" i="186" s="1"/>
  <c r="K162" i="186" s="1"/>
  <c r="M162" i="186" s="1"/>
  <c r="L161" i="186"/>
  <c r="F161" i="186"/>
  <c r="J161" i="186" s="1"/>
  <c r="K161" i="186" s="1"/>
  <c r="M161" i="186" s="1"/>
  <c r="L160" i="186"/>
  <c r="F160" i="186"/>
  <c r="J160" i="186" s="1"/>
  <c r="K160" i="186" s="1"/>
  <c r="M160" i="186" s="1"/>
  <c r="L159" i="186"/>
  <c r="F159" i="186"/>
  <c r="J159" i="186" s="1"/>
  <c r="K159" i="186" s="1"/>
  <c r="M159" i="186" s="1"/>
  <c r="L158" i="186"/>
  <c r="F158" i="186"/>
  <c r="J158" i="186" s="1"/>
  <c r="K158" i="186" s="1"/>
  <c r="M158" i="186" s="1"/>
  <c r="L157" i="186"/>
  <c r="F157" i="186"/>
  <c r="J157" i="186" s="1"/>
  <c r="K157" i="186" s="1"/>
  <c r="M157" i="186" s="1"/>
  <c r="L156" i="186"/>
  <c r="F156" i="186"/>
  <c r="J156" i="186" s="1"/>
  <c r="K156" i="186" s="1"/>
  <c r="M156" i="186" s="1"/>
  <c r="L155" i="186"/>
  <c r="F155" i="186"/>
  <c r="J155" i="186" s="1"/>
  <c r="K155" i="186" s="1"/>
  <c r="M155" i="186" s="1"/>
  <c r="L154" i="186"/>
  <c r="F154" i="186"/>
  <c r="J154" i="186" s="1"/>
  <c r="K154" i="186" s="1"/>
  <c r="M154" i="186" s="1"/>
  <c r="L153" i="186"/>
  <c r="F153" i="186"/>
  <c r="J153" i="186" s="1"/>
  <c r="K153" i="186" s="1"/>
  <c r="M153" i="186" s="1"/>
  <c r="L152" i="186"/>
  <c r="F152" i="186"/>
  <c r="J152" i="186" s="1"/>
  <c r="K152" i="186" s="1"/>
  <c r="M152" i="186" s="1"/>
  <c r="L151" i="186"/>
  <c r="F151" i="186"/>
  <c r="J151" i="186" s="1"/>
  <c r="K151" i="186" s="1"/>
  <c r="M151" i="186" s="1"/>
  <c r="L150" i="186"/>
  <c r="F150" i="186"/>
  <c r="J150" i="186" s="1"/>
  <c r="K150" i="186" s="1"/>
  <c r="M150" i="186" s="1"/>
  <c r="L149" i="186"/>
  <c r="F149" i="186"/>
  <c r="J149" i="186" s="1"/>
  <c r="K149" i="186" s="1"/>
  <c r="M149" i="186" s="1"/>
  <c r="L148" i="186"/>
  <c r="F148" i="186"/>
  <c r="J148" i="186" s="1"/>
  <c r="K148" i="186" s="1"/>
  <c r="M148" i="186" s="1"/>
  <c r="L147" i="186"/>
  <c r="F147" i="186"/>
  <c r="J147" i="186" s="1"/>
  <c r="K147" i="186" s="1"/>
  <c r="M147" i="186" s="1"/>
  <c r="L146" i="186"/>
  <c r="F146" i="186"/>
  <c r="J146" i="186" s="1"/>
  <c r="K146" i="186" s="1"/>
  <c r="M146" i="186" s="1"/>
  <c r="L145" i="186"/>
  <c r="F145" i="186"/>
  <c r="J145" i="186" s="1"/>
  <c r="K145" i="186" s="1"/>
  <c r="M145" i="186" s="1"/>
  <c r="L144" i="186"/>
  <c r="F144" i="186"/>
  <c r="J144" i="186" s="1"/>
  <c r="K144" i="186" s="1"/>
  <c r="M144" i="186" s="1"/>
  <c r="L143" i="186"/>
  <c r="F143" i="186"/>
  <c r="J143" i="186" s="1"/>
  <c r="K143" i="186" s="1"/>
  <c r="M143" i="186" s="1"/>
  <c r="L142" i="186"/>
  <c r="F142" i="186"/>
  <c r="J142" i="186" s="1"/>
  <c r="K142" i="186" s="1"/>
  <c r="M142" i="186" s="1"/>
  <c r="L141" i="186"/>
  <c r="F141" i="186"/>
  <c r="J141" i="186" s="1"/>
  <c r="K141" i="186" s="1"/>
  <c r="M141" i="186" s="1"/>
  <c r="L140" i="186"/>
  <c r="F140" i="186"/>
  <c r="J140" i="186" s="1"/>
  <c r="K140" i="186" s="1"/>
  <c r="M140" i="186" s="1"/>
  <c r="L139" i="186"/>
  <c r="F139" i="186"/>
  <c r="J139" i="186" s="1"/>
  <c r="K139" i="186" s="1"/>
  <c r="M139" i="186" s="1"/>
  <c r="L138" i="186"/>
  <c r="F138" i="186"/>
  <c r="J138" i="186" s="1"/>
  <c r="K138" i="186" s="1"/>
  <c r="M138" i="186" s="1"/>
  <c r="L137" i="186"/>
  <c r="F137" i="186"/>
  <c r="J137" i="186" s="1"/>
  <c r="K137" i="186" s="1"/>
  <c r="M137" i="186" s="1"/>
  <c r="L136" i="186"/>
  <c r="F136" i="186"/>
  <c r="J136" i="186" s="1"/>
  <c r="K136" i="186" s="1"/>
  <c r="M136" i="186" s="1"/>
  <c r="L135" i="186"/>
  <c r="F135" i="186"/>
  <c r="J135" i="186" s="1"/>
  <c r="K135" i="186" s="1"/>
  <c r="M135" i="186" s="1"/>
  <c r="L134" i="186"/>
  <c r="F134" i="186"/>
  <c r="J134" i="186" s="1"/>
  <c r="K134" i="186" s="1"/>
  <c r="M134" i="186" s="1"/>
  <c r="L133" i="186"/>
  <c r="F133" i="186"/>
  <c r="J133" i="186" s="1"/>
  <c r="K133" i="186" s="1"/>
  <c r="M133" i="186" s="1"/>
  <c r="L132" i="186"/>
  <c r="F132" i="186"/>
  <c r="J132" i="186" s="1"/>
  <c r="K132" i="186" s="1"/>
  <c r="M132" i="186" s="1"/>
  <c r="L131" i="186"/>
  <c r="F131" i="186"/>
  <c r="J131" i="186" s="1"/>
  <c r="K131" i="186" s="1"/>
  <c r="M131" i="186" s="1"/>
  <c r="L130" i="186"/>
  <c r="F130" i="186"/>
  <c r="J130" i="186" s="1"/>
  <c r="K130" i="186" s="1"/>
  <c r="M130" i="186" s="1"/>
  <c r="L129" i="186"/>
  <c r="F129" i="186"/>
  <c r="J129" i="186" s="1"/>
  <c r="K129" i="186" s="1"/>
  <c r="M129" i="186" s="1"/>
  <c r="L128" i="186"/>
  <c r="F128" i="186"/>
  <c r="J128" i="186" s="1"/>
  <c r="K128" i="186" s="1"/>
  <c r="M128" i="186" s="1"/>
  <c r="L127" i="186"/>
  <c r="F127" i="186"/>
  <c r="J127" i="186" s="1"/>
  <c r="K127" i="186" s="1"/>
  <c r="M127" i="186" s="1"/>
  <c r="L126" i="186"/>
  <c r="F126" i="186"/>
  <c r="J126" i="186" s="1"/>
  <c r="K126" i="186" s="1"/>
  <c r="M126" i="186" s="1"/>
  <c r="L125" i="186"/>
  <c r="F125" i="186"/>
  <c r="J125" i="186" s="1"/>
  <c r="K125" i="186" s="1"/>
  <c r="M125" i="186" s="1"/>
  <c r="L124" i="186"/>
  <c r="F124" i="186"/>
  <c r="J124" i="186" s="1"/>
  <c r="K124" i="186" s="1"/>
  <c r="M124" i="186" s="1"/>
  <c r="L123" i="186"/>
  <c r="F123" i="186"/>
  <c r="J123" i="186" s="1"/>
  <c r="K123" i="186" s="1"/>
  <c r="M123" i="186" s="1"/>
  <c r="L122" i="186"/>
  <c r="F122" i="186"/>
  <c r="J122" i="186" s="1"/>
  <c r="K122" i="186" s="1"/>
  <c r="M122" i="186" s="1"/>
  <c r="L121" i="186"/>
  <c r="F121" i="186"/>
  <c r="J121" i="186" s="1"/>
  <c r="K121" i="186" s="1"/>
  <c r="M121" i="186" s="1"/>
  <c r="L120" i="186"/>
  <c r="F120" i="186"/>
  <c r="J120" i="186" s="1"/>
  <c r="K120" i="186" s="1"/>
  <c r="M120" i="186" s="1"/>
  <c r="L119" i="186"/>
  <c r="F119" i="186"/>
  <c r="J119" i="186" s="1"/>
  <c r="K119" i="186" s="1"/>
  <c r="M119" i="186" s="1"/>
  <c r="L118" i="186"/>
  <c r="F118" i="186"/>
  <c r="J118" i="186" s="1"/>
  <c r="K118" i="186" s="1"/>
  <c r="M118" i="186" s="1"/>
  <c r="L117" i="186"/>
  <c r="F117" i="186"/>
  <c r="J117" i="186" s="1"/>
  <c r="K117" i="186" s="1"/>
  <c r="M117" i="186" s="1"/>
  <c r="L116" i="186"/>
  <c r="F116" i="186"/>
  <c r="J116" i="186" s="1"/>
  <c r="K116" i="186" s="1"/>
  <c r="M116" i="186" s="1"/>
  <c r="L115" i="186"/>
  <c r="F115" i="186"/>
  <c r="J115" i="186" s="1"/>
  <c r="K115" i="186" s="1"/>
  <c r="M115" i="186" s="1"/>
  <c r="L114" i="186"/>
  <c r="F114" i="186"/>
  <c r="J114" i="186" s="1"/>
  <c r="K114" i="186" s="1"/>
  <c r="M114" i="186" s="1"/>
  <c r="L113" i="186"/>
  <c r="F113" i="186"/>
  <c r="J113" i="186" s="1"/>
  <c r="K113" i="186" s="1"/>
  <c r="M113" i="186" s="1"/>
  <c r="L112" i="186"/>
  <c r="F112" i="186"/>
  <c r="J112" i="186" s="1"/>
  <c r="K112" i="186" s="1"/>
  <c r="M112" i="186" s="1"/>
  <c r="L111" i="186"/>
  <c r="F111" i="186"/>
  <c r="J111" i="186" s="1"/>
  <c r="K111" i="186" s="1"/>
  <c r="M111" i="186" s="1"/>
  <c r="L110" i="186"/>
  <c r="F110" i="186"/>
  <c r="J110" i="186" s="1"/>
  <c r="K110" i="186" s="1"/>
  <c r="M110" i="186" s="1"/>
  <c r="L109" i="186"/>
  <c r="F109" i="186"/>
  <c r="J109" i="186" s="1"/>
  <c r="K109" i="186" s="1"/>
  <c r="M109" i="186" s="1"/>
  <c r="L108" i="186"/>
  <c r="F108" i="186"/>
  <c r="J108" i="186" s="1"/>
  <c r="K108" i="186" s="1"/>
  <c r="M108" i="186" s="1"/>
  <c r="L107" i="186"/>
  <c r="F107" i="186"/>
  <c r="J107" i="186" s="1"/>
  <c r="K107" i="186" s="1"/>
  <c r="M107" i="186" s="1"/>
  <c r="L106" i="186"/>
  <c r="F106" i="186"/>
  <c r="J106" i="186" s="1"/>
  <c r="K106" i="186" s="1"/>
  <c r="M106" i="186" s="1"/>
  <c r="L105" i="186"/>
  <c r="F105" i="186"/>
  <c r="J105" i="186" s="1"/>
  <c r="K105" i="186" s="1"/>
  <c r="M105" i="186" s="1"/>
  <c r="L104" i="186"/>
  <c r="F104" i="186"/>
  <c r="J104" i="186" s="1"/>
  <c r="K104" i="186" s="1"/>
  <c r="M104" i="186" s="1"/>
  <c r="L103" i="186"/>
  <c r="F103" i="186"/>
  <c r="J103" i="186" s="1"/>
  <c r="K103" i="186" s="1"/>
  <c r="M103" i="186" s="1"/>
  <c r="L102" i="186"/>
  <c r="F102" i="186"/>
  <c r="J102" i="186" s="1"/>
  <c r="K102" i="186" s="1"/>
  <c r="M102" i="186" s="1"/>
  <c r="L101" i="186"/>
  <c r="F101" i="186"/>
  <c r="J101" i="186" s="1"/>
  <c r="K101" i="186" s="1"/>
  <c r="M101" i="186" s="1"/>
  <c r="L100" i="186"/>
  <c r="F100" i="186"/>
  <c r="J100" i="186" s="1"/>
  <c r="K100" i="186" s="1"/>
  <c r="M100" i="186" s="1"/>
  <c r="L99" i="186"/>
  <c r="F99" i="186"/>
  <c r="J99" i="186" s="1"/>
  <c r="K99" i="186" s="1"/>
  <c r="M99" i="186" s="1"/>
  <c r="L98" i="186"/>
  <c r="F98" i="186"/>
  <c r="J98" i="186" s="1"/>
  <c r="K98" i="186" s="1"/>
  <c r="M98" i="186" s="1"/>
  <c r="L97" i="186"/>
  <c r="F97" i="186"/>
  <c r="J97" i="186" s="1"/>
  <c r="K97" i="186" s="1"/>
  <c r="M97" i="186" s="1"/>
  <c r="L96" i="186"/>
  <c r="F96" i="186"/>
  <c r="J96" i="186" s="1"/>
  <c r="K96" i="186" s="1"/>
  <c r="M96" i="186" s="1"/>
  <c r="L95" i="186"/>
  <c r="F95" i="186"/>
  <c r="J95" i="186" s="1"/>
  <c r="K95" i="186" s="1"/>
  <c r="M95" i="186" s="1"/>
  <c r="L94" i="186"/>
  <c r="F94" i="186"/>
  <c r="J94" i="186" s="1"/>
  <c r="K94" i="186" s="1"/>
  <c r="M94" i="186" s="1"/>
  <c r="L93" i="186"/>
  <c r="F93" i="186"/>
  <c r="J93" i="186" s="1"/>
  <c r="K93" i="186" s="1"/>
  <c r="M93" i="186" s="1"/>
  <c r="L92" i="186"/>
  <c r="F92" i="186"/>
  <c r="J92" i="186" s="1"/>
  <c r="K92" i="186" s="1"/>
  <c r="M92" i="186" s="1"/>
  <c r="L91" i="186"/>
  <c r="F91" i="186"/>
  <c r="J91" i="186" s="1"/>
  <c r="K91" i="186" s="1"/>
  <c r="M91" i="186" s="1"/>
  <c r="L90" i="186"/>
  <c r="F90" i="186"/>
  <c r="J90" i="186" s="1"/>
  <c r="K90" i="186" s="1"/>
  <c r="M90" i="186" s="1"/>
  <c r="L89" i="186"/>
  <c r="F89" i="186"/>
  <c r="J89" i="186" s="1"/>
  <c r="K89" i="186" s="1"/>
  <c r="M89" i="186" s="1"/>
  <c r="L88" i="186"/>
  <c r="F88" i="186"/>
  <c r="J88" i="186" s="1"/>
  <c r="K88" i="186" s="1"/>
  <c r="M88" i="186" s="1"/>
  <c r="L87" i="186"/>
  <c r="F87" i="186"/>
  <c r="J87" i="186" s="1"/>
  <c r="K87" i="186" s="1"/>
  <c r="M87" i="186" s="1"/>
  <c r="L86" i="186"/>
  <c r="F86" i="186"/>
  <c r="J86" i="186" s="1"/>
  <c r="K86" i="186" s="1"/>
  <c r="M86" i="186" s="1"/>
  <c r="L85" i="186"/>
  <c r="F85" i="186"/>
  <c r="J85" i="186" s="1"/>
  <c r="K85" i="186" s="1"/>
  <c r="M85" i="186" s="1"/>
  <c r="L84" i="186"/>
  <c r="F84" i="186"/>
  <c r="J84" i="186" s="1"/>
  <c r="K84" i="186" s="1"/>
  <c r="M84" i="186" s="1"/>
  <c r="L83" i="186"/>
  <c r="F83" i="186"/>
  <c r="J83" i="186" s="1"/>
  <c r="K83" i="186" s="1"/>
  <c r="M83" i="186" s="1"/>
  <c r="L82" i="186"/>
  <c r="F82" i="186"/>
  <c r="J82" i="186" s="1"/>
  <c r="K82" i="186" s="1"/>
  <c r="M82" i="186" s="1"/>
  <c r="L81" i="186"/>
  <c r="F81" i="186"/>
  <c r="J81" i="186" s="1"/>
  <c r="K81" i="186" s="1"/>
  <c r="M81" i="186" s="1"/>
  <c r="L80" i="186"/>
  <c r="F80" i="186"/>
  <c r="J80" i="186" s="1"/>
  <c r="K80" i="186" s="1"/>
  <c r="M80" i="186" s="1"/>
  <c r="L79" i="186"/>
  <c r="F79" i="186"/>
  <c r="J79" i="186" s="1"/>
  <c r="K79" i="186" s="1"/>
  <c r="M79" i="186" s="1"/>
  <c r="L78" i="186"/>
  <c r="F78" i="186"/>
  <c r="J78" i="186" s="1"/>
  <c r="K78" i="186" s="1"/>
  <c r="M78" i="186" s="1"/>
  <c r="L77" i="186"/>
  <c r="F77" i="186"/>
  <c r="J77" i="186" s="1"/>
  <c r="K77" i="186" s="1"/>
  <c r="M77" i="186" s="1"/>
  <c r="L76" i="186"/>
  <c r="F76" i="186"/>
  <c r="J76" i="186" s="1"/>
  <c r="K76" i="186" s="1"/>
  <c r="M76" i="186" s="1"/>
  <c r="L75" i="186"/>
  <c r="F75" i="186"/>
  <c r="J75" i="186" s="1"/>
  <c r="K75" i="186" s="1"/>
  <c r="M75" i="186" s="1"/>
  <c r="L74" i="186"/>
  <c r="F74" i="186"/>
  <c r="J74" i="186" s="1"/>
  <c r="K74" i="186" s="1"/>
  <c r="M74" i="186" s="1"/>
  <c r="L73" i="186"/>
  <c r="F73" i="186"/>
  <c r="J73" i="186" s="1"/>
  <c r="K73" i="186" s="1"/>
  <c r="M73" i="186" s="1"/>
  <c r="L72" i="186"/>
  <c r="F72" i="186"/>
  <c r="J72" i="186" s="1"/>
  <c r="K72" i="186" s="1"/>
  <c r="M72" i="186" s="1"/>
  <c r="L71" i="186"/>
  <c r="F71" i="186"/>
  <c r="J71" i="186" s="1"/>
  <c r="K71" i="186" s="1"/>
  <c r="M71" i="186" s="1"/>
  <c r="L70" i="186"/>
  <c r="F70" i="186"/>
  <c r="J70" i="186" s="1"/>
  <c r="K70" i="186" s="1"/>
  <c r="M70" i="186" s="1"/>
  <c r="L69" i="186"/>
  <c r="F69" i="186"/>
  <c r="J69" i="186" s="1"/>
  <c r="K69" i="186" s="1"/>
  <c r="M69" i="186" s="1"/>
  <c r="L68" i="186"/>
  <c r="F68" i="186"/>
  <c r="J68" i="186" s="1"/>
  <c r="K68" i="186" s="1"/>
  <c r="M68" i="186" s="1"/>
  <c r="L67" i="186"/>
  <c r="F67" i="186"/>
  <c r="J67" i="186" s="1"/>
  <c r="K67" i="186" s="1"/>
  <c r="M67" i="186" s="1"/>
  <c r="L66" i="186"/>
  <c r="F66" i="186"/>
  <c r="J66" i="186" s="1"/>
  <c r="K66" i="186" s="1"/>
  <c r="M66" i="186" s="1"/>
  <c r="L65" i="186"/>
  <c r="F65" i="186"/>
  <c r="J65" i="186" s="1"/>
  <c r="K65" i="186" s="1"/>
  <c r="M65" i="186" s="1"/>
  <c r="L64" i="186"/>
  <c r="F64" i="186"/>
  <c r="J64" i="186" s="1"/>
  <c r="K64" i="186" s="1"/>
  <c r="M64" i="186" s="1"/>
  <c r="L63" i="186"/>
  <c r="F63" i="186"/>
  <c r="J63" i="186" s="1"/>
  <c r="K63" i="186" s="1"/>
  <c r="M63" i="186" s="1"/>
  <c r="L62" i="186"/>
  <c r="F62" i="186"/>
  <c r="J62" i="186" s="1"/>
  <c r="K62" i="186" s="1"/>
  <c r="M62" i="186" s="1"/>
  <c r="L61" i="186"/>
  <c r="F61" i="186"/>
  <c r="J61" i="186" s="1"/>
  <c r="K61" i="186" s="1"/>
  <c r="M61" i="186" s="1"/>
  <c r="L60" i="186"/>
  <c r="F60" i="186"/>
  <c r="J60" i="186" s="1"/>
  <c r="K60" i="186" s="1"/>
  <c r="M60" i="186" s="1"/>
  <c r="L59" i="186"/>
  <c r="F59" i="186"/>
  <c r="J59" i="186" s="1"/>
  <c r="K59" i="186" s="1"/>
  <c r="M59" i="186" s="1"/>
  <c r="L58" i="186"/>
  <c r="F58" i="186"/>
  <c r="J58" i="186" s="1"/>
  <c r="K58" i="186" s="1"/>
  <c r="M58" i="186" s="1"/>
  <c r="L57" i="186"/>
  <c r="F57" i="186"/>
  <c r="J57" i="186" s="1"/>
  <c r="K57" i="186" s="1"/>
  <c r="M57" i="186" s="1"/>
  <c r="L56" i="186"/>
  <c r="F56" i="186"/>
  <c r="J56" i="186" s="1"/>
  <c r="K56" i="186" s="1"/>
  <c r="M56" i="186" s="1"/>
  <c r="L55" i="186"/>
  <c r="F55" i="186"/>
  <c r="J55" i="186" s="1"/>
  <c r="K55" i="186" s="1"/>
  <c r="M55" i="186" s="1"/>
  <c r="L54" i="186"/>
  <c r="F54" i="186"/>
  <c r="J54" i="186" s="1"/>
  <c r="K54" i="186" s="1"/>
  <c r="M54" i="186" s="1"/>
  <c r="L53" i="186"/>
  <c r="F53" i="186"/>
  <c r="J53" i="186" s="1"/>
  <c r="K53" i="186" s="1"/>
  <c r="M53" i="186" s="1"/>
  <c r="L52" i="186"/>
  <c r="F52" i="186"/>
  <c r="J52" i="186" s="1"/>
  <c r="K52" i="186" s="1"/>
  <c r="M52" i="186" s="1"/>
  <c r="L51" i="186"/>
  <c r="F51" i="186"/>
  <c r="J51" i="186" s="1"/>
  <c r="K51" i="186" s="1"/>
  <c r="M51" i="186" s="1"/>
  <c r="L50" i="186"/>
  <c r="F50" i="186"/>
  <c r="J50" i="186" s="1"/>
  <c r="K50" i="186" s="1"/>
  <c r="M50" i="186" s="1"/>
  <c r="L49" i="186"/>
  <c r="F49" i="186"/>
  <c r="J49" i="186" s="1"/>
  <c r="K49" i="186" s="1"/>
  <c r="M49" i="186" s="1"/>
  <c r="L48" i="186"/>
  <c r="F48" i="186"/>
  <c r="J48" i="186" s="1"/>
  <c r="K48" i="186" s="1"/>
  <c r="M48" i="186" s="1"/>
  <c r="L47" i="186"/>
  <c r="F47" i="186"/>
  <c r="J47" i="186" s="1"/>
  <c r="K47" i="186" s="1"/>
  <c r="M47" i="186" s="1"/>
  <c r="L46" i="186"/>
  <c r="F46" i="186"/>
  <c r="J46" i="186" s="1"/>
  <c r="K46" i="186" s="1"/>
  <c r="M46" i="186" s="1"/>
  <c r="L45" i="186"/>
  <c r="F45" i="186"/>
  <c r="J45" i="186" s="1"/>
  <c r="K45" i="186" s="1"/>
  <c r="M45" i="186" s="1"/>
  <c r="L44" i="186"/>
  <c r="F44" i="186"/>
  <c r="J44" i="186" s="1"/>
  <c r="K44" i="186" s="1"/>
  <c r="M44" i="186" s="1"/>
  <c r="L43" i="186"/>
  <c r="F43" i="186"/>
  <c r="J43" i="186" s="1"/>
  <c r="K43" i="186" s="1"/>
  <c r="M43" i="186" s="1"/>
  <c r="L42" i="186"/>
  <c r="F42" i="186"/>
  <c r="J42" i="186" s="1"/>
  <c r="K42" i="186" s="1"/>
  <c r="M42" i="186" s="1"/>
  <c r="L41" i="186"/>
  <c r="F41" i="186"/>
  <c r="J41" i="186" s="1"/>
  <c r="K41" i="186" s="1"/>
  <c r="M41" i="186" s="1"/>
  <c r="L40" i="186"/>
  <c r="F40" i="186"/>
  <c r="J40" i="186" s="1"/>
  <c r="K40" i="186" s="1"/>
  <c r="M40" i="186" s="1"/>
  <c r="L39" i="186"/>
  <c r="F39" i="186"/>
  <c r="J39" i="186" s="1"/>
  <c r="K39" i="186" s="1"/>
  <c r="M39" i="186" s="1"/>
  <c r="L38" i="186"/>
  <c r="F38" i="186"/>
  <c r="J38" i="186" s="1"/>
  <c r="K38" i="186" s="1"/>
  <c r="M38" i="186" s="1"/>
  <c r="L37" i="186"/>
  <c r="F37" i="186"/>
  <c r="J37" i="186" s="1"/>
  <c r="K37" i="186" s="1"/>
  <c r="M37" i="186" s="1"/>
  <c r="L36" i="186"/>
  <c r="F36" i="186"/>
  <c r="J36" i="186" s="1"/>
  <c r="K36" i="186" s="1"/>
  <c r="M36" i="186" s="1"/>
  <c r="L35" i="186"/>
  <c r="F35" i="186"/>
  <c r="J35" i="186" s="1"/>
  <c r="K35" i="186" s="1"/>
  <c r="M35" i="186" s="1"/>
  <c r="L34" i="186"/>
  <c r="F34" i="186"/>
  <c r="J34" i="186" s="1"/>
  <c r="K34" i="186" s="1"/>
  <c r="M34" i="186" s="1"/>
  <c r="L33" i="186"/>
  <c r="F33" i="186"/>
  <c r="J33" i="186" s="1"/>
  <c r="K33" i="186" s="1"/>
  <c r="M33" i="186" s="1"/>
  <c r="L32" i="186"/>
  <c r="F32" i="186"/>
  <c r="J32" i="186" s="1"/>
  <c r="K32" i="186" s="1"/>
  <c r="M32" i="186" s="1"/>
  <c r="L31" i="186"/>
  <c r="F31" i="186"/>
  <c r="J31" i="186" s="1"/>
  <c r="K31" i="186" s="1"/>
  <c r="M31" i="186" s="1"/>
  <c r="L30" i="186"/>
  <c r="F30" i="186"/>
  <c r="J30" i="186" s="1"/>
  <c r="K30" i="186" s="1"/>
  <c r="M30" i="186" s="1"/>
  <c r="L29" i="186"/>
  <c r="F29" i="186"/>
  <c r="J29" i="186" s="1"/>
  <c r="K29" i="186" s="1"/>
  <c r="M29" i="186" s="1"/>
  <c r="L28" i="186"/>
  <c r="F28" i="186"/>
  <c r="J28" i="186" s="1"/>
  <c r="K28" i="186" s="1"/>
  <c r="M28" i="186" s="1"/>
  <c r="L27" i="186"/>
  <c r="F27" i="186"/>
  <c r="J27" i="186" s="1"/>
  <c r="K27" i="186" s="1"/>
  <c r="M27" i="186" s="1"/>
  <c r="L26" i="186"/>
  <c r="F26" i="186"/>
  <c r="J26" i="186" s="1"/>
  <c r="K26" i="186" s="1"/>
  <c r="M26" i="186" s="1"/>
  <c r="L25" i="186"/>
  <c r="F25" i="186"/>
  <c r="J25" i="186" s="1"/>
  <c r="K25" i="186" s="1"/>
  <c r="M25" i="186" s="1"/>
  <c r="L24" i="186"/>
  <c r="F24" i="186"/>
  <c r="J24" i="186" s="1"/>
  <c r="K24" i="186" s="1"/>
  <c r="M24" i="186" s="1"/>
  <c r="L23" i="186"/>
  <c r="F23" i="186"/>
  <c r="J23" i="186" s="1"/>
  <c r="K23" i="186" s="1"/>
  <c r="M23" i="186" s="1"/>
  <c r="L22" i="186"/>
  <c r="F22" i="186"/>
  <c r="J22" i="186" s="1"/>
  <c r="K22" i="186" s="1"/>
  <c r="M22" i="186" s="1"/>
  <c r="L21" i="186"/>
  <c r="F21" i="186"/>
  <c r="J21" i="186" s="1"/>
  <c r="K21" i="186" s="1"/>
  <c r="M21" i="186" s="1"/>
  <c r="L20" i="186"/>
  <c r="F20" i="186"/>
  <c r="J20" i="186" s="1"/>
  <c r="K20" i="186" s="1"/>
  <c r="M20" i="186" s="1"/>
  <c r="L19" i="186"/>
  <c r="F19" i="186"/>
  <c r="J19" i="186" s="1"/>
  <c r="K19" i="186" s="1"/>
  <c r="M19" i="186" s="1"/>
  <c r="L18" i="186"/>
  <c r="F18" i="186"/>
  <c r="J18" i="186" s="1"/>
  <c r="K18" i="186" s="1"/>
  <c r="M18" i="186" s="1"/>
  <c r="L17" i="186"/>
  <c r="F17" i="186"/>
  <c r="J17" i="186" s="1"/>
  <c r="K17" i="186" s="1"/>
  <c r="M17" i="186" s="1"/>
  <c r="L16" i="186"/>
  <c r="F16" i="186"/>
  <c r="J16" i="186" s="1"/>
  <c r="K16" i="186" s="1"/>
  <c r="M16" i="186" s="1"/>
  <c r="L15" i="186"/>
  <c r="F15" i="186"/>
  <c r="J15" i="186" s="1"/>
  <c r="K15" i="186" s="1"/>
  <c r="M15" i="186" s="1"/>
  <c r="L14" i="186"/>
  <c r="F14" i="186"/>
  <c r="J14" i="186" s="1"/>
  <c r="K14" i="186" s="1"/>
  <c r="M14" i="186" s="1"/>
  <c r="L13" i="186"/>
  <c r="F13" i="186"/>
  <c r="J13" i="186" s="1"/>
  <c r="K13" i="186" s="1"/>
  <c r="M13" i="186" s="1"/>
  <c r="L12" i="186"/>
  <c r="F12" i="186"/>
  <c r="J12" i="186" s="1"/>
  <c r="K12" i="186" s="1"/>
  <c r="M12" i="186" s="1"/>
  <c r="L11" i="186"/>
  <c r="F11" i="186"/>
  <c r="J11" i="186" s="1"/>
  <c r="K11" i="186" s="1"/>
  <c r="M11" i="186" s="1"/>
  <c r="L10" i="186"/>
  <c r="F10" i="186"/>
  <c r="J10" i="186" s="1"/>
  <c r="K10" i="186" s="1"/>
  <c r="M10" i="186" s="1"/>
  <c r="L9" i="186"/>
  <c r="F9" i="186"/>
  <c r="J9" i="186" s="1"/>
  <c r="K9" i="186" s="1"/>
  <c r="M9" i="186" s="1"/>
  <c r="L8" i="186"/>
  <c r="F8" i="186"/>
  <c r="J8" i="186" s="1"/>
  <c r="K8" i="186" s="1"/>
  <c r="M8" i="186" s="1"/>
  <c r="L7" i="186"/>
  <c r="F7" i="186"/>
  <c r="J7" i="186" s="1"/>
  <c r="K7" i="186" s="1"/>
  <c r="M7" i="186" s="1"/>
  <c r="L6" i="186"/>
  <c r="F6" i="186"/>
  <c r="J6" i="186" s="1"/>
  <c r="K6" i="186" s="1"/>
  <c r="M6" i="186" s="1"/>
  <c r="L5" i="186"/>
  <c r="F5" i="186"/>
  <c r="J5" i="186" s="1"/>
  <c r="K5" i="186" s="1"/>
  <c r="M5" i="186" s="1"/>
  <c r="M200" i="186" s="1"/>
  <c r="I1" i="186"/>
  <c r="F53" i="185"/>
  <c r="I43" i="185"/>
  <c r="I42" i="185"/>
  <c r="G42" i="185"/>
  <c r="I41" i="185"/>
  <c r="G41" i="185"/>
  <c r="I40" i="185"/>
  <c r="G40" i="185"/>
  <c r="I39" i="185"/>
  <c r="G39" i="185"/>
  <c r="I38" i="185"/>
  <c r="G38" i="185"/>
  <c r="I37" i="185"/>
  <c r="G37" i="185"/>
  <c r="I36" i="185"/>
  <c r="H36" i="185"/>
  <c r="G36" i="185"/>
  <c r="I35" i="185"/>
  <c r="G35" i="185"/>
  <c r="I34" i="185"/>
  <c r="G34" i="185"/>
  <c r="I33" i="185"/>
  <c r="G33" i="185"/>
  <c r="I29" i="185"/>
  <c r="G29" i="185"/>
  <c r="F29" i="185"/>
  <c r="A29" i="185"/>
  <c r="I28" i="185"/>
  <c r="G28" i="185"/>
  <c r="F28" i="185"/>
  <c r="A28" i="185"/>
  <c r="I27" i="185"/>
  <c r="F27" i="185"/>
  <c r="G27" i="185" s="1"/>
  <c r="A27" i="185"/>
  <c r="I26" i="185"/>
  <c r="F26" i="185"/>
  <c r="G26" i="185" s="1"/>
  <c r="A26" i="185"/>
  <c r="I25" i="185"/>
  <c r="F25" i="185"/>
  <c r="G25" i="185" s="1"/>
  <c r="A25" i="185"/>
  <c r="I24" i="185"/>
  <c r="G24" i="185"/>
  <c r="F24" i="185"/>
  <c r="A24" i="185"/>
  <c r="I23" i="185"/>
  <c r="F23" i="185"/>
  <c r="G23" i="185" s="1"/>
  <c r="A23" i="185"/>
  <c r="I22" i="185"/>
  <c r="F22" i="185"/>
  <c r="G22" i="185" s="1"/>
  <c r="A22" i="185"/>
  <c r="I21" i="185"/>
  <c r="G21" i="185"/>
  <c r="F21" i="185"/>
  <c r="A21" i="185"/>
  <c r="I20" i="185"/>
  <c r="G20" i="185"/>
  <c r="F20" i="185"/>
  <c r="A20" i="185"/>
  <c r="I19" i="185"/>
  <c r="F19" i="185"/>
  <c r="A19" i="185"/>
  <c r="I18" i="185"/>
  <c r="F18" i="185"/>
  <c r="A18" i="185"/>
  <c r="I17" i="185"/>
  <c r="F17" i="185"/>
  <c r="A17" i="185"/>
  <c r="I16" i="185"/>
  <c r="F16" i="185"/>
  <c r="A16" i="185"/>
  <c r="I15" i="185"/>
  <c r="F15" i="185"/>
  <c r="A15" i="185"/>
  <c r="A14" i="185"/>
  <c r="E8" i="185"/>
  <c r="E11" i="185" s="1"/>
  <c r="B6" i="185"/>
  <c r="H5" i="185"/>
  <c r="H41" i="185" s="1"/>
  <c r="B4" i="185"/>
  <c r="G200" i="184"/>
  <c r="L199" i="184"/>
  <c r="F199" i="184"/>
  <c r="J199" i="184" s="1"/>
  <c r="K199" i="184" s="1"/>
  <c r="M199" i="184" s="1"/>
  <c r="L198" i="184"/>
  <c r="F198" i="184"/>
  <c r="J198" i="184" s="1"/>
  <c r="K198" i="184" s="1"/>
  <c r="M198" i="184" s="1"/>
  <c r="L197" i="184"/>
  <c r="F197" i="184"/>
  <c r="J197" i="184" s="1"/>
  <c r="K197" i="184" s="1"/>
  <c r="M197" i="184" s="1"/>
  <c r="L196" i="184"/>
  <c r="F196" i="184"/>
  <c r="J196" i="184" s="1"/>
  <c r="K196" i="184" s="1"/>
  <c r="M196" i="184" s="1"/>
  <c r="L195" i="184"/>
  <c r="F195" i="184"/>
  <c r="J195" i="184" s="1"/>
  <c r="K195" i="184" s="1"/>
  <c r="M195" i="184" s="1"/>
  <c r="L194" i="184"/>
  <c r="F194" i="184"/>
  <c r="J194" i="184" s="1"/>
  <c r="K194" i="184" s="1"/>
  <c r="M194" i="184" s="1"/>
  <c r="L193" i="184"/>
  <c r="F193" i="184"/>
  <c r="J193" i="184" s="1"/>
  <c r="K193" i="184" s="1"/>
  <c r="M193" i="184" s="1"/>
  <c r="L192" i="184"/>
  <c r="F192" i="184"/>
  <c r="J192" i="184" s="1"/>
  <c r="K192" i="184" s="1"/>
  <c r="M192" i="184" s="1"/>
  <c r="L191" i="184"/>
  <c r="F191" i="184"/>
  <c r="J191" i="184" s="1"/>
  <c r="K191" i="184" s="1"/>
  <c r="M191" i="184" s="1"/>
  <c r="L190" i="184"/>
  <c r="F190" i="184"/>
  <c r="J190" i="184" s="1"/>
  <c r="K190" i="184" s="1"/>
  <c r="M190" i="184" s="1"/>
  <c r="L189" i="184"/>
  <c r="F189" i="184"/>
  <c r="J189" i="184" s="1"/>
  <c r="K189" i="184" s="1"/>
  <c r="M189" i="184" s="1"/>
  <c r="L188" i="184"/>
  <c r="F188" i="184"/>
  <c r="J188" i="184" s="1"/>
  <c r="K188" i="184" s="1"/>
  <c r="M188" i="184" s="1"/>
  <c r="L187" i="184"/>
  <c r="F187" i="184"/>
  <c r="J187" i="184" s="1"/>
  <c r="K187" i="184" s="1"/>
  <c r="M187" i="184" s="1"/>
  <c r="L186" i="184"/>
  <c r="F186" i="184"/>
  <c r="J186" i="184" s="1"/>
  <c r="K186" i="184" s="1"/>
  <c r="M186" i="184" s="1"/>
  <c r="L185" i="184"/>
  <c r="F185" i="184"/>
  <c r="J185" i="184" s="1"/>
  <c r="K185" i="184" s="1"/>
  <c r="M185" i="184" s="1"/>
  <c r="L184" i="184"/>
  <c r="F184" i="184"/>
  <c r="J184" i="184" s="1"/>
  <c r="K184" i="184" s="1"/>
  <c r="M184" i="184" s="1"/>
  <c r="L183" i="184"/>
  <c r="F183" i="184"/>
  <c r="J183" i="184" s="1"/>
  <c r="K183" i="184" s="1"/>
  <c r="M183" i="184" s="1"/>
  <c r="L182" i="184"/>
  <c r="F182" i="184"/>
  <c r="J182" i="184" s="1"/>
  <c r="K182" i="184" s="1"/>
  <c r="M182" i="184" s="1"/>
  <c r="L181" i="184"/>
  <c r="F181" i="184"/>
  <c r="J181" i="184" s="1"/>
  <c r="K181" i="184" s="1"/>
  <c r="M181" i="184" s="1"/>
  <c r="L180" i="184"/>
  <c r="F180" i="184"/>
  <c r="J180" i="184" s="1"/>
  <c r="K180" i="184" s="1"/>
  <c r="M180" i="184" s="1"/>
  <c r="L179" i="184"/>
  <c r="F179" i="184"/>
  <c r="J179" i="184" s="1"/>
  <c r="K179" i="184" s="1"/>
  <c r="M179" i="184" s="1"/>
  <c r="L178" i="184"/>
  <c r="F178" i="184"/>
  <c r="J178" i="184" s="1"/>
  <c r="K178" i="184" s="1"/>
  <c r="M178" i="184" s="1"/>
  <c r="L177" i="184"/>
  <c r="F177" i="184"/>
  <c r="J177" i="184" s="1"/>
  <c r="K177" i="184" s="1"/>
  <c r="M177" i="184" s="1"/>
  <c r="L176" i="184"/>
  <c r="F176" i="184"/>
  <c r="J176" i="184" s="1"/>
  <c r="K176" i="184" s="1"/>
  <c r="M176" i="184" s="1"/>
  <c r="L175" i="184"/>
  <c r="F175" i="184"/>
  <c r="J175" i="184" s="1"/>
  <c r="K175" i="184" s="1"/>
  <c r="M175" i="184" s="1"/>
  <c r="L174" i="184"/>
  <c r="F174" i="184"/>
  <c r="J174" i="184" s="1"/>
  <c r="K174" i="184" s="1"/>
  <c r="M174" i="184" s="1"/>
  <c r="L173" i="184"/>
  <c r="F173" i="184"/>
  <c r="J173" i="184" s="1"/>
  <c r="K173" i="184" s="1"/>
  <c r="M173" i="184" s="1"/>
  <c r="L172" i="184"/>
  <c r="F172" i="184"/>
  <c r="J172" i="184" s="1"/>
  <c r="K172" i="184" s="1"/>
  <c r="M172" i="184" s="1"/>
  <c r="L171" i="184"/>
  <c r="F171" i="184"/>
  <c r="J171" i="184" s="1"/>
  <c r="K171" i="184" s="1"/>
  <c r="M171" i="184" s="1"/>
  <c r="L170" i="184"/>
  <c r="F170" i="184"/>
  <c r="J170" i="184" s="1"/>
  <c r="K170" i="184" s="1"/>
  <c r="M170" i="184" s="1"/>
  <c r="L169" i="184"/>
  <c r="F169" i="184"/>
  <c r="J169" i="184" s="1"/>
  <c r="K169" i="184" s="1"/>
  <c r="M169" i="184" s="1"/>
  <c r="L168" i="184"/>
  <c r="F168" i="184"/>
  <c r="J168" i="184" s="1"/>
  <c r="K168" i="184" s="1"/>
  <c r="M168" i="184" s="1"/>
  <c r="L167" i="184"/>
  <c r="F167" i="184"/>
  <c r="J167" i="184" s="1"/>
  <c r="K167" i="184" s="1"/>
  <c r="M167" i="184" s="1"/>
  <c r="L166" i="184"/>
  <c r="F166" i="184"/>
  <c r="J166" i="184" s="1"/>
  <c r="K166" i="184" s="1"/>
  <c r="M166" i="184" s="1"/>
  <c r="L165" i="184"/>
  <c r="F165" i="184"/>
  <c r="J165" i="184" s="1"/>
  <c r="K165" i="184" s="1"/>
  <c r="M165" i="184" s="1"/>
  <c r="L164" i="184"/>
  <c r="F164" i="184"/>
  <c r="J164" i="184" s="1"/>
  <c r="K164" i="184" s="1"/>
  <c r="M164" i="184" s="1"/>
  <c r="L163" i="184"/>
  <c r="F163" i="184"/>
  <c r="J163" i="184" s="1"/>
  <c r="K163" i="184" s="1"/>
  <c r="M163" i="184" s="1"/>
  <c r="L162" i="184"/>
  <c r="F162" i="184"/>
  <c r="J162" i="184" s="1"/>
  <c r="K162" i="184" s="1"/>
  <c r="M162" i="184" s="1"/>
  <c r="L161" i="184"/>
  <c r="F161" i="184"/>
  <c r="J161" i="184" s="1"/>
  <c r="K161" i="184" s="1"/>
  <c r="M161" i="184" s="1"/>
  <c r="L160" i="184"/>
  <c r="F160" i="184"/>
  <c r="J160" i="184" s="1"/>
  <c r="K160" i="184" s="1"/>
  <c r="M160" i="184" s="1"/>
  <c r="L159" i="184"/>
  <c r="F159" i="184"/>
  <c r="J159" i="184" s="1"/>
  <c r="K159" i="184" s="1"/>
  <c r="M159" i="184" s="1"/>
  <c r="L158" i="184"/>
  <c r="F158" i="184"/>
  <c r="J158" i="184" s="1"/>
  <c r="K158" i="184" s="1"/>
  <c r="M158" i="184" s="1"/>
  <c r="L157" i="184"/>
  <c r="F157" i="184"/>
  <c r="J157" i="184" s="1"/>
  <c r="K157" i="184" s="1"/>
  <c r="M157" i="184" s="1"/>
  <c r="L156" i="184"/>
  <c r="F156" i="184"/>
  <c r="J156" i="184" s="1"/>
  <c r="K156" i="184" s="1"/>
  <c r="M156" i="184" s="1"/>
  <c r="L155" i="184"/>
  <c r="F155" i="184"/>
  <c r="J155" i="184" s="1"/>
  <c r="K155" i="184" s="1"/>
  <c r="M155" i="184" s="1"/>
  <c r="L154" i="184"/>
  <c r="F154" i="184"/>
  <c r="J154" i="184" s="1"/>
  <c r="K154" i="184" s="1"/>
  <c r="M154" i="184" s="1"/>
  <c r="L153" i="184"/>
  <c r="F153" i="184"/>
  <c r="J153" i="184" s="1"/>
  <c r="K153" i="184" s="1"/>
  <c r="M153" i="184" s="1"/>
  <c r="L152" i="184"/>
  <c r="F152" i="184"/>
  <c r="J152" i="184" s="1"/>
  <c r="K152" i="184" s="1"/>
  <c r="M152" i="184" s="1"/>
  <c r="L151" i="184"/>
  <c r="F151" i="184"/>
  <c r="J151" i="184" s="1"/>
  <c r="K151" i="184" s="1"/>
  <c r="M151" i="184" s="1"/>
  <c r="L150" i="184"/>
  <c r="F150" i="184"/>
  <c r="J150" i="184" s="1"/>
  <c r="K150" i="184" s="1"/>
  <c r="M150" i="184" s="1"/>
  <c r="L149" i="184"/>
  <c r="F149" i="184"/>
  <c r="J149" i="184" s="1"/>
  <c r="K149" i="184" s="1"/>
  <c r="M149" i="184" s="1"/>
  <c r="L148" i="184"/>
  <c r="F148" i="184"/>
  <c r="J148" i="184" s="1"/>
  <c r="K148" i="184" s="1"/>
  <c r="M148" i="184" s="1"/>
  <c r="L147" i="184"/>
  <c r="F147" i="184"/>
  <c r="J147" i="184" s="1"/>
  <c r="K147" i="184" s="1"/>
  <c r="M147" i="184" s="1"/>
  <c r="L146" i="184"/>
  <c r="F146" i="184"/>
  <c r="J146" i="184" s="1"/>
  <c r="K146" i="184" s="1"/>
  <c r="M146" i="184" s="1"/>
  <c r="L145" i="184"/>
  <c r="F145" i="184"/>
  <c r="J145" i="184" s="1"/>
  <c r="K145" i="184" s="1"/>
  <c r="M145" i="184" s="1"/>
  <c r="L144" i="184"/>
  <c r="F144" i="184"/>
  <c r="J144" i="184" s="1"/>
  <c r="K144" i="184" s="1"/>
  <c r="M144" i="184" s="1"/>
  <c r="L143" i="184"/>
  <c r="F143" i="184"/>
  <c r="J143" i="184" s="1"/>
  <c r="K143" i="184" s="1"/>
  <c r="M143" i="184" s="1"/>
  <c r="L142" i="184"/>
  <c r="F142" i="184"/>
  <c r="J142" i="184" s="1"/>
  <c r="K142" i="184" s="1"/>
  <c r="M142" i="184" s="1"/>
  <c r="L141" i="184"/>
  <c r="F141" i="184"/>
  <c r="J141" i="184" s="1"/>
  <c r="K141" i="184" s="1"/>
  <c r="M141" i="184" s="1"/>
  <c r="L140" i="184"/>
  <c r="F140" i="184"/>
  <c r="J140" i="184" s="1"/>
  <c r="K140" i="184" s="1"/>
  <c r="M140" i="184" s="1"/>
  <c r="L139" i="184"/>
  <c r="F139" i="184"/>
  <c r="J139" i="184" s="1"/>
  <c r="K139" i="184" s="1"/>
  <c r="M139" i="184" s="1"/>
  <c r="L138" i="184"/>
  <c r="F138" i="184"/>
  <c r="J138" i="184" s="1"/>
  <c r="K138" i="184" s="1"/>
  <c r="M138" i="184" s="1"/>
  <c r="L137" i="184"/>
  <c r="F137" i="184"/>
  <c r="J137" i="184" s="1"/>
  <c r="K137" i="184" s="1"/>
  <c r="M137" i="184" s="1"/>
  <c r="L136" i="184"/>
  <c r="F136" i="184"/>
  <c r="J136" i="184" s="1"/>
  <c r="K136" i="184" s="1"/>
  <c r="M136" i="184" s="1"/>
  <c r="L135" i="184"/>
  <c r="F135" i="184"/>
  <c r="J135" i="184" s="1"/>
  <c r="K135" i="184" s="1"/>
  <c r="M135" i="184" s="1"/>
  <c r="L134" i="184"/>
  <c r="F134" i="184"/>
  <c r="J134" i="184" s="1"/>
  <c r="K134" i="184" s="1"/>
  <c r="M134" i="184" s="1"/>
  <c r="L133" i="184"/>
  <c r="F133" i="184"/>
  <c r="J133" i="184" s="1"/>
  <c r="K133" i="184" s="1"/>
  <c r="M133" i="184" s="1"/>
  <c r="L132" i="184"/>
  <c r="F132" i="184"/>
  <c r="J132" i="184" s="1"/>
  <c r="K132" i="184" s="1"/>
  <c r="M132" i="184" s="1"/>
  <c r="L131" i="184"/>
  <c r="F131" i="184"/>
  <c r="J131" i="184" s="1"/>
  <c r="K131" i="184" s="1"/>
  <c r="M131" i="184" s="1"/>
  <c r="L130" i="184"/>
  <c r="F130" i="184"/>
  <c r="J130" i="184" s="1"/>
  <c r="K130" i="184" s="1"/>
  <c r="M130" i="184" s="1"/>
  <c r="L129" i="184"/>
  <c r="F129" i="184"/>
  <c r="J129" i="184" s="1"/>
  <c r="K129" i="184" s="1"/>
  <c r="M129" i="184" s="1"/>
  <c r="L128" i="184"/>
  <c r="F128" i="184"/>
  <c r="J128" i="184" s="1"/>
  <c r="K128" i="184" s="1"/>
  <c r="M128" i="184" s="1"/>
  <c r="L127" i="184"/>
  <c r="F127" i="184"/>
  <c r="J127" i="184" s="1"/>
  <c r="K127" i="184" s="1"/>
  <c r="M127" i="184" s="1"/>
  <c r="L126" i="184"/>
  <c r="F126" i="184"/>
  <c r="J126" i="184" s="1"/>
  <c r="K126" i="184" s="1"/>
  <c r="M126" i="184" s="1"/>
  <c r="L125" i="184"/>
  <c r="F125" i="184"/>
  <c r="J125" i="184" s="1"/>
  <c r="K125" i="184" s="1"/>
  <c r="M125" i="184" s="1"/>
  <c r="L124" i="184"/>
  <c r="F124" i="184"/>
  <c r="J124" i="184" s="1"/>
  <c r="K124" i="184" s="1"/>
  <c r="M124" i="184" s="1"/>
  <c r="L123" i="184"/>
  <c r="F123" i="184"/>
  <c r="J123" i="184" s="1"/>
  <c r="K123" i="184" s="1"/>
  <c r="M123" i="184" s="1"/>
  <c r="L122" i="184"/>
  <c r="F122" i="184"/>
  <c r="J122" i="184" s="1"/>
  <c r="K122" i="184" s="1"/>
  <c r="M122" i="184" s="1"/>
  <c r="L121" i="184"/>
  <c r="F121" i="184"/>
  <c r="J121" i="184" s="1"/>
  <c r="K121" i="184" s="1"/>
  <c r="M121" i="184" s="1"/>
  <c r="L120" i="184"/>
  <c r="F120" i="184"/>
  <c r="J120" i="184" s="1"/>
  <c r="K120" i="184" s="1"/>
  <c r="M120" i="184" s="1"/>
  <c r="L119" i="184"/>
  <c r="F119" i="184"/>
  <c r="J119" i="184" s="1"/>
  <c r="K119" i="184" s="1"/>
  <c r="M119" i="184" s="1"/>
  <c r="L118" i="184"/>
  <c r="F118" i="184"/>
  <c r="J118" i="184" s="1"/>
  <c r="K118" i="184" s="1"/>
  <c r="M118" i="184" s="1"/>
  <c r="L117" i="184"/>
  <c r="F117" i="184"/>
  <c r="J117" i="184" s="1"/>
  <c r="K117" i="184" s="1"/>
  <c r="M117" i="184" s="1"/>
  <c r="L116" i="184"/>
  <c r="F116" i="184"/>
  <c r="J116" i="184" s="1"/>
  <c r="K116" i="184" s="1"/>
  <c r="M116" i="184" s="1"/>
  <c r="L115" i="184"/>
  <c r="F115" i="184"/>
  <c r="J115" i="184" s="1"/>
  <c r="K115" i="184" s="1"/>
  <c r="M115" i="184" s="1"/>
  <c r="L114" i="184"/>
  <c r="F114" i="184"/>
  <c r="J114" i="184" s="1"/>
  <c r="K114" i="184" s="1"/>
  <c r="M114" i="184" s="1"/>
  <c r="L113" i="184"/>
  <c r="F113" i="184"/>
  <c r="J113" i="184" s="1"/>
  <c r="K113" i="184" s="1"/>
  <c r="M113" i="184" s="1"/>
  <c r="L112" i="184"/>
  <c r="F112" i="184"/>
  <c r="J112" i="184" s="1"/>
  <c r="K112" i="184" s="1"/>
  <c r="M112" i="184" s="1"/>
  <c r="L111" i="184"/>
  <c r="F111" i="184"/>
  <c r="J111" i="184" s="1"/>
  <c r="K111" i="184" s="1"/>
  <c r="M111" i="184" s="1"/>
  <c r="L110" i="184"/>
  <c r="F110" i="184"/>
  <c r="J110" i="184" s="1"/>
  <c r="K110" i="184" s="1"/>
  <c r="M110" i="184" s="1"/>
  <c r="L109" i="184"/>
  <c r="F109" i="184"/>
  <c r="J109" i="184" s="1"/>
  <c r="K109" i="184" s="1"/>
  <c r="M109" i="184" s="1"/>
  <c r="L108" i="184"/>
  <c r="F108" i="184"/>
  <c r="J108" i="184" s="1"/>
  <c r="K108" i="184" s="1"/>
  <c r="M108" i="184" s="1"/>
  <c r="L107" i="184"/>
  <c r="F107" i="184"/>
  <c r="J107" i="184" s="1"/>
  <c r="K107" i="184" s="1"/>
  <c r="M107" i="184" s="1"/>
  <c r="L106" i="184"/>
  <c r="F106" i="184"/>
  <c r="J106" i="184" s="1"/>
  <c r="K106" i="184" s="1"/>
  <c r="M106" i="184" s="1"/>
  <c r="L105" i="184"/>
  <c r="F105" i="184"/>
  <c r="J105" i="184" s="1"/>
  <c r="K105" i="184" s="1"/>
  <c r="M105" i="184" s="1"/>
  <c r="L104" i="184"/>
  <c r="F104" i="184"/>
  <c r="J104" i="184" s="1"/>
  <c r="K104" i="184" s="1"/>
  <c r="M104" i="184" s="1"/>
  <c r="L103" i="184"/>
  <c r="F103" i="184"/>
  <c r="J103" i="184" s="1"/>
  <c r="K103" i="184" s="1"/>
  <c r="M103" i="184" s="1"/>
  <c r="L102" i="184"/>
  <c r="F102" i="184"/>
  <c r="J102" i="184" s="1"/>
  <c r="K102" i="184" s="1"/>
  <c r="M102" i="184" s="1"/>
  <c r="L101" i="184"/>
  <c r="F101" i="184"/>
  <c r="J101" i="184" s="1"/>
  <c r="K101" i="184" s="1"/>
  <c r="M101" i="184" s="1"/>
  <c r="L100" i="184"/>
  <c r="F100" i="184"/>
  <c r="J100" i="184" s="1"/>
  <c r="K100" i="184" s="1"/>
  <c r="M100" i="184" s="1"/>
  <c r="L99" i="184"/>
  <c r="F99" i="184"/>
  <c r="J99" i="184" s="1"/>
  <c r="K99" i="184" s="1"/>
  <c r="M99" i="184" s="1"/>
  <c r="L98" i="184"/>
  <c r="F98" i="184"/>
  <c r="J98" i="184" s="1"/>
  <c r="K98" i="184" s="1"/>
  <c r="M98" i="184" s="1"/>
  <c r="L97" i="184"/>
  <c r="F97" i="184"/>
  <c r="J97" i="184" s="1"/>
  <c r="K97" i="184" s="1"/>
  <c r="M97" i="184" s="1"/>
  <c r="L96" i="184"/>
  <c r="F96" i="184"/>
  <c r="J96" i="184" s="1"/>
  <c r="K96" i="184" s="1"/>
  <c r="M96" i="184" s="1"/>
  <c r="L95" i="184"/>
  <c r="F95" i="184"/>
  <c r="J95" i="184" s="1"/>
  <c r="K95" i="184" s="1"/>
  <c r="M95" i="184" s="1"/>
  <c r="L94" i="184"/>
  <c r="F94" i="184"/>
  <c r="J94" i="184" s="1"/>
  <c r="K94" i="184" s="1"/>
  <c r="M94" i="184" s="1"/>
  <c r="L93" i="184"/>
  <c r="F93" i="184"/>
  <c r="J93" i="184" s="1"/>
  <c r="K93" i="184" s="1"/>
  <c r="M93" i="184" s="1"/>
  <c r="L92" i="184"/>
  <c r="F92" i="184"/>
  <c r="J92" i="184" s="1"/>
  <c r="K92" i="184" s="1"/>
  <c r="M92" i="184" s="1"/>
  <c r="L91" i="184"/>
  <c r="F91" i="184"/>
  <c r="J91" i="184" s="1"/>
  <c r="K91" i="184" s="1"/>
  <c r="M91" i="184" s="1"/>
  <c r="L90" i="184"/>
  <c r="F90" i="184"/>
  <c r="J90" i="184" s="1"/>
  <c r="K90" i="184" s="1"/>
  <c r="M90" i="184" s="1"/>
  <c r="L89" i="184"/>
  <c r="F89" i="184"/>
  <c r="J89" i="184" s="1"/>
  <c r="K89" i="184" s="1"/>
  <c r="M89" i="184" s="1"/>
  <c r="L88" i="184"/>
  <c r="F88" i="184"/>
  <c r="J88" i="184" s="1"/>
  <c r="K88" i="184" s="1"/>
  <c r="M88" i="184" s="1"/>
  <c r="L87" i="184"/>
  <c r="F87" i="184"/>
  <c r="J87" i="184" s="1"/>
  <c r="K87" i="184" s="1"/>
  <c r="M87" i="184" s="1"/>
  <c r="L86" i="184"/>
  <c r="F86" i="184"/>
  <c r="J86" i="184" s="1"/>
  <c r="K86" i="184" s="1"/>
  <c r="M86" i="184" s="1"/>
  <c r="L85" i="184"/>
  <c r="F85" i="184"/>
  <c r="J85" i="184" s="1"/>
  <c r="K85" i="184" s="1"/>
  <c r="M85" i="184" s="1"/>
  <c r="L84" i="184"/>
  <c r="F84" i="184"/>
  <c r="J84" i="184" s="1"/>
  <c r="K84" i="184" s="1"/>
  <c r="M84" i="184" s="1"/>
  <c r="L83" i="184"/>
  <c r="F83" i="184"/>
  <c r="J83" i="184" s="1"/>
  <c r="K83" i="184" s="1"/>
  <c r="M83" i="184" s="1"/>
  <c r="L82" i="184"/>
  <c r="F82" i="184"/>
  <c r="J82" i="184" s="1"/>
  <c r="K82" i="184" s="1"/>
  <c r="M82" i="184" s="1"/>
  <c r="L81" i="184"/>
  <c r="F81" i="184"/>
  <c r="J81" i="184" s="1"/>
  <c r="K81" i="184" s="1"/>
  <c r="M81" i="184" s="1"/>
  <c r="L80" i="184"/>
  <c r="F80" i="184"/>
  <c r="J80" i="184" s="1"/>
  <c r="K80" i="184" s="1"/>
  <c r="M80" i="184" s="1"/>
  <c r="L79" i="184"/>
  <c r="F79" i="184"/>
  <c r="J79" i="184" s="1"/>
  <c r="K79" i="184" s="1"/>
  <c r="M79" i="184" s="1"/>
  <c r="L78" i="184"/>
  <c r="F78" i="184"/>
  <c r="J78" i="184" s="1"/>
  <c r="K78" i="184" s="1"/>
  <c r="M78" i="184" s="1"/>
  <c r="L77" i="184"/>
  <c r="F77" i="184"/>
  <c r="J77" i="184" s="1"/>
  <c r="K77" i="184" s="1"/>
  <c r="M77" i="184" s="1"/>
  <c r="L76" i="184"/>
  <c r="F76" i="184"/>
  <c r="J76" i="184" s="1"/>
  <c r="K76" i="184" s="1"/>
  <c r="M76" i="184" s="1"/>
  <c r="L75" i="184"/>
  <c r="F75" i="184"/>
  <c r="J75" i="184" s="1"/>
  <c r="K75" i="184" s="1"/>
  <c r="M75" i="184" s="1"/>
  <c r="L74" i="184"/>
  <c r="F74" i="184"/>
  <c r="J74" i="184" s="1"/>
  <c r="K74" i="184" s="1"/>
  <c r="M74" i="184" s="1"/>
  <c r="L73" i="184"/>
  <c r="F73" i="184"/>
  <c r="J73" i="184" s="1"/>
  <c r="K73" i="184" s="1"/>
  <c r="M73" i="184" s="1"/>
  <c r="L72" i="184"/>
  <c r="F72" i="184"/>
  <c r="J72" i="184" s="1"/>
  <c r="K72" i="184" s="1"/>
  <c r="M72" i="184" s="1"/>
  <c r="L71" i="184"/>
  <c r="F71" i="184"/>
  <c r="J71" i="184" s="1"/>
  <c r="K71" i="184" s="1"/>
  <c r="M71" i="184" s="1"/>
  <c r="L70" i="184"/>
  <c r="F70" i="184"/>
  <c r="J70" i="184" s="1"/>
  <c r="K70" i="184" s="1"/>
  <c r="M70" i="184" s="1"/>
  <c r="L69" i="184"/>
  <c r="F69" i="184"/>
  <c r="J69" i="184" s="1"/>
  <c r="K69" i="184" s="1"/>
  <c r="M69" i="184" s="1"/>
  <c r="L68" i="184"/>
  <c r="F68" i="184"/>
  <c r="J68" i="184" s="1"/>
  <c r="K68" i="184" s="1"/>
  <c r="M68" i="184" s="1"/>
  <c r="L67" i="184"/>
  <c r="F67" i="184"/>
  <c r="J67" i="184" s="1"/>
  <c r="K67" i="184" s="1"/>
  <c r="M67" i="184" s="1"/>
  <c r="L66" i="184"/>
  <c r="F66" i="184"/>
  <c r="J66" i="184" s="1"/>
  <c r="K66" i="184" s="1"/>
  <c r="M66" i="184" s="1"/>
  <c r="L65" i="184"/>
  <c r="F65" i="184"/>
  <c r="J65" i="184" s="1"/>
  <c r="K65" i="184" s="1"/>
  <c r="M65" i="184" s="1"/>
  <c r="L64" i="184"/>
  <c r="F64" i="184"/>
  <c r="J64" i="184" s="1"/>
  <c r="K64" i="184" s="1"/>
  <c r="M64" i="184" s="1"/>
  <c r="L63" i="184"/>
  <c r="F63" i="184"/>
  <c r="J63" i="184" s="1"/>
  <c r="K63" i="184" s="1"/>
  <c r="M63" i="184" s="1"/>
  <c r="L62" i="184"/>
  <c r="F62" i="184"/>
  <c r="J62" i="184" s="1"/>
  <c r="K62" i="184" s="1"/>
  <c r="M62" i="184" s="1"/>
  <c r="L61" i="184"/>
  <c r="F61" i="184"/>
  <c r="J61" i="184" s="1"/>
  <c r="K61" i="184" s="1"/>
  <c r="M61" i="184" s="1"/>
  <c r="L60" i="184"/>
  <c r="F60" i="184"/>
  <c r="J60" i="184" s="1"/>
  <c r="K60" i="184" s="1"/>
  <c r="M60" i="184" s="1"/>
  <c r="L59" i="184"/>
  <c r="F59" i="184"/>
  <c r="J59" i="184" s="1"/>
  <c r="K59" i="184" s="1"/>
  <c r="M59" i="184" s="1"/>
  <c r="L58" i="184"/>
  <c r="F58" i="184"/>
  <c r="J58" i="184" s="1"/>
  <c r="K58" i="184" s="1"/>
  <c r="M58" i="184" s="1"/>
  <c r="L57" i="184"/>
  <c r="F57" i="184"/>
  <c r="J57" i="184" s="1"/>
  <c r="K57" i="184" s="1"/>
  <c r="M57" i="184" s="1"/>
  <c r="L56" i="184"/>
  <c r="F56" i="184"/>
  <c r="J56" i="184" s="1"/>
  <c r="K56" i="184" s="1"/>
  <c r="M56" i="184" s="1"/>
  <c r="L55" i="184"/>
  <c r="F55" i="184"/>
  <c r="J55" i="184" s="1"/>
  <c r="K55" i="184" s="1"/>
  <c r="M55" i="184" s="1"/>
  <c r="L54" i="184"/>
  <c r="F54" i="184"/>
  <c r="J54" i="184" s="1"/>
  <c r="K54" i="184" s="1"/>
  <c r="M54" i="184" s="1"/>
  <c r="L53" i="184"/>
  <c r="F53" i="184"/>
  <c r="J53" i="184" s="1"/>
  <c r="K53" i="184" s="1"/>
  <c r="M53" i="184" s="1"/>
  <c r="L52" i="184"/>
  <c r="F52" i="184"/>
  <c r="J52" i="184" s="1"/>
  <c r="K52" i="184" s="1"/>
  <c r="M52" i="184" s="1"/>
  <c r="L51" i="184"/>
  <c r="F51" i="184"/>
  <c r="J51" i="184" s="1"/>
  <c r="K51" i="184" s="1"/>
  <c r="M51" i="184" s="1"/>
  <c r="L50" i="184"/>
  <c r="F50" i="184"/>
  <c r="J50" i="184" s="1"/>
  <c r="K50" i="184" s="1"/>
  <c r="M50" i="184" s="1"/>
  <c r="L49" i="184"/>
  <c r="F49" i="184"/>
  <c r="J49" i="184" s="1"/>
  <c r="K49" i="184" s="1"/>
  <c r="M49" i="184" s="1"/>
  <c r="L48" i="184"/>
  <c r="F48" i="184"/>
  <c r="J48" i="184" s="1"/>
  <c r="K48" i="184" s="1"/>
  <c r="M48" i="184" s="1"/>
  <c r="L47" i="184"/>
  <c r="F47" i="184"/>
  <c r="J47" i="184" s="1"/>
  <c r="K47" i="184" s="1"/>
  <c r="M47" i="184" s="1"/>
  <c r="L46" i="184"/>
  <c r="F46" i="184"/>
  <c r="J46" i="184" s="1"/>
  <c r="K46" i="184" s="1"/>
  <c r="M46" i="184" s="1"/>
  <c r="L45" i="184"/>
  <c r="F45" i="184"/>
  <c r="J45" i="184" s="1"/>
  <c r="K45" i="184" s="1"/>
  <c r="M45" i="184" s="1"/>
  <c r="L44" i="184"/>
  <c r="F44" i="184"/>
  <c r="J44" i="184" s="1"/>
  <c r="K44" i="184" s="1"/>
  <c r="M44" i="184" s="1"/>
  <c r="L43" i="184"/>
  <c r="F43" i="184"/>
  <c r="J43" i="184" s="1"/>
  <c r="K43" i="184" s="1"/>
  <c r="M43" i="184" s="1"/>
  <c r="L42" i="184"/>
  <c r="F42" i="184"/>
  <c r="J42" i="184" s="1"/>
  <c r="K42" i="184" s="1"/>
  <c r="M42" i="184" s="1"/>
  <c r="L41" i="184"/>
  <c r="F41" i="184"/>
  <c r="J41" i="184" s="1"/>
  <c r="K41" i="184" s="1"/>
  <c r="M41" i="184" s="1"/>
  <c r="L40" i="184"/>
  <c r="F40" i="184"/>
  <c r="J40" i="184" s="1"/>
  <c r="K40" i="184" s="1"/>
  <c r="M40" i="184" s="1"/>
  <c r="L39" i="184"/>
  <c r="F39" i="184"/>
  <c r="J39" i="184" s="1"/>
  <c r="K39" i="184" s="1"/>
  <c r="M39" i="184" s="1"/>
  <c r="L38" i="184"/>
  <c r="F38" i="184"/>
  <c r="J38" i="184" s="1"/>
  <c r="K38" i="184" s="1"/>
  <c r="M38" i="184" s="1"/>
  <c r="L37" i="184"/>
  <c r="F37" i="184"/>
  <c r="J37" i="184" s="1"/>
  <c r="K37" i="184" s="1"/>
  <c r="M37" i="184" s="1"/>
  <c r="L36" i="184"/>
  <c r="F36" i="184"/>
  <c r="J36" i="184" s="1"/>
  <c r="K36" i="184" s="1"/>
  <c r="M36" i="184" s="1"/>
  <c r="L35" i="184"/>
  <c r="F35" i="184"/>
  <c r="J35" i="184" s="1"/>
  <c r="K35" i="184" s="1"/>
  <c r="M35" i="184" s="1"/>
  <c r="L34" i="184"/>
  <c r="F34" i="184"/>
  <c r="J34" i="184" s="1"/>
  <c r="K34" i="184" s="1"/>
  <c r="M34" i="184" s="1"/>
  <c r="L33" i="184"/>
  <c r="F33" i="184"/>
  <c r="J33" i="184" s="1"/>
  <c r="K33" i="184" s="1"/>
  <c r="M33" i="184" s="1"/>
  <c r="L32" i="184"/>
  <c r="F32" i="184"/>
  <c r="J32" i="184" s="1"/>
  <c r="K32" i="184" s="1"/>
  <c r="M32" i="184" s="1"/>
  <c r="L31" i="184"/>
  <c r="F31" i="184"/>
  <c r="J31" i="184" s="1"/>
  <c r="K31" i="184" s="1"/>
  <c r="M31" i="184" s="1"/>
  <c r="L30" i="184"/>
  <c r="F30" i="184"/>
  <c r="J30" i="184" s="1"/>
  <c r="K30" i="184" s="1"/>
  <c r="M30" i="184" s="1"/>
  <c r="L29" i="184"/>
  <c r="F29" i="184"/>
  <c r="J29" i="184" s="1"/>
  <c r="K29" i="184" s="1"/>
  <c r="M29" i="184" s="1"/>
  <c r="L28" i="184"/>
  <c r="F28" i="184"/>
  <c r="J28" i="184" s="1"/>
  <c r="K28" i="184" s="1"/>
  <c r="M28" i="184" s="1"/>
  <c r="L27" i="184"/>
  <c r="F27" i="184"/>
  <c r="J27" i="184" s="1"/>
  <c r="K27" i="184" s="1"/>
  <c r="M27" i="184" s="1"/>
  <c r="L26" i="184"/>
  <c r="F26" i="184"/>
  <c r="J26" i="184" s="1"/>
  <c r="K26" i="184" s="1"/>
  <c r="M26" i="184" s="1"/>
  <c r="L25" i="184"/>
  <c r="F25" i="184"/>
  <c r="J25" i="184" s="1"/>
  <c r="K25" i="184" s="1"/>
  <c r="M25" i="184" s="1"/>
  <c r="L24" i="184"/>
  <c r="F24" i="184"/>
  <c r="J24" i="184" s="1"/>
  <c r="K24" i="184" s="1"/>
  <c r="M24" i="184" s="1"/>
  <c r="L23" i="184"/>
  <c r="F23" i="184"/>
  <c r="J23" i="184" s="1"/>
  <c r="K23" i="184" s="1"/>
  <c r="M23" i="184" s="1"/>
  <c r="L22" i="184"/>
  <c r="F22" i="184"/>
  <c r="J22" i="184" s="1"/>
  <c r="K22" i="184" s="1"/>
  <c r="M22" i="184" s="1"/>
  <c r="L21" i="184"/>
  <c r="F21" i="184"/>
  <c r="J21" i="184" s="1"/>
  <c r="K21" i="184" s="1"/>
  <c r="M21" i="184" s="1"/>
  <c r="L20" i="184"/>
  <c r="F20" i="184"/>
  <c r="J20" i="184" s="1"/>
  <c r="K20" i="184" s="1"/>
  <c r="M20" i="184" s="1"/>
  <c r="L19" i="184"/>
  <c r="F19" i="184"/>
  <c r="J19" i="184" s="1"/>
  <c r="K19" i="184" s="1"/>
  <c r="M19" i="184" s="1"/>
  <c r="L18" i="184"/>
  <c r="F18" i="184"/>
  <c r="J18" i="184" s="1"/>
  <c r="K18" i="184" s="1"/>
  <c r="M18" i="184" s="1"/>
  <c r="L17" i="184"/>
  <c r="F17" i="184"/>
  <c r="J17" i="184" s="1"/>
  <c r="K17" i="184" s="1"/>
  <c r="M17" i="184" s="1"/>
  <c r="L16" i="184"/>
  <c r="F16" i="184"/>
  <c r="J16" i="184" s="1"/>
  <c r="K16" i="184" s="1"/>
  <c r="M16" i="184" s="1"/>
  <c r="L15" i="184"/>
  <c r="F15" i="184"/>
  <c r="J15" i="184" s="1"/>
  <c r="K15" i="184" s="1"/>
  <c r="M15" i="184" s="1"/>
  <c r="L14" i="184"/>
  <c r="F14" i="184"/>
  <c r="J14" i="184" s="1"/>
  <c r="K14" i="184" s="1"/>
  <c r="M14" i="184" s="1"/>
  <c r="L13" i="184"/>
  <c r="F13" i="184"/>
  <c r="J13" i="184" s="1"/>
  <c r="K13" i="184" s="1"/>
  <c r="M13" i="184" s="1"/>
  <c r="L12" i="184"/>
  <c r="F12" i="184"/>
  <c r="J12" i="184" s="1"/>
  <c r="K12" i="184" s="1"/>
  <c r="M12" i="184" s="1"/>
  <c r="L11" i="184"/>
  <c r="F11" i="184"/>
  <c r="J11" i="184" s="1"/>
  <c r="K11" i="184" s="1"/>
  <c r="M11" i="184" s="1"/>
  <c r="L10" i="184"/>
  <c r="F10" i="184"/>
  <c r="J10" i="184" s="1"/>
  <c r="K10" i="184" s="1"/>
  <c r="M10" i="184" s="1"/>
  <c r="L9" i="184"/>
  <c r="F9" i="184"/>
  <c r="J9" i="184" s="1"/>
  <c r="K9" i="184" s="1"/>
  <c r="M9" i="184" s="1"/>
  <c r="L8" i="184"/>
  <c r="F8" i="184"/>
  <c r="J8" i="184" s="1"/>
  <c r="K8" i="184" s="1"/>
  <c r="M8" i="184" s="1"/>
  <c r="L7" i="184"/>
  <c r="F7" i="184"/>
  <c r="J7" i="184" s="1"/>
  <c r="K7" i="184" s="1"/>
  <c r="M7" i="184" s="1"/>
  <c r="L6" i="184"/>
  <c r="F6" i="184"/>
  <c r="J6" i="184" s="1"/>
  <c r="K6" i="184" s="1"/>
  <c r="M6" i="184" s="1"/>
  <c r="L5" i="184"/>
  <c r="F5" i="184"/>
  <c r="J5" i="184" s="1"/>
  <c r="K5" i="184" s="1"/>
  <c r="M5" i="184" s="1"/>
  <c r="M200" i="184" s="1"/>
  <c r="I1" i="184"/>
  <c r="E2" i="184"/>
  <c r="F53" i="183"/>
  <c r="I43" i="183"/>
  <c r="I42" i="183"/>
  <c r="G42" i="183"/>
  <c r="I41" i="183"/>
  <c r="G41" i="183"/>
  <c r="I40" i="183"/>
  <c r="G40" i="183"/>
  <c r="I39" i="183"/>
  <c r="G39" i="183"/>
  <c r="I38" i="183"/>
  <c r="G38" i="183"/>
  <c r="I37" i="183"/>
  <c r="G37" i="183"/>
  <c r="I36" i="183"/>
  <c r="H36" i="183"/>
  <c r="G36" i="183"/>
  <c r="I35" i="183"/>
  <c r="G35" i="183"/>
  <c r="I34" i="183"/>
  <c r="G34" i="183"/>
  <c r="I33" i="183"/>
  <c r="G33" i="183"/>
  <c r="I29" i="183"/>
  <c r="G29" i="183"/>
  <c r="F29" i="183"/>
  <c r="A29" i="183"/>
  <c r="I28" i="183"/>
  <c r="G28" i="183"/>
  <c r="F28" i="183"/>
  <c r="A28" i="183"/>
  <c r="I27" i="183"/>
  <c r="G27" i="183"/>
  <c r="F27" i="183"/>
  <c r="A27" i="183"/>
  <c r="I26" i="183"/>
  <c r="G26" i="183"/>
  <c r="F26" i="183"/>
  <c r="A26" i="183"/>
  <c r="I25" i="183"/>
  <c r="F25" i="183"/>
  <c r="G25" i="183" s="1"/>
  <c r="A25" i="183"/>
  <c r="I24" i="183"/>
  <c r="F24" i="183"/>
  <c r="G24" i="183" s="1"/>
  <c r="A24" i="183"/>
  <c r="I23" i="183"/>
  <c r="G23" i="183"/>
  <c r="F23" i="183"/>
  <c r="A23" i="183"/>
  <c r="I22" i="183"/>
  <c r="F22" i="183"/>
  <c r="G22" i="183" s="1"/>
  <c r="A22" i="183"/>
  <c r="I21" i="183"/>
  <c r="F21" i="183"/>
  <c r="G21" i="183" s="1"/>
  <c r="A21" i="183"/>
  <c r="I20" i="183"/>
  <c r="F20" i="183"/>
  <c r="G20" i="183" s="1"/>
  <c r="A20" i="183"/>
  <c r="I19" i="183"/>
  <c r="F19" i="183"/>
  <c r="A19" i="183"/>
  <c r="I18" i="183"/>
  <c r="F18" i="183"/>
  <c r="A18" i="183"/>
  <c r="I17" i="183"/>
  <c r="F17" i="183"/>
  <c r="A17" i="183"/>
  <c r="I16" i="183"/>
  <c r="F16" i="183"/>
  <c r="A16" i="183"/>
  <c r="I15" i="183"/>
  <c r="F15" i="183"/>
  <c r="A15" i="183"/>
  <c r="A14" i="183"/>
  <c r="E8" i="183"/>
  <c r="E11" i="183" s="1"/>
  <c r="B6" i="183"/>
  <c r="H5" i="183"/>
  <c r="H41" i="183" s="1"/>
  <c r="B4" i="183"/>
  <c r="G200" i="182"/>
  <c r="L199" i="182"/>
  <c r="F199" i="182"/>
  <c r="J199" i="182" s="1"/>
  <c r="K199" i="182" s="1"/>
  <c r="M199" i="182" s="1"/>
  <c r="L198" i="182"/>
  <c r="F198" i="182"/>
  <c r="J198" i="182" s="1"/>
  <c r="K198" i="182" s="1"/>
  <c r="M198" i="182" s="1"/>
  <c r="L197" i="182"/>
  <c r="F197" i="182"/>
  <c r="J197" i="182" s="1"/>
  <c r="K197" i="182" s="1"/>
  <c r="M197" i="182" s="1"/>
  <c r="L196" i="182"/>
  <c r="F196" i="182"/>
  <c r="J196" i="182" s="1"/>
  <c r="K196" i="182" s="1"/>
  <c r="M196" i="182" s="1"/>
  <c r="L195" i="182"/>
  <c r="F195" i="182"/>
  <c r="J195" i="182" s="1"/>
  <c r="K195" i="182" s="1"/>
  <c r="M195" i="182" s="1"/>
  <c r="L194" i="182"/>
  <c r="F194" i="182"/>
  <c r="J194" i="182" s="1"/>
  <c r="K194" i="182" s="1"/>
  <c r="M194" i="182" s="1"/>
  <c r="L193" i="182"/>
  <c r="F193" i="182"/>
  <c r="J193" i="182" s="1"/>
  <c r="K193" i="182" s="1"/>
  <c r="M193" i="182" s="1"/>
  <c r="L192" i="182"/>
  <c r="F192" i="182"/>
  <c r="J192" i="182" s="1"/>
  <c r="K192" i="182" s="1"/>
  <c r="M192" i="182" s="1"/>
  <c r="L191" i="182"/>
  <c r="F191" i="182"/>
  <c r="J191" i="182" s="1"/>
  <c r="K191" i="182" s="1"/>
  <c r="M191" i="182" s="1"/>
  <c r="L190" i="182"/>
  <c r="F190" i="182"/>
  <c r="J190" i="182" s="1"/>
  <c r="K190" i="182" s="1"/>
  <c r="M190" i="182" s="1"/>
  <c r="L189" i="182"/>
  <c r="F189" i="182"/>
  <c r="J189" i="182" s="1"/>
  <c r="K189" i="182" s="1"/>
  <c r="M189" i="182" s="1"/>
  <c r="L188" i="182"/>
  <c r="F188" i="182"/>
  <c r="J188" i="182" s="1"/>
  <c r="K188" i="182" s="1"/>
  <c r="M188" i="182" s="1"/>
  <c r="L187" i="182"/>
  <c r="F187" i="182"/>
  <c r="J187" i="182" s="1"/>
  <c r="K187" i="182" s="1"/>
  <c r="M187" i="182" s="1"/>
  <c r="L186" i="182"/>
  <c r="F186" i="182"/>
  <c r="J186" i="182" s="1"/>
  <c r="K186" i="182" s="1"/>
  <c r="M186" i="182" s="1"/>
  <c r="L185" i="182"/>
  <c r="F185" i="182"/>
  <c r="J185" i="182" s="1"/>
  <c r="K185" i="182" s="1"/>
  <c r="M185" i="182" s="1"/>
  <c r="L184" i="182"/>
  <c r="F184" i="182"/>
  <c r="J184" i="182" s="1"/>
  <c r="K184" i="182" s="1"/>
  <c r="M184" i="182" s="1"/>
  <c r="L183" i="182"/>
  <c r="F183" i="182"/>
  <c r="J183" i="182" s="1"/>
  <c r="K183" i="182" s="1"/>
  <c r="M183" i="182" s="1"/>
  <c r="L182" i="182"/>
  <c r="F182" i="182"/>
  <c r="J182" i="182" s="1"/>
  <c r="K182" i="182" s="1"/>
  <c r="M182" i="182" s="1"/>
  <c r="L181" i="182"/>
  <c r="F181" i="182"/>
  <c r="J181" i="182" s="1"/>
  <c r="K181" i="182" s="1"/>
  <c r="M181" i="182" s="1"/>
  <c r="L180" i="182"/>
  <c r="F180" i="182"/>
  <c r="J180" i="182" s="1"/>
  <c r="K180" i="182" s="1"/>
  <c r="M180" i="182" s="1"/>
  <c r="L179" i="182"/>
  <c r="F179" i="182"/>
  <c r="J179" i="182" s="1"/>
  <c r="K179" i="182" s="1"/>
  <c r="M179" i="182" s="1"/>
  <c r="L178" i="182"/>
  <c r="F178" i="182"/>
  <c r="J178" i="182" s="1"/>
  <c r="K178" i="182" s="1"/>
  <c r="M178" i="182" s="1"/>
  <c r="L177" i="182"/>
  <c r="F177" i="182"/>
  <c r="J177" i="182" s="1"/>
  <c r="K177" i="182" s="1"/>
  <c r="M177" i="182" s="1"/>
  <c r="L176" i="182"/>
  <c r="F176" i="182"/>
  <c r="J176" i="182" s="1"/>
  <c r="K176" i="182" s="1"/>
  <c r="M176" i="182" s="1"/>
  <c r="L175" i="182"/>
  <c r="F175" i="182"/>
  <c r="J175" i="182" s="1"/>
  <c r="K175" i="182" s="1"/>
  <c r="M175" i="182" s="1"/>
  <c r="L174" i="182"/>
  <c r="F174" i="182"/>
  <c r="J174" i="182" s="1"/>
  <c r="K174" i="182" s="1"/>
  <c r="M174" i="182" s="1"/>
  <c r="L173" i="182"/>
  <c r="F173" i="182"/>
  <c r="J173" i="182" s="1"/>
  <c r="K173" i="182" s="1"/>
  <c r="M173" i="182" s="1"/>
  <c r="L172" i="182"/>
  <c r="F172" i="182"/>
  <c r="J172" i="182" s="1"/>
  <c r="K172" i="182" s="1"/>
  <c r="M172" i="182" s="1"/>
  <c r="L171" i="182"/>
  <c r="F171" i="182"/>
  <c r="J171" i="182" s="1"/>
  <c r="K171" i="182" s="1"/>
  <c r="M171" i="182" s="1"/>
  <c r="L170" i="182"/>
  <c r="F170" i="182"/>
  <c r="J170" i="182" s="1"/>
  <c r="K170" i="182" s="1"/>
  <c r="M170" i="182" s="1"/>
  <c r="L169" i="182"/>
  <c r="F169" i="182"/>
  <c r="J169" i="182" s="1"/>
  <c r="K169" i="182" s="1"/>
  <c r="M169" i="182" s="1"/>
  <c r="L168" i="182"/>
  <c r="F168" i="182"/>
  <c r="J168" i="182" s="1"/>
  <c r="K168" i="182" s="1"/>
  <c r="M168" i="182" s="1"/>
  <c r="L167" i="182"/>
  <c r="F167" i="182"/>
  <c r="J167" i="182" s="1"/>
  <c r="K167" i="182" s="1"/>
  <c r="M167" i="182" s="1"/>
  <c r="L166" i="182"/>
  <c r="F166" i="182"/>
  <c r="J166" i="182" s="1"/>
  <c r="K166" i="182" s="1"/>
  <c r="M166" i="182" s="1"/>
  <c r="L165" i="182"/>
  <c r="F165" i="182"/>
  <c r="J165" i="182" s="1"/>
  <c r="K165" i="182" s="1"/>
  <c r="M165" i="182" s="1"/>
  <c r="L164" i="182"/>
  <c r="F164" i="182"/>
  <c r="J164" i="182" s="1"/>
  <c r="K164" i="182" s="1"/>
  <c r="M164" i="182" s="1"/>
  <c r="L163" i="182"/>
  <c r="F163" i="182"/>
  <c r="J163" i="182" s="1"/>
  <c r="K163" i="182" s="1"/>
  <c r="M163" i="182" s="1"/>
  <c r="L162" i="182"/>
  <c r="F162" i="182"/>
  <c r="J162" i="182" s="1"/>
  <c r="K162" i="182" s="1"/>
  <c r="M162" i="182" s="1"/>
  <c r="L161" i="182"/>
  <c r="F161" i="182"/>
  <c r="J161" i="182" s="1"/>
  <c r="K161" i="182" s="1"/>
  <c r="M161" i="182" s="1"/>
  <c r="L160" i="182"/>
  <c r="F160" i="182"/>
  <c r="J160" i="182" s="1"/>
  <c r="K160" i="182" s="1"/>
  <c r="M160" i="182" s="1"/>
  <c r="L159" i="182"/>
  <c r="F159" i="182"/>
  <c r="J159" i="182" s="1"/>
  <c r="K159" i="182" s="1"/>
  <c r="M159" i="182" s="1"/>
  <c r="L158" i="182"/>
  <c r="F158" i="182"/>
  <c r="J158" i="182" s="1"/>
  <c r="K158" i="182" s="1"/>
  <c r="M158" i="182" s="1"/>
  <c r="L157" i="182"/>
  <c r="F157" i="182"/>
  <c r="J157" i="182" s="1"/>
  <c r="K157" i="182" s="1"/>
  <c r="M157" i="182" s="1"/>
  <c r="L156" i="182"/>
  <c r="F156" i="182"/>
  <c r="J156" i="182" s="1"/>
  <c r="K156" i="182" s="1"/>
  <c r="M156" i="182" s="1"/>
  <c r="L155" i="182"/>
  <c r="F155" i="182"/>
  <c r="J155" i="182" s="1"/>
  <c r="K155" i="182" s="1"/>
  <c r="M155" i="182" s="1"/>
  <c r="L154" i="182"/>
  <c r="F154" i="182"/>
  <c r="J154" i="182" s="1"/>
  <c r="K154" i="182" s="1"/>
  <c r="M154" i="182" s="1"/>
  <c r="L153" i="182"/>
  <c r="F153" i="182"/>
  <c r="J153" i="182" s="1"/>
  <c r="K153" i="182" s="1"/>
  <c r="M153" i="182" s="1"/>
  <c r="L152" i="182"/>
  <c r="F152" i="182"/>
  <c r="J152" i="182" s="1"/>
  <c r="K152" i="182" s="1"/>
  <c r="M152" i="182" s="1"/>
  <c r="L151" i="182"/>
  <c r="F151" i="182"/>
  <c r="J151" i="182" s="1"/>
  <c r="K151" i="182" s="1"/>
  <c r="M151" i="182" s="1"/>
  <c r="L150" i="182"/>
  <c r="F150" i="182"/>
  <c r="J150" i="182" s="1"/>
  <c r="K150" i="182" s="1"/>
  <c r="M150" i="182" s="1"/>
  <c r="L149" i="182"/>
  <c r="F149" i="182"/>
  <c r="J149" i="182" s="1"/>
  <c r="K149" i="182" s="1"/>
  <c r="M149" i="182" s="1"/>
  <c r="L148" i="182"/>
  <c r="F148" i="182"/>
  <c r="J148" i="182" s="1"/>
  <c r="K148" i="182" s="1"/>
  <c r="M148" i="182" s="1"/>
  <c r="L147" i="182"/>
  <c r="F147" i="182"/>
  <c r="J147" i="182" s="1"/>
  <c r="K147" i="182" s="1"/>
  <c r="M147" i="182" s="1"/>
  <c r="L146" i="182"/>
  <c r="F146" i="182"/>
  <c r="J146" i="182" s="1"/>
  <c r="K146" i="182" s="1"/>
  <c r="M146" i="182" s="1"/>
  <c r="L145" i="182"/>
  <c r="F145" i="182"/>
  <c r="J145" i="182" s="1"/>
  <c r="K145" i="182" s="1"/>
  <c r="M145" i="182" s="1"/>
  <c r="L144" i="182"/>
  <c r="F144" i="182"/>
  <c r="J144" i="182" s="1"/>
  <c r="K144" i="182" s="1"/>
  <c r="M144" i="182" s="1"/>
  <c r="L143" i="182"/>
  <c r="F143" i="182"/>
  <c r="J143" i="182" s="1"/>
  <c r="K143" i="182" s="1"/>
  <c r="M143" i="182" s="1"/>
  <c r="L142" i="182"/>
  <c r="F142" i="182"/>
  <c r="J142" i="182" s="1"/>
  <c r="K142" i="182" s="1"/>
  <c r="M142" i="182" s="1"/>
  <c r="L141" i="182"/>
  <c r="F141" i="182"/>
  <c r="J141" i="182" s="1"/>
  <c r="K141" i="182" s="1"/>
  <c r="M141" i="182" s="1"/>
  <c r="L140" i="182"/>
  <c r="F140" i="182"/>
  <c r="J140" i="182" s="1"/>
  <c r="K140" i="182" s="1"/>
  <c r="M140" i="182" s="1"/>
  <c r="L139" i="182"/>
  <c r="F139" i="182"/>
  <c r="J139" i="182" s="1"/>
  <c r="K139" i="182" s="1"/>
  <c r="M139" i="182" s="1"/>
  <c r="L138" i="182"/>
  <c r="F138" i="182"/>
  <c r="J138" i="182" s="1"/>
  <c r="K138" i="182" s="1"/>
  <c r="M138" i="182" s="1"/>
  <c r="L137" i="182"/>
  <c r="F137" i="182"/>
  <c r="J137" i="182" s="1"/>
  <c r="K137" i="182" s="1"/>
  <c r="M137" i="182" s="1"/>
  <c r="L136" i="182"/>
  <c r="F136" i="182"/>
  <c r="J136" i="182" s="1"/>
  <c r="K136" i="182" s="1"/>
  <c r="M136" i="182" s="1"/>
  <c r="L135" i="182"/>
  <c r="F135" i="182"/>
  <c r="J135" i="182" s="1"/>
  <c r="K135" i="182" s="1"/>
  <c r="M135" i="182" s="1"/>
  <c r="L134" i="182"/>
  <c r="F134" i="182"/>
  <c r="J134" i="182" s="1"/>
  <c r="K134" i="182" s="1"/>
  <c r="M134" i="182" s="1"/>
  <c r="L133" i="182"/>
  <c r="F133" i="182"/>
  <c r="J133" i="182" s="1"/>
  <c r="K133" i="182" s="1"/>
  <c r="M133" i="182" s="1"/>
  <c r="L132" i="182"/>
  <c r="F132" i="182"/>
  <c r="J132" i="182" s="1"/>
  <c r="K132" i="182" s="1"/>
  <c r="M132" i="182" s="1"/>
  <c r="L131" i="182"/>
  <c r="F131" i="182"/>
  <c r="J131" i="182" s="1"/>
  <c r="K131" i="182" s="1"/>
  <c r="M131" i="182" s="1"/>
  <c r="L130" i="182"/>
  <c r="F130" i="182"/>
  <c r="J130" i="182" s="1"/>
  <c r="K130" i="182" s="1"/>
  <c r="M130" i="182" s="1"/>
  <c r="L129" i="182"/>
  <c r="F129" i="182"/>
  <c r="J129" i="182" s="1"/>
  <c r="K129" i="182" s="1"/>
  <c r="M129" i="182" s="1"/>
  <c r="L128" i="182"/>
  <c r="F128" i="182"/>
  <c r="J128" i="182" s="1"/>
  <c r="K128" i="182" s="1"/>
  <c r="M128" i="182" s="1"/>
  <c r="L127" i="182"/>
  <c r="F127" i="182"/>
  <c r="J127" i="182" s="1"/>
  <c r="K127" i="182" s="1"/>
  <c r="M127" i="182" s="1"/>
  <c r="L126" i="182"/>
  <c r="F126" i="182"/>
  <c r="J126" i="182" s="1"/>
  <c r="K126" i="182" s="1"/>
  <c r="M126" i="182" s="1"/>
  <c r="L125" i="182"/>
  <c r="F125" i="182"/>
  <c r="J125" i="182" s="1"/>
  <c r="K125" i="182" s="1"/>
  <c r="M125" i="182" s="1"/>
  <c r="L124" i="182"/>
  <c r="F124" i="182"/>
  <c r="J124" i="182" s="1"/>
  <c r="K124" i="182" s="1"/>
  <c r="M124" i="182" s="1"/>
  <c r="L123" i="182"/>
  <c r="F123" i="182"/>
  <c r="J123" i="182" s="1"/>
  <c r="K123" i="182" s="1"/>
  <c r="M123" i="182" s="1"/>
  <c r="L122" i="182"/>
  <c r="F122" i="182"/>
  <c r="J122" i="182" s="1"/>
  <c r="K122" i="182" s="1"/>
  <c r="M122" i="182" s="1"/>
  <c r="L121" i="182"/>
  <c r="F121" i="182"/>
  <c r="J121" i="182" s="1"/>
  <c r="K121" i="182" s="1"/>
  <c r="M121" i="182" s="1"/>
  <c r="L120" i="182"/>
  <c r="F120" i="182"/>
  <c r="J120" i="182" s="1"/>
  <c r="K120" i="182" s="1"/>
  <c r="M120" i="182" s="1"/>
  <c r="L119" i="182"/>
  <c r="F119" i="182"/>
  <c r="J119" i="182" s="1"/>
  <c r="K119" i="182" s="1"/>
  <c r="M119" i="182" s="1"/>
  <c r="L118" i="182"/>
  <c r="F118" i="182"/>
  <c r="J118" i="182" s="1"/>
  <c r="K118" i="182" s="1"/>
  <c r="M118" i="182" s="1"/>
  <c r="L117" i="182"/>
  <c r="F117" i="182"/>
  <c r="J117" i="182" s="1"/>
  <c r="K117" i="182" s="1"/>
  <c r="M117" i="182" s="1"/>
  <c r="L116" i="182"/>
  <c r="F116" i="182"/>
  <c r="J116" i="182" s="1"/>
  <c r="K116" i="182" s="1"/>
  <c r="M116" i="182" s="1"/>
  <c r="L115" i="182"/>
  <c r="F115" i="182"/>
  <c r="J115" i="182" s="1"/>
  <c r="K115" i="182" s="1"/>
  <c r="M115" i="182" s="1"/>
  <c r="L114" i="182"/>
  <c r="F114" i="182"/>
  <c r="J114" i="182" s="1"/>
  <c r="K114" i="182" s="1"/>
  <c r="M114" i="182" s="1"/>
  <c r="L113" i="182"/>
  <c r="F113" i="182"/>
  <c r="J113" i="182" s="1"/>
  <c r="K113" i="182" s="1"/>
  <c r="M113" i="182" s="1"/>
  <c r="L112" i="182"/>
  <c r="F112" i="182"/>
  <c r="J112" i="182" s="1"/>
  <c r="K112" i="182" s="1"/>
  <c r="M112" i="182" s="1"/>
  <c r="L111" i="182"/>
  <c r="F111" i="182"/>
  <c r="J111" i="182" s="1"/>
  <c r="K111" i="182" s="1"/>
  <c r="M111" i="182" s="1"/>
  <c r="L110" i="182"/>
  <c r="F110" i="182"/>
  <c r="J110" i="182" s="1"/>
  <c r="K110" i="182" s="1"/>
  <c r="M110" i="182" s="1"/>
  <c r="L109" i="182"/>
  <c r="F109" i="182"/>
  <c r="J109" i="182" s="1"/>
  <c r="K109" i="182" s="1"/>
  <c r="M109" i="182" s="1"/>
  <c r="L108" i="182"/>
  <c r="F108" i="182"/>
  <c r="J108" i="182" s="1"/>
  <c r="K108" i="182" s="1"/>
  <c r="M108" i="182" s="1"/>
  <c r="L107" i="182"/>
  <c r="F107" i="182"/>
  <c r="J107" i="182" s="1"/>
  <c r="K107" i="182" s="1"/>
  <c r="M107" i="182" s="1"/>
  <c r="L106" i="182"/>
  <c r="F106" i="182"/>
  <c r="J106" i="182" s="1"/>
  <c r="K106" i="182" s="1"/>
  <c r="M106" i="182" s="1"/>
  <c r="L105" i="182"/>
  <c r="F105" i="182"/>
  <c r="J105" i="182" s="1"/>
  <c r="K105" i="182" s="1"/>
  <c r="M105" i="182" s="1"/>
  <c r="L104" i="182"/>
  <c r="F104" i="182"/>
  <c r="J104" i="182" s="1"/>
  <c r="K104" i="182" s="1"/>
  <c r="M104" i="182" s="1"/>
  <c r="L103" i="182"/>
  <c r="F103" i="182"/>
  <c r="J103" i="182" s="1"/>
  <c r="K103" i="182" s="1"/>
  <c r="M103" i="182" s="1"/>
  <c r="L102" i="182"/>
  <c r="F102" i="182"/>
  <c r="J102" i="182" s="1"/>
  <c r="K102" i="182" s="1"/>
  <c r="M102" i="182" s="1"/>
  <c r="L101" i="182"/>
  <c r="F101" i="182"/>
  <c r="J101" i="182" s="1"/>
  <c r="K101" i="182" s="1"/>
  <c r="M101" i="182" s="1"/>
  <c r="L100" i="182"/>
  <c r="F100" i="182"/>
  <c r="J100" i="182" s="1"/>
  <c r="K100" i="182" s="1"/>
  <c r="M100" i="182" s="1"/>
  <c r="L99" i="182"/>
  <c r="F99" i="182"/>
  <c r="J99" i="182" s="1"/>
  <c r="K99" i="182" s="1"/>
  <c r="M99" i="182" s="1"/>
  <c r="L98" i="182"/>
  <c r="F98" i="182"/>
  <c r="J98" i="182" s="1"/>
  <c r="K98" i="182" s="1"/>
  <c r="M98" i="182" s="1"/>
  <c r="L97" i="182"/>
  <c r="F97" i="182"/>
  <c r="J97" i="182" s="1"/>
  <c r="K97" i="182" s="1"/>
  <c r="M97" i="182" s="1"/>
  <c r="L96" i="182"/>
  <c r="F96" i="182"/>
  <c r="J96" i="182" s="1"/>
  <c r="K96" i="182" s="1"/>
  <c r="M96" i="182" s="1"/>
  <c r="L95" i="182"/>
  <c r="F95" i="182"/>
  <c r="J95" i="182" s="1"/>
  <c r="K95" i="182" s="1"/>
  <c r="M95" i="182" s="1"/>
  <c r="L94" i="182"/>
  <c r="F94" i="182"/>
  <c r="J94" i="182" s="1"/>
  <c r="K94" i="182" s="1"/>
  <c r="M94" i="182" s="1"/>
  <c r="L93" i="182"/>
  <c r="F93" i="182"/>
  <c r="J93" i="182" s="1"/>
  <c r="K93" i="182" s="1"/>
  <c r="M93" i="182" s="1"/>
  <c r="L92" i="182"/>
  <c r="F92" i="182"/>
  <c r="J92" i="182" s="1"/>
  <c r="K92" i="182" s="1"/>
  <c r="M92" i="182" s="1"/>
  <c r="L91" i="182"/>
  <c r="F91" i="182"/>
  <c r="J91" i="182" s="1"/>
  <c r="K91" i="182" s="1"/>
  <c r="M91" i="182" s="1"/>
  <c r="L90" i="182"/>
  <c r="F90" i="182"/>
  <c r="J90" i="182" s="1"/>
  <c r="K90" i="182" s="1"/>
  <c r="M90" i="182" s="1"/>
  <c r="L89" i="182"/>
  <c r="F89" i="182"/>
  <c r="J89" i="182" s="1"/>
  <c r="K89" i="182" s="1"/>
  <c r="M89" i="182" s="1"/>
  <c r="L88" i="182"/>
  <c r="F88" i="182"/>
  <c r="J88" i="182" s="1"/>
  <c r="K88" i="182" s="1"/>
  <c r="M88" i="182" s="1"/>
  <c r="L87" i="182"/>
  <c r="F87" i="182"/>
  <c r="J87" i="182" s="1"/>
  <c r="K87" i="182" s="1"/>
  <c r="M87" i="182" s="1"/>
  <c r="L86" i="182"/>
  <c r="F86" i="182"/>
  <c r="J86" i="182" s="1"/>
  <c r="K86" i="182" s="1"/>
  <c r="M86" i="182" s="1"/>
  <c r="L85" i="182"/>
  <c r="F85" i="182"/>
  <c r="J85" i="182" s="1"/>
  <c r="K85" i="182" s="1"/>
  <c r="M85" i="182" s="1"/>
  <c r="L84" i="182"/>
  <c r="F84" i="182"/>
  <c r="J84" i="182" s="1"/>
  <c r="K84" i="182" s="1"/>
  <c r="M84" i="182" s="1"/>
  <c r="L83" i="182"/>
  <c r="F83" i="182"/>
  <c r="J83" i="182" s="1"/>
  <c r="K83" i="182" s="1"/>
  <c r="M83" i="182" s="1"/>
  <c r="L82" i="182"/>
  <c r="F82" i="182"/>
  <c r="J82" i="182" s="1"/>
  <c r="K82" i="182" s="1"/>
  <c r="M82" i="182" s="1"/>
  <c r="L81" i="182"/>
  <c r="F81" i="182"/>
  <c r="J81" i="182" s="1"/>
  <c r="K81" i="182" s="1"/>
  <c r="M81" i="182" s="1"/>
  <c r="L80" i="182"/>
  <c r="F80" i="182"/>
  <c r="J80" i="182" s="1"/>
  <c r="K80" i="182" s="1"/>
  <c r="M80" i="182" s="1"/>
  <c r="L79" i="182"/>
  <c r="F79" i="182"/>
  <c r="J79" i="182" s="1"/>
  <c r="K79" i="182" s="1"/>
  <c r="M79" i="182" s="1"/>
  <c r="L78" i="182"/>
  <c r="F78" i="182"/>
  <c r="J78" i="182" s="1"/>
  <c r="K78" i="182" s="1"/>
  <c r="M78" i="182" s="1"/>
  <c r="L77" i="182"/>
  <c r="F77" i="182"/>
  <c r="J77" i="182" s="1"/>
  <c r="K77" i="182" s="1"/>
  <c r="M77" i="182" s="1"/>
  <c r="L76" i="182"/>
  <c r="F76" i="182"/>
  <c r="J76" i="182" s="1"/>
  <c r="K76" i="182" s="1"/>
  <c r="M76" i="182" s="1"/>
  <c r="L75" i="182"/>
  <c r="F75" i="182"/>
  <c r="J75" i="182" s="1"/>
  <c r="K75" i="182" s="1"/>
  <c r="M75" i="182" s="1"/>
  <c r="L74" i="182"/>
  <c r="F74" i="182"/>
  <c r="J74" i="182" s="1"/>
  <c r="K74" i="182" s="1"/>
  <c r="M74" i="182" s="1"/>
  <c r="L73" i="182"/>
  <c r="F73" i="182"/>
  <c r="J73" i="182" s="1"/>
  <c r="K73" i="182" s="1"/>
  <c r="M73" i="182" s="1"/>
  <c r="L72" i="182"/>
  <c r="F72" i="182"/>
  <c r="J72" i="182" s="1"/>
  <c r="K72" i="182" s="1"/>
  <c r="M72" i="182" s="1"/>
  <c r="L71" i="182"/>
  <c r="F71" i="182"/>
  <c r="J71" i="182" s="1"/>
  <c r="K71" i="182" s="1"/>
  <c r="M71" i="182" s="1"/>
  <c r="L70" i="182"/>
  <c r="F70" i="182"/>
  <c r="J70" i="182" s="1"/>
  <c r="K70" i="182" s="1"/>
  <c r="M70" i="182" s="1"/>
  <c r="L69" i="182"/>
  <c r="F69" i="182"/>
  <c r="J69" i="182" s="1"/>
  <c r="K69" i="182" s="1"/>
  <c r="M69" i="182" s="1"/>
  <c r="L68" i="182"/>
  <c r="F68" i="182"/>
  <c r="J68" i="182" s="1"/>
  <c r="K68" i="182" s="1"/>
  <c r="M68" i="182" s="1"/>
  <c r="L67" i="182"/>
  <c r="F67" i="182"/>
  <c r="J67" i="182" s="1"/>
  <c r="K67" i="182" s="1"/>
  <c r="M67" i="182" s="1"/>
  <c r="L66" i="182"/>
  <c r="F66" i="182"/>
  <c r="J66" i="182" s="1"/>
  <c r="K66" i="182" s="1"/>
  <c r="M66" i="182" s="1"/>
  <c r="L65" i="182"/>
  <c r="F65" i="182"/>
  <c r="J65" i="182" s="1"/>
  <c r="K65" i="182" s="1"/>
  <c r="M65" i="182" s="1"/>
  <c r="L64" i="182"/>
  <c r="F64" i="182"/>
  <c r="J64" i="182" s="1"/>
  <c r="K64" i="182" s="1"/>
  <c r="M64" i="182" s="1"/>
  <c r="L63" i="182"/>
  <c r="F63" i="182"/>
  <c r="J63" i="182" s="1"/>
  <c r="K63" i="182" s="1"/>
  <c r="M63" i="182" s="1"/>
  <c r="L62" i="182"/>
  <c r="F62" i="182"/>
  <c r="J62" i="182" s="1"/>
  <c r="K62" i="182" s="1"/>
  <c r="M62" i="182" s="1"/>
  <c r="L61" i="182"/>
  <c r="F61" i="182"/>
  <c r="J61" i="182" s="1"/>
  <c r="K61" i="182" s="1"/>
  <c r="M61" i="182" s="1"/>
  <c r="L60" i="182"/>
  <c r="F60" i="182"/>
  <c r="J60" i="182" s="1"/>
  <c r="K60" i="182" s="1"/>
  <c r="M60" i="182" s="1"/>
  <c r="L59" i="182"/>
  <c r="F59" i="182"/>
  <c r="J59" i="182" s="1"/>
  <c r="K59" i="182" s="1"/>
  <c r="M59" i="182" s="1"/>
  <c r="L58" i="182"/>
  <c r="F58" i="182"/>
  <c r="J58" i="182" s="1"/>
  <c r="K58" i="182" s="1"/>
  <c r="M58" i="182" s="1"/>
  <c r="L57" i="182"/>
  <c r="F57" i="182"/>
  <c r="J57" i="182" s="1"/>
  <c r="K57" i="182" s="1"/>
  <c r="M57" i="182" s="1"/>
  <c r="L56" i="182"/>
  <c r="F56" i="182"/>
  <c r="J56" i="182" s="1"/>
  <c r="K56" i="182" s="1"/>
  <c r="M56" i="182" s="1"/>
  <c r="L55" i="182"/>
  <c r="F55" i="182"/>
  <c r="J55" i="182" s="1"/>
  <c r="K55" i="182" s="1"/>
  <c r="M55" i="182" s="1"/>
  <c r="L54" i="182"/>
  <c r="F54" i="182"/>
  <c r="J54" i="182" s="1"/>
  <c r="K54" i="182" s="1"/>
  <c r="M54" i="182" s="1"/>
  <c r="L53" i="182"/>
  <c r="F53" i="182"/>
  <c r="J53" i="182" s="1"/>
  <c r="K53" i="182" s="1"/>
  <c r="M53" i="182" s="1"/>
  <c r="L52" i="182"/>
  <c r="F52" i="182"/>
  <c r="J52" i="182" s="1"/>
  <c r="K52" i="182" s="1"/>
  <c r="M52" i="182" s="1"/>
  <c r="L51" i="182"/>
  <c r="F51" i="182"/>
  <c r="J51" i="182" s="1"/>
  <c r="K51" i="182" s="1"/>
  <c r="M51" i="182" s="1"/>
  <c r="L50" i="182"/>
  <c r="F50" i="182"/>
  <c r="J50" i="182" s="1"/>
  <c r="K50" i="182" s="1"/>
  <c r="M50" i="182" s="1"/>
  <c r="L49" i="182"/>
  <c r="F49" i="182"/>
  <c r="J49" i="182" s="1"/>
  <c r="K49" i="182" s="1"/>
  <c r="M49" i="182" s="1"/>
  <c r="L48" i="182"/>
  <c r="F48" i="182"/>
  <c r="J48" i="182" s="1"/>
  <c r="K48" i="182" s="1"/>
  <c r="M48" i="182" s="1"/>
  <c r="L47" i="182"/>
  <c r="F47" i="182"/>
  <c r="J47" i="182" s="1"/>
  <c r="K47" i="182" s="1"/>
  <c r="M47" i="182" s="1"/>
  <c r="L46" i="182"/>
  <c r="F46" i="182"/>
  <c r="J46" i="182" s="1"/>
  <c r="K46" i="182" s="1"/>
  <c r="M46" i="182" s="1"/>
  <c r="L45" i="182"/>
  <c r="F45" i="182"/>
  <c r="J45" i="182" s="1"/>
  <c r="K45" i="182" s="1"/>
  <c r="M45" i="182" s="1"/>
  <c r="L44" i="182"/>
  <c r="F44" i="182"/>
  <c r="J44" i="182" s="1"/>
  <c r="K44" i="182" s="1"/>
  <c r="M44" i="182" s="1"/>
  <c r="L43" i="182"/>
  <c r="F43" i="182"/>
  <c r="J43" i="182" s="1"/>
  <c r="K43" i="182" s="1"/>
  <c r="M43" i="182" s="1"/>
  <c r="L42" i="182"/>
  <c r="F42" i="182"/>
  <c r="J42" i="182" s="1"/>
  <c r="K42" i="182" s="1"/>
  <c r="M42" i="182" s="1"/>
  <c r="L41" i="182"/>
  <c r="F41" i="182"/>
  <c r="J41" i="182" s="1"/>
  <c r="K41" i="182" s="1"/>
  <c r="M41" i="182" s="1"/>
  <c r="L40" i="182"/>
  <c r="F40" i="182"/>
  <c r="J40" i="182" s="1"/>
  <c r="K40" i="182" s="1"/>
  <c r="M40" i="182" s="1"/>
  <c r="L39" i="182"/>
  <c r="F39" i="182"/>
  <c r="J39" i="182" s="1"/>
  <c r="K39" i="182" s="1"/>
  <c r="M39" i="182" s="1"/>
  <c r="L38" i="182"/>
  <c r="F38" i="182"/>
  <c r="J38" i="182" s="1"/>
  <c r="K38" i="182" s="1"/>
  <c r="M38" i="182" s="1"/>
  <c r="L37" i="182"/>
  <c r="F37" i="182"/>
  <c r="J37" i="182" s="1"/>
  <c r="K37" i="182" s="1"/>
  <c r="M37" i="182" s="1"/>
  <c r="L36" i="182"/>
  <c r="F36" i="182"/>
  <c r="J36" i="182" s="1"/>
  <c r="K36" i="182" s="1"/>
  <c r="M36" i="182" s="1"/>
  <c r="L35" i="182"/>
  <c r="F35" i="182"/>
  <c r="J35" i="182" s="1"/>
  <c r="K35" i="182" s="1"/>
  <c r="M35" i="182" s="1"/>
  <c r="L34" i="182"/>
  <c r="F34" i="182"/>
  <c r="J34" i="182" s="1"/>
  <c r="K34" i="182" s="1"/>
  <c r="M34" i="182" s="1"/>
  <c r="L33" i="182"/>
  <c r="F33" i="182"/>
  <c r="J33" i="182" s="1"/>
  <c r="K33" i="182" s="1"/>
  <c r="M33" i="182" s="1"/>
  <c r="L32" i="182"/>
  <c r="F32" i="182"/>
  <c r="J32" i="182" s="1"/>
  <c r="K32" i="182" s="1"/>
  <c r="M32" i="182" s="1"/>
  <c r="L31" i="182"/>
  <c r="F31" i="182"/>
  <c r="J31" i="182" s="1"/>
  <c r="K31" i="182" s="1"/>
  <c r="M31" i="182" s="1"/>
  <c r="L30" i="182"/>
  <c r="F30" i="182"/>
  <c r="J30" i="182" s="1"/>
  <c r="K30" i="182" s="1"/>
  <c r="M30" i="182" s="1"/>
  <c r="L29" i="182"/>
  <c r="F29" i="182"/>
  <c r="J29" i="182" s="1"/>
  <c r="K29" i="182" s="1"/>
  <c r="M29" i="182" s="1"/>
  <c r="L28" i="182"/>
  <c r="F28" i="182"/>
  <c r="J28" i="182" s="1"/>
  <c r="K28" i="182" s="1"/>
  <c r="M28" i="182" s="1"/>
  <c r="L27" i="182"/>
  <c r="F27" i="182"/>
  <c r="J27" i="182" s="1"/>
  <c r="K27" i="182" s="1"/>
  <c r="M27" i="182" s="1"/>
  <c r="L26" i="182"/>
  <c r="F26" i="182"/>
  <c r="J26" i="182" s="1"/>
  <c r="K26" i="182" s="1"/>
  <c r="M26" i="182" s="1"/>
  <c r="L25" i="182"/>
  <c r="F25" i="182"/>
  <c r="J25" i="182" s="1"/>
  <c r="K25" i="182" s="1"/>
  <c r="M25" i="182" s="1"/>
  <c r="L24" i="182"/>
  <c r="F24" i="182"/>
  <c r="J24" i="182" s="1"/>
  <c r="K24" i="182" s="1"/>
  <c r="M24" i="182" s="1"/>
  <c r="L23" i="182"/>
  <c r="F23" i="182"/>
  <c r="J23" i="182" s="1"/>
  <c r="K23" i="182" s="1"/>
  <c r="M23" i="182" s="1"/>
  <c r="L22" i="182"/>
  <c r="F22" i="182"/>
  <c r="J22" i="182" s="1"/>
  <c r="K22" i="182" s="1"/>
  <c r="M22" i="182" s="1"/>
  <c r="L21" i="182"/>
  <c r="F21" i="182"/>
  <c r="J21" i="182" s="1"/>
  <c r="K21" i="182" s="1"/>
  <c r="M21" i="182" s="1"/>
  <c r="L20" i="182"/>
  <c r="F20" i="182"/>
  <c r="J20" i="182" s="1"/>
  <c r="K20" i="182" s="1"/>
  <c r="M20" i="182" s="1"/>
  <c r="L19" i="182"/>
  <c r="F19" i="182"/>
  <c r="J19" i="182" s="1"/>
  <c r="K19" i="182" s="1"/>
  <c r="M19" i="182" s="1"/>
  <c r="L18" i="182"/>
  <c r="F18" i="182"/>
  <c r="J18" i="182" s="1"/>
  <c r="K18" i="182" s="1"/>
  <c r="M18" i="182" s="1"/>
  <c r="L17" i="182"/>
  <c r="F17" i="182"/>
  <c r="J17" i="182" s="1"/>
  <c r="K17" i="182" s="1"/>
  <c r="M17" i="182" s="1"/>
  <c r="L16" i="182"/>
  <c r="F16" i="182"/>
  <c r="J16" i="182" s="1"/>
  <c r="K16" i="182" s="1"/>
  <c r="M16" i="182" s="1"/>
  <c r="L15" i="182"/>
  <c r="F15" i="182"/>
  <c r="J15" i="182" s="1"/>
  <c r="K15" i="182" s="1"/>
  <c r="M15" i="182" s="1"/>
  <c r="L14" i="182"/>
  <c r="F14" i="182"/>
  <c r="J14" i="182" s="1"/>
  <c r="K14" i="182" s="1"/>
  <c r="M14" i="182" s="1"/>
  <c r="L13" i="182"/>
  <c r="F13" i="182"/>
  <c r="J13" i="182" s="1"/>
  <c r="K13" i="182" s="1"/>
  <c r="M13" i="182" s="1"/>
  <c r="L12" i="182"/>
  <c r="F12" i="182"/>
  <c r="J12" i="182" s="1"/>
  <c r="K12" i="182" s="1"/>
  <c r="M12" i="182" s="1"/>
  <c r="L11" i="182"/>
  <c r="F11" i="182"/>
  <c r="J11" i="182" s="1"/>
  <c r="K11" i="182" s="1"/>
  <c r="M11" i="182" s="1"/>
  <c r="L10" i="182"/>
  <c r="F10" i="182"/>
  <c r="J10" i="182" s="1"/>
  <c r="K10" i="182" s="1"/>
  <c r="M10" i="182" s="1"/>
  <c r="L9" i="182"/>
  <c r="F9" i="182"/>
  <c r="J9" i="182" s="1"/>
  <c r="K9" i="182" s="1"/>
  <c r="M9" i="182" s="1"/>
  <c r="L8" i="182"/>
  <c r="F8" i="182"/>
  <c r="J8" i="182" s="1"/>
  <c r="K8" i="182" s="1"/>
  <c r="M8" i="182" s="1"/>
  <c r="L7" i="182"/>
  <c r="F7" i="182"/>
  <c r="J7" i="182" s="1"/>
  <c r="K7" i="182" s="1"/>
  <c r="M7" i="182" s="1"/>
  <c r="L6" i="182"/>
  <c r="F6" i="182"/>
  <c r="J6" i="182" s="1"/>
  <c r="K6" i="182" s="1"/>
  <c r="M6" i="182" s="1"/>
  <c r="L5" i="182"/>
  <c r="F5" i="182"/>
  <c r="J5" i="182" s="1"/>
  <c r="K5" i="182" s="1"/>
  <c r="M5" i="182" s="1"/>
  <c r="M200" i="182" s="1"/>
  <c r="I1" i="182"/>
  <c r="F53" i="181"/>
  <c r="I43" i="181"/>
  <c r="I42" i="181"/>
  <c r="G42" i="181"/>
  <c r="I41" i="181"/>
  <c r="G41" i="181"/>
  <c r="I40" i="181"/>
  <c r="G40" i="181"/>
  <c r="I39" i="181"/>
  <c r="G39" i="181"/>
  <c r="I38" i="181"/>
  <c r="G38" i="181"/>
  <c r="I37" i="181"/>
  <c r="G37" i="181"/>
  <c r="I36" i="181"/>
  <c r="G36" i="181"/>
  <c r="I35" i="181"/>
  <c r="G35" i="181"/>
  <c r="I34" i="181"/>
  <c r="G34" i="181"/>
  <c r="I33" i="181"/>
  <c r="G33" i="181"/>
  <c r="I29" i="181"/>
  <c r="F29" i="181"/>
  <c r="G29" i="181" s="1"/>
  <c r="A29" i="181"/>
  <c r="I28" i="181"/>
  <c r="F28" i="181"/>
  <c r="G28" i="181" s="1"/>
  <c r="A28" i="181"/>
  <c r="I27" i="181"/>
  <c r="F27" i="181"/>
  <c r="G27" i="181" s="1"/>
  <c r="A27" i="181"/>
  <c r="I26" i="181"/>
  <c r="F26" i="181"/>
  <c r="G26" i="181" s="1"/>
  <c r="A26" i="181"/>
  <c r="I25" i="181"/>
  <c r="F25" i="181"/>
  <c r="G25" i="181" s="1"/>
  <c r="A25" i="181"/>
  <c r="I24" i="181"/>
  <c r="F24" i="181"/>
  <c r="G24" i="181" s="1"/>
  <c r="A24" i="181"/>
  <c r="I23" i="181"/>
  <c r="F23" i="181"/>
  <c r="G23" i="181" s="1"/>
  <c r="A23" i="181"/>
  <c r="I22" i="181"/>
  <c r="F22" i="181"/>
  <c r="G22" i="181" s="1"/>
  <c r="A22" i="181"/>
  <c r="I21" i="181"/>
  <c r="F21" i="181"/>
  <c r="G21" i="181" s="1"/>
  <c r="A21" i="181"/>
  <c r="I20" i="181"/>
  <c r="F20" i="181"/>
  <c r="G20" i="181" s="1"/>
  <c r="A20" i="181"/>
  <c r="I19" i="181"/>
  <c r="F19" i="181"/>
  <c r="A19" i="181"/>
  <c r="I18" i="181"/>
  <c r="F18" i="181"/>
  <c r="A18" i="181"/>
  <c r="I17" i="181"/>
  <c r="F17" i="181"/>
  <c r="A17" i="181"/>
  <c r="I16" i="181"/>
  <c r="F16" i="181"/>
  <c r="A16" i="181"/>
  <c r="I15" i="181"/>
  <c r="F15" i="181"/>
  <c r="A15" i="181"/>
  <c r="A14" i="181"/>
  <c r="E8" i="181"/>
  <c r="E11" i="181" s="1"/>
  <c r="H5" i="181"/>
  <c r="H43" i="181" s="1"/>
  <c r="G200" i="180"/>
  <c r="L199" i="180"/>
  <c r="F199" i="180"/>
  <c r="J199" i="180" s="1"/>
  <c r="K199" i="180" s="1"/>
  <c r="M199" i="180" s="1"/>
  <c r="L198" i="180"/>
  <c r="F198" i="180"/>
  <c r="J198" i="180" s="1"/>
  <c r="K198" i="180" s="1"/>
  <c r="M198" i="180" s="1"/>
  <c r="L197" i="180"/>
  <c r="F197" i="180"/>
  <c r="J197" i="180" s="1"/>
  <c r="K197" i="180" s="1"/>
  <c r="M197" i="180" s="1"/>
  <c r="L196" i="180"/>
  <c r="F196" i="180"/>
  <c r="J196" i="180" s="1"/>
  <c r="K196" i="180" s="1"/>
  <c r="M196" i="180" s="1"/>
  <c r="L195" i="180"/>
  <c r="F195" i="180"/>
  <c r="J195" i="180" s="1"/>
  <c r="K195" i="180" s="1"/>
  <c r="M195" i="180" s="1"/>
  <c r="L194" i="180"/>
  <c r="F194" i="180"/>
  <c r="J194" i="180" s="1"/>
  <c r="K194" i="180" s="1"/>
  <c r="M194" i="180" s="1"/>
  <c r="L193" i="180"/>
  <c r="F193" i="180"/>
  <c r="J193" i="180" s="1"/>
  <c r="K193" i="180" s="1"/>
  <c r="M193" i="180" s="1"/>
  <c r="L192" i="180"/>
  <c r="F192" i="180"/>
  <c r="J192" i="180" s="1"/>
  <c r="K192" i="180" s="1"/>
  <c r="M192" i="180" s="1"/>
  <c r="L191" i="180"/>
  <c r="F191" i="180"/>
  <c r="J191" i="180" s="1"/>
  <c r="K191" i="180" s="1"/>
  <c r="M191" i="180" s="1"/>
  <c r="L190" i="180"/>
  <c r="F190" i="180"/>
  <c r="J190" i="180" s="1"/>
  <c r="K190" i="180" s="1"/>
  <c r="M190" i="180" s="1"/>
  <c r="L189" i="180"/>
  <c r="F189" i="180"/>
  <c r="J189" i="180" s="1"/>
  <c r="K189" i="180" s="1"/>
  <c r="M189" i="180" s="1"/>
  <c r="L188" i="180"/>
  <c r="F188" i="180"/>
  <c r="J188" i="180" s="1"/>
  <c r="K188" i="180" s="1"/>
  <c r="M188" i="180" s="1"/>
  <c r="L187" i="180"/>
  <c r="F187" i="180"/>
  <c r="J187" i="180" s="1"/>
  <c r="K187" i="180" s="1"/>
  <c r="M187" i="180" s="1"/>
  <c r="L186" i="180"/>
  <c r="F186" i="180"/>
  <c r="J186" i="180" s="1"/>
  <c r="K186" i="180" s="1"/>
  <c r="M186" i="180" s="1"/>
  <c r="L185" i="180"/>
  <c r="F185" i="180"/>
  <c r="J185" i="180" s="1"/>
  <c r="K185" i="180" s="1"/>
  <c r="M185" i="180" s="1"/>
  <c r="L184" i="180"/>
  <c r="F184" i="180"/>
  <c r="J184" i="180" s="1"/>
  <c r="K184" i="180" s="1"/>
  <c r="M184" i="180" s="1"/>
  <c r="L183" i="180"/>
  <c r="F183" i="180"/>
  <c r="J183" i="180" s="1"/>
  <c r="K183" i="180" s="1"/>
  <c r="M183" i="180" s="1"/>
  <c r="L182" i="180"/>
  <c r="F182" i="180"/>
  <c r="J182" i="180" s="1"/>
  <c r="K182" i="180" s="1"/>
  <c r="M182" i="180" s="1"/>
  <c r="L181" i="180"/>
  <c r="F181" i="180"/>
  <c r="J181" i="180" s="1"/>
  <c r="K181" i="180" s="1"/>
  <c r="M181" i="180" s="1"/>
  <c r="L180" i="180"/>
  <c r="F180" i="180"/>
  <c r="J180" i="180" s="1"/>
  <c r="K180" i="180" s="1"/>
  <c r="M180" i="180" s="1"/>
  <c r="L179" i="180"/>
  <c r="F179" i="180"/>
  <c r="J179" i="180" s="1"/>
  <c r="K179" i="180" s="1"/>
  <c r="M179" i="180" s="1"/>
  <c r="L178" i="180"/>
  <c r="F178" i="180"/>
  <c r="J178" i="180" s="1"/>
  <c r="K178" i="180" s="1"/>
  <c r="M178" i="180" s="1"/>
  <c r="L177" i="180"/>
  <c r="F177" i="180"/>
  <c r="J177" i="180" s="1"/>
  <c r="K177" i="180" s="1"/>
  <c r="M177" i="180" s="1"/>
  <c r="L176" i="180"/>
  <c r="F176" i="180"/>
  <c r="J176" i="180" s="1"/>
  <c r="K176" i="180" s="1"/>
  <c r="M176" i="180" s="1"/>
  <c r="L175" i="180"/>
  <c r="F175" i="180"/>
  <c r="J175" i="180" s="1"/>
  <c r="K175" i="180" s="1"/>
  <c r="M175" i="180" s="1"/>
  <c r="L174" i="180"/>
  <c r="F174" i="180"/>
  <c r="J174" i="180" s="1"/>
  <c r="K174" i="180" s="1"/>
  <c r="M174" i="180" s="1"/>
  <c r="L173" i="180"/>
  <c r="F173" i="180"/>
  <c r="J173" i="180" s="1"/>
  <c r="K173" i="180" s="1"/>
  <c r="M173" i="180" s="1"/>
  <c r="L172" i="180"/>
  <c r="F172" i="180"/>
  <c r="J172" i="180" s="1"/>
  <c r="K172" i="180" s="1"/>
  <c r="M172" i="180" s="1"/>
  <c r="L171" i="180"/>
  <c r="F171" i="180"/>
  <c r="J171" i="180" s="1"/>
  <c r="K171" i="180" s="1"/>
  <c r="M171" i="180" s="1"/>
  <c r="L170" i="180"/>
  <c r="F170" i="180"/>
  <c r="J170" i="180" s="1"/>
  <c r="K170" i="180" s="1"/>
  <c r="M170" i="180" s="1"/>
  <c r="L169" i="180"/>
  <c r="F169" i="180"/>
  <c r="J169" i="180" s="1"/>
  <c r="K169" i="180" s="1"/>
  <c r="M169" i="180" s="1"/>
  <c r="L168" i="180"/>
  <c r="F168" i="180"/>
  <c r="J168" i="180" s="1"/>
  <c r="K168" i="180" s="1"/>
  <c r="M168" i="180" s="1"/>
  <c r="L167" i="180"/>
  <c r="F167" i="180"/>
  <c r="J167" i="180" s="1"/>
  <c r="K167" i="180" s="1"/>
  <c r="M167" i="180" s="1"/>
  <c r="L166" i="180"/>
  <c r="F166" i="180"/>
  <c r="J166" i="180" s="1"/>
  <c r="K166" i="180" s="1"/>
  <c r="M166" i="180" s="1"/>
  <c r="L165" i="180"/>
  <c r="F165" i="180"/>
  <c r="J165" i="180" s="1"/>
  <c r="K165" i="180" s="1"/>
  <c r="M165" i="180" s="1"/>
  <c r="L164" i="180"/>
  <c r="F164" i="180"/>
  <c r="J164" i="180" s="1"/>
  <c r="K164" i="180" s="1"/>
  <c r="M164" i="180" s="1"/>
  <c r="L163" i="180"/>
  <c r="F163" i="180"/>
  <c r="J163" i="180" s="1"/>
  <c r="K163" i="180" s="1"/>
  <c r="M163" i="180" s="1"/>
  <c r="L162" i="180"/>
  <c r="F162" i="180"/>
  <c r="J162" i="180" s="1"/>
  <c r="K162" i="180" s="1"/>
  <c r="M162" i="180" s="1"/>
  <c r="L161" i="180"/>
  <c r="F161" i="180"/>
  <c r="J161" i="180" s="1"/>
  <c r="K161" i="180" s="1"/>
  <c r="M161" i="180" s="1"/>
  <c r="L160" i="180"/>
  <c r="F160" i="180"/>
  <c r="J160" i="180" s="1"/>
  <c r="K160" i="180" s="1"/>
  <c r="M160" i="180" s="1"/>
  <c r="L159" i="180"/>
  <c r="F159" i="180"/>
  <c r="J159" i="180" s="1"/>
  <c r="K159" i="180" s="1"/>
  <c r="M159" i="180" s="1"/>
  <c r="L158" i="180"/>
  <c r="F158" i="180"/>
  <c r="J158" i="180" s="1"/>
  <c r="K158" i="180" s="1"/>
  <c r="M158" i="180" s="1"/>
  <c r="L157" i="180"/>
  <c r="F157" i="180"/>
  <c r="J157" i="180" s="1"/>
  <c r="K157" i="180" s="1"/>
  <c r="M157" i="180" s="1"/>
  <c r="L156" i="180"/>
  <c r="F156" i="180"/>
  <c r="J156" i="180" s="1"/>
  <c r="K156" i="180" s="1"/>
  <c r="M156" i="180" s="1"/>
  <c r="L155" i="180"/>
  <c r="F155" i="180"/>
  <c r="J155" i="180" s="1"/>
  <c r="K155" i="180" s="1"/>
  <c r="M155" i="180" s="1"/>
  <c r="L154" i="180"/>
  <c r="F154" i="180"/>
  <c r="J154" i="180" s="1"/>
  <c r="K154" i="180" s="1"/>
  <c r="M154" i="180" s="1"/>
  <c r="L153" i="180"/>
  <c r="F153" i="180"/>
  <c r="J153" i="180" s="1"/>
  <c r="K153" i="180" s="1"/>
  <c r="M153" i="180" s="1"/>
  <c r="L152" i="180"/>
  <c r="F152" i="180"/>
  <c r="J152" i="180" s="1"/>
  <c r="K152" i="180" s="1"/>
  <c r="M152" i="180" s="1"/>
  <c r="L151" i="180"/>
  <c r="F151" i="180"/>
  <c r="J151" i="180" s="1"/>
  <c r="K151" i="180" s="1"/>
  <c r="M151" i="180" s="1"/>
  <c r="L150" i="180"/>
  <c r="F150" i="180"/>
  <c r="J150" i="180" s="1"/>
  <c r="K150" i="180" s="1"/>
  <c r="M150" i="180" s="1"/>
  <c r="L149" i="180"/>
  <c r="F149" i="180"/>
  <c r="J149" i="180" s="1"/>
  <c r="K149" i="180" s="1"/>
  <c r="M149" i="180" s="1"/>
  <c r="L148" i="180"/>
  <c r="F148" i="180"/>
  <c r="J148" i="180" s="1"/>
  <c r="K148" i="180" s="1"/>
  <c r="M148" i="180" s="1"/>
  <c r="L147" i="180"/>
  <c r="F147" i="180"/>
  <c r="J147" i="180" s="1"/>
  <c r="K147" i="180" s="1"/>
  <c r="M147" i="180" s="1"/>
  <c r="L146" i="180"/>
  <c r="F146" i="180"/>
  <c r="J146" i="180" s="1"/>
  <c r="K146" i="180" s="1"/>
  <c r="M146" i="180" s="1"/>
  <c r="L145" i="180"/>
  <c r="F145" i="180"/>
  <c r="J145" i="180" s="1"/>
  <c r="K145" i="180" s="1"/>
  <c r="M145" i="180" s="1"/>
  <c r="L144" i="180"/>
  <c r="F144" i="180"/>
  <c r="J144" i="180" s="1"/>
  <c r="K144" i="180" s="1"/>
  <c r="M144" i="180" s="1"/>
  <c r="L143" i="180"/>
  <c r="F143" i="180"/>
  <c r="J143" i="180" s="1"/>
  <c r="K143" i="180" s="1"/>
  <c r="M143" i="180" s="1"/>
  <c r="L142" i="180"/>
  <c r="F142" i="180"/>
  <c r="J142" i="180" s="1"/>
  <c r="K142" i="180" s="1"/>
  <c r="M142" i="180" s="1"/>
  <c r="L141" i="180"/>
  <c r="F141" i="180"/>
  <c r="J141" i="180" s="1"/>
  <c r="K141" i="180" s="1"/>
  <c r="M141" i="180" s="1"/>
  <c r="L140" i="180"/>
  <c r="F140" i="180"/>
  <c r="J140" i="180" s="1"/>
  <c r="K140" i="180" s="1"/>
  <c r="M140" i="180" s="1"/>
  <c r="L139" i="180"/>
  <c r="F139" i="180"/>
  <c r="J139" i="180" s="1"/>
  <c r="K139" i="180" s="1"/>
  <c r="M139" i="180" s="1"/>
  <c r="L138" i="180"/>
  <c r="F138" i="180"/>
  <c r="J138" i="180" s="1"/>
  <c r="K138" i="180" s="1"/>
  <c r="M138" i="180" s="1"/>
  <c r="L137" i="180"/>
  <c r="F137" i="180"/>
  <c r="J137" i="180" s="1"/>
  <c r="K137" i="180" s="1"/>
  <c r="M137" i="180" s="1"/>
  <c r="L136" i="180"/>
  <c r="F136" i="180"/>
  <c r="J136" i="180" s="1"/>
  <c r="K136" i="180" s="1"/>
  <c r="M136" i="180" s="1"/>
  <c r="L135" i="180"/>
  <c r="F135" i="180"/>
  <c r="J135" i="180" s="1"/>
  <c r="K135" i="180" s="1"/>
  <c r="M135" i="180" s="1"/>
  <c r="L134" i="180"/>
  <c r="F134" i="180"/>
  <c r="J134" i="180" s="1"/>
  <c r="K134" i="180" s="1"/>
  <c r="M134" i="180" s="1"/>
  <c r="L133" i="180"/>
  <c r="F133" i="180"/>
  <c r="J133" i="180" s="1"/>
  <c r="K133" i="180" s="1"/>
  <c r="M133" i="180" s="1"/>
  <c r="L132" i="180"/>
  <c r="F132" i="180"/>
  <c r="J132" i="180" s="1"/>
  <c r="K132" i="180" s="1"/>
  <c r="M132" i="180" s="1"/>
  <c r="L131" i="180"/>
  <c r="F131" i="180"/>
  <c r="J131" i="180" s="1"/>
  <c r="K131" i="180" s="1"/>
  <c r="M131" i="180" s="1"/>
  <c r="L130" i="180"/>
  <c r="F130" i="180"/>
  <c r="J130" i="180" s="1"/>
  <c r="K130" i="180" s="1"/>
  <c r="M130" i="180" s="1"/>
  <c r="L129" i="180"/>
  <c r="F129" i="180"/>
  <c r="J129" i="180" s="1"/>
  <c r="K129" i="180" s="1"/>
  <c r="M129" i="180" s="1"/>
  <c r="L128" i="180"/>
  <c r="F128" i="180"/>
  <c r="J128" i="180" s="1"/>
  <c r="K128" i="180" s="1"/>
  <c r="M128" i="180" s="1"/>
  <c r="L127" i="180"/>
  <c r="F127" i="180"/>
  <c r="J127" i="180" s="1"/>
  <c r="K127" i="180" s="1"/>
  <c r="M127" i="180" s="1"/>
  <c r="L126" i="180"/>
  <c r="F126" i="180"/>
  <c r="J126" i="180" s="1"/>
  <c r="K126" i="180" s="1"/>
  <c r="M126" i="180" s="1"/>
  <c r="L125" i="180"/>
  <c r="F125" i="180"/>
  <c r="J125" i="180" s="1"/>
  <c r="K125" i="180" s="1"/>
  <c r="M125" i="180" s="1"/>
  <c r="L124" i="180"/>
  <c r="F124" i="180"/>
  <c r="J124" i="180" s="1"/>
  <c r="K124" i="180" s="1"/>
  <c r="M124" i="180" s="1"/>
  <c r="L123" i="180"/>
  <c r="F123" i="180"/>
  <c r="J123" i="180" s="1"/>
  <c r="K123" i="180" s="1"/>
  <c r="M123" i="180" s="1"/>
  <c r="L122" i="180"/>
  <c r="F122" i="180"/>
  <c r="J122" i="180" s="1"/>
  <c r="K122" i="180" s="1"/>
  <c r="M122" i="180" s="1"/>
  <c r="L121" i="180"/>
  <c r="F121" i="180"/>
  <c r="J121" i="180" s="1"/>
  <c r="K121" i="180" s="1"/>
  <c r="M121" i="180" s="1"/>
  <c r="L120" i="180"/>
  <c r="F120" i="180"/>
  <c r="J120" i="180" s="1"/>
  <c r="K120" i="180" s="1"/>
  <c r="M120" i="180" s="1"/>
  <c r="L119" i="180"/>
  <c r="F119" i="180"/>
  <c r="J119" i="180" s="1"/>
  <c r="K119" i="180" s="1"/>
  <c r="M119" i="180" s="1"/>
  <c r="L118" i="180"/>
  <c r="F118" i="180"/>
  <c r="J118" i="180" s="1"/>
  <c r="K118" i="180" s="1"/>
  <c r="M118" i="180" s="1"/>
  <c r="L117" i="180"/>
  <c r="F117" i="180"/>
  <c r="J117" i="180" s="1"/>
  <c r="K117" i="180" s="1"/>
  <c r="M117" i="180" s="1"/>
  <c r="L116" i="180"/>
  <c r="F116" i="180"/>
  <c r="J116" i="180" s="1"/>
  <c r="K116" i="180" s="1"/>
  <c r="M116" i="180" s="1"/>
  <c r="L115" i="180"/>
  <c r="F115" i="180"/>
  <c r="J115" i="180" s="1"/>
  <c r="K115" i="180" s="1"/>
  <c r="M115" i="180" s="1"/>
  <c r="L114" i="180"/>
  <c r="F114" i="180"/>
  <c r="J114" i="180" s="1"/>
  <c r="K114" i="180" s="1"/>
  <c r="M114" i="180" s="1"/>
  <c r="L113" i="180"/>
  <c r="F113" i="180"/>
  <c r="J113" i="180" s="1"/>
  <c r="K113" i="180" s="1"/>
  <c r="M113" i="180" s="1"/>
  <c r="L112" i="180"/>
  <c r="F112" i="180"/>
  <c r="J112" i="180" s="1"/>
  <c r="K112" i="180" s="1"/>
  <c r="M112" i="180" s="1"/>
  <c r="L111" i="180"/>
  <c r="F111" i="180"/>
  <c r="J111" i="180" s="1"/>
  <c r="K111" i="180" s="1"/>
  <c r="M111" i="180" s="1"/>
  <c r="L110" i="180"/>
  <c r="F110" i="180"/>
  <c r="J110" i="180" s="1"/>
  <c r="K110" i="180" s="1"/>
  <c r="M110" i="180" s="1"/>
  <c r="L109" i="180"/>
  <c r="F109" i="180"/>
  <c r="J109" i="180" s="1"/>
  <c r="K109" i="180" s="1"/>
  <c r="M109" i="180" s="1"/>
  <c r="L108" i="180"/>
  <c r="F108" i="180"/>
  <c r="J108" i="180" s="1"/>
  <c r="K108" i="180" s="1"/>
  <c r="M108" i="180" s="1"/>
  <c r="L107" i="180"/>
  <c r="F107" i="180"/>
  <c r="J107" i="180" s="1"/>
  <c r="K107" i="180" s="1"/>
  <c r="M107" i="180" s="1"/>
  <c r="L106" i="180"/>
  <c r="F106" i="180"/>
  <c r="J106" i="180" s="1"/>
  <c r="K106" i="180" s="1"/>
  <c r="M106" i="180" s="1"/>
  <c r="L105" i="180"/>
  <c r="F105" i="180"/>
  <c r="J105" i="180" s="1"/>
  <c r="K105" i="180" s="1"/>
  <c r="M105" i="180" s="1"/>
  <c r="L104" i="180"/>
  <c r="F104" i="180"/>
  <c r="J104" i="180" s="1"/>
  <c r="K104" i="180" s="1"/>
  <c r="M104" i="180" s="1"/>
  <c r="L103" i="180"/>
  <c r="F103" i="180"/>
  <c r="J103" i="180" s="1"/>
  <c r="K103" i="180" s="1"/>
  <c r="M103" i="180" s="1"/>
  <c r="L102" i="180"/>
  <c r="F102" i="180"/>
  <c r="J102" i="180" s="1"/>
  <c r="K102" i="180" s="1"/>
  <c r="M102" i="180" s="1"/>
  <c r="L101" i="180"/>
  <c r="F101" i="180"/>
  <c r="J101" i="180" s="1"/>
  <c r="K101" i="180" s="1"/>
  <c r="M101" i="180" s="1"/>
  <c r="L100" i="180"/>
  <c r="F100" i="180"/>
  <c r="J100" i="180" s="1"/>
  <c r="K100" i="180" s="1"/>
  <c r="M100" i="180" s="1"/>
  <c r="L99" i="180"/>
  <c r="F99" i="180"/>
  <c r="J99" i="180" s="1"/>
  <c r="K99" i="180" s="1"/>
  <c r="M99" i="180" s="1"/>
  <c r="L98" i="180"/>
  <c r="F98" i="180"/>
  <c r="J98" i="180" s="1"/>
  <c r="K98" i="180" s="1"/>
  <c r="M98" i="180" s="1"/>
  <c r="L97" i="180"/>
  <c r="F97" i="180"/>
  <c r="J97" i="180" s="1"/>
  <c r="K97" i="180" s="1"/>
  <c r="M97" i="180" s="1"/>
  <c r="L96" i="180"/>
  <c r="F96" i="180"/>
  <c r="J96" i="180" s="1"/>
  <c r="K96" i="180" s="1"/>
  <c r="M96" i="180" s="1"/>
  <c r="L95" i="180"/>
  <c r="F95" i="180"/>
  <c r="J95" i="180" s="1"/>
  <c r="K95" i="180" s="1"/>
  <c r="M95" i="180" s="1"/>
  <c r="L94" i="180"/>
  <c r="F94" i="180"/>
  <c r="J94" i="180" s="1"/>
  <c r="K94" i="180" s="1"/>
  <c r="M94" i="180" s="1"/>
  <c r="L93" i="180"/>
  <c r="F93" i="180"/>
  <c r="J93" i="180" s="1"/>
  <c r="K93" i="180" s="1"/>
  <c r="M93" i="180" s="1"/>
  <c r="L92" i="180"/>
  <c r="F92" i="180"/>
  <c r="J92" i="180" s="1"/>
  <c r="K92" i="180" s="1"/>
  <c r="M92" i="180" s="1"/>
  <c r="L91" i="180"/>
  <c r="F91" i="180"/>
  <c r="J91" i="180" s="1"/>
  <c r="K91" i="180" s="1"/>
  <c r="M91" i="180" s="1"/>
  <c r="L90" i="180"/>
  <c r="F90" i="180"/>
  <c r="J90" i="180" s="1"/>
  <c r="K90" i="180" s="1"/>
  <c r="M90" i="180" s="1"/>
  <c r="L89" i="180"/>
  <c r="F89" i="180"/>
  <c r="J89" i="180" s="1"/>
  <c r="K89" i="180" s="1"/>
  <c r="M89" i="180" s="1"/>
  <c r="L88" i="180"/>
  <c r="F88" i="180"/>
  <c r="J88" i="180" s="1"/>
  <c r="K88" i="180" s="1"/>
  <c r="M88" i="180" s="1"/>
  <c r="L87" i="180"/>
  <c r="F87" i="180"/>
  <c r="J87" i="180" s="1"/>
  <c r="K87" i="180" s="1"/>
  <c r="M87" i="180" s="1"/>
  <c r="L86" i="180"/>
  <c r="F86" i="180"/>
  <c r="J86" i="180" s="1"/>
  <c r="K86" i="180" s="1"/>
  <c r="M86" i="180" s="1"/>
  <c r="L85" i="180"/>
  <c r="F85" i="180"/>
  <c r="J85" i="180" s="1"/>
  <c r="K85" i="180" s="1"/>
  <c r="M85" i="180" s="1"/>
  <c r="L84" i="180"/>
  <c r="F84" i="180"/>
  <c r="J84" i="180" s="1"/>
  <c r="K84" i="180" s="1"/>
  <c r="M84" i="180" s="1"/>
  <c r="L83" i="180"/>
  <c r="F83" i="180"/>
  <c r="J83" i="180" s="1"/>
  <c r="K83" i="180" s="1"/>
  <c r="M83" i="180" s="1"/>
  <c r="L82" i="180"/>
  <c r="F82" i="180"/>
  <c r="J82" i="180" s="1"/>
  <c r="K82" i="180" s="1"/>
  <c r="M82" i="180" s="1"/>
  <c r="L81" i="180"/>
  <c r="F81" i="180"/>
  <c r="J81" i="180" s="1"/>
  <c r="K81" i="180" s="1"/>
  <c r="M81" i="180" s="1"/>
  <c r="L80" i="180"/>
  <c r="F80" i="180"/>
  <c r="J80" i="180" s="1"/>
  <c r="K80" i="180" s="1"/>
  <c r="M80" i="180" s="1"/>
  <c r="L79" i="180"/>
  <c r="F79" i="180"/>
  <c r="J79" i="180" s="1"/>
  <c r="K79" i="180" s="1"/>
  <c r="M79" i="180" s="1"/>
  <c r="L78" i="180"/>
  <c r="F78" i="180"/>
  <c r="J78" i="180" s="1"/>
  <c r="K78" i="180" s="1"/>
  <c r="M78" i="180" s="1"/>
  <c r="L77" i="180"/>
  <c r="F77" i="180"/>
  <c r="J77" i="180" s="1"/>
  <c r="K77" i="180" s="1"/>
  <c r="M77" i="180" s="1"/>
  <c r="L76" i="180"/>
  <c r="F76" i="180"/>
  <c r="J76" i="180" s="1"/>
  <c r="K76" i="180" s="1"/>
  <c r="M76" i="180" s="1"/>
  <c r="L75" i="180"/>
  <c r="F75" i="180"/>
  <c r="J75" i="180" s="1"/>
  <c r="K75" i="180" s="1"/>
  <c r="M75" i="180" s="1"/>
  <c r="L74" i="180"/>
  <c r="F74" i="180"/>
  <c r="J74" i="180" s="1"/>
  <c r="K74" i="180" s="1"/>
  <c r="M74" i="180" s="1"/>
  <c r="L73" i="180"/>
  <c r="F73" i="180"/>
  <c r="J73" i="180" s="1"/>
  <c r="K73" i="180" s="1"/>
  <c r="M73" i="180" s="1"/>
  <c r="L72" i="180"/>
  <c r="F72" i="180"/>
  <c r="J72" i="180" s="1"/>
  <c r="K72" i="180" s="1"/>
  <c r="M72" i="180" s="1"/>
  <c r="L71" i="180"/>
  <c r="F71" i="180"/>
  <c r="J71" i="180" s="1"/>
  <c r="K71" i="180" s="1"/>
  <c r="M71" i="180" s="1"/>
  <c r="L70" i="180"/>
  <c r="F70" i="180"/>
  <c r="J70" i="180" s="1"/>
  <c r="K70" i="180" s="1"/>
  <c r="M70" i="180" s="1"/>
  <c r="L69" i="180"/>
  <c r="F69" i="180"/>
  <c r="J69" i="180" s="1"/>
  <c r="K69" i="180" s="1"/>
  <c r="M69" i="180" s="1"/>
  <c r="L68" i="180"/>
  <c r="F68" i="180"/>
  <c r="J68" i="180" s="1"/>
  <c r="K68" i="180" s="1"/>
  <c r="M68" i="180" s="1"/>
  <c r="L67" i="180"/>
  <c r="F67" i="180"/>
  <c r="J67" i="180" s="1"/>
  <c r="K67" i="180" s="1"/>
  <c r="M67" i="180" s="1"/>
  <c r="L66" i="180"/>
  <c r="F66" i="180"/>
  <c r="J66" i="180" s="1"/>
  <c r="K66" i="180" s="1"/>
  <c r="M66" i="180" s="1"/>
  <c r="L65" i="180"/>
  <c r="F65" i="180"/>
  <c r="J65" i="180" s="1"/>
  <c r="K65" i="180" s="1"/>
  <c r="M65" i="180" s="1"/>
  <c r="L64" i="180"/>
  <c r="F64" i="180"/>
  <c r="J64" i="180" s="1"/>
  <c r="K64" i="180" s="1"/>
  <c r="M64" i="180" s="1"/>
  <c r="L63" i="180"/>
  <c r="F63" i="180"/>
  <c r="J63" i="180" s="1"/>
  <c r="K63" i="180" s="1"/>
  <c r="M63" i="180" s="1"/>
  <c r="L62" i="180"/>
  <c r="F62" i="180"/>
  <c r="J62" i="180" s="1"/>
  <c r="K62" i="180" s="1"/>
  <c r="M62" i="180" s="1"/>
  <c r="L61" i="180"/>
  <c r="F61" i="180"/>
  <c r="J61" i="180" s="1"/>
  <c r="K61" i="180" s="1"/>
  <c r="M61" i="180" s="1"/>
  <c r="L60" i="180"/>
  <c r="F60" i="180"/>
  <c r="J60" i="180" s="1"/>
  <c r="K60" i="180" s="1"/>
  <c r="M60" i="180" s="1"/>
  <c r="L59" i="180"/>
  <c r="F59" i="180"/>
  <c r="J59" i="180" s="1"/>
  <c r="K59" i="180" s="1"/>
  <c r="M59" i="180" s="1"/>
  <c r="L58" i="180"/>
  <c r="F58" i="180"/>
  <c r="J58" i="180" s="1"/>
  <c r="K58" i="180" s="1"/>
  <c r="M58" i="180" s="1"/>
  <c r="L57" i="180"/>
  <c r="F57" i="180"/>
  <c r="J57" i="180" s="1"/>
  <c r="K57" i="180" s="1"/>
  <c r="M57" i="180" s="1"/>
  <c r="L56" i="180"/>
  <c r="F56" i="180"/>
  <c r="J56" i="180" s="1"/>
  <c r="K56" i="180" s="1"/>
  <c r="M56" i="180" s="1"/>
  <c r="L55" i="180"/>
  <c r="F55" i="180"/>
  <c r="J55" i="180" s="1"/>
  <c r="K55" i="180" s="1"/>
  <c r="M55" i="180" s="1"/>
  <c r="L54" i="180"/>
  <c r="F54" i="180"/>
  <c r="J54" i="180" s="1"/>
  <c r="K54" i="180" s="1"/>
  <c r="M54" i="180" s="1"/>
  <c r="L53" i="180"/>
  <c r="F53" i="180"/>
  <c r="J53" i="180" s="1"/>
  <c r="K53" i="180" s="1"/>
  <c r="M53" i="180" s="1"/>
  <c r="L52" i="180"/>
  <c r="F52" i="180"/>
  <c r="J52" i="180" s="1"/>
  <c r="K52" i="180" s="1"/>
  <c r="M52" i="180" s="1"/>
  <c r="L51" i="180"/>
  <c r="F51" i="180"/>
  <c r="J51" i="180" s="1"/>
  <c r="K51" i="180" s="1"/>
  <c r="M51" i="180" s="1"/>
  <c r="L50" i="180"/>
  <c r="F50" i="180"/>
  <c r="J50" i="180" s="1"/>
  <c r="K50" i="180" s="1"/>
  <c r="M50" i="180" s="1"/>
  <c r="L49" i="180"/>
  <c r="F49" i="180"/>
  <c r="J49" i="180" s="1"/>
  <c r="K49" i="180" s="1"/>
  <c r="M49" i="180" s="1"/>
  <c r="L48" i="180"/>
  <c r="F48" i="180"/>
  <c r="J48" i="180" s="1"/>
  <c r="K48" i="180" s="1"/>
  <c r="M48" i="180" s="1"/>
  <c r="L47" i="180"/>
  <c r="F47" i="180"/>
  <c r="J47" i="180" s="1"/>
  <c r="K47" i="180" s="1"/>
  <c r="M47" i="180" s="1"/>
  <c r="L46" i="180"/>
  <c r="F46" i="180"/>
  <c r="J46" i="180" s="1"/>
  <c r="K46" i="180" s="1"/>
  <c r="M46" i="180" s="1"/>
  <c r="L45" i="180"/>
  <c r="F45" i="180"/>
  <c r="J45" i="180" s="1"/>
  <c r="K45" i="180" s="1"/>
  <c r="M45" i="180" s="1"/>
  <c r="L44" i="180"/>
  <c r="F44" i="180"/>
  <c r="J44" i="180" s="1"/>
  <c r="K44" i="180" s="1"/>
  <c r="M44" i="180" s="1"/>
  <c r="L43" i="180"/>
  <c r="F43" i="180"/>
  <c r="J43" i="180" s="1"/>
  <c r="K43" i="180" s="1"/>
  <c r="M43" i="180" s="1"/>
  <c r="L42" i="180"/>
  <c r="F42" i="180"/>
  <c r="J42" i="180" s="1"/>
  <c r="K42" i="180" s="1"/>
  <c r="M42" i="180" s="1"/>
  <c r="L41" i="180"/>
  <c r="F41" i="180"/>
  <c r="J41" i="180" s="1"/>
  <c r="K41" i="180" s="1"/>
  <c r="M41" i="180" s="1"/>
  <c r="L40" i="180"/>
  <c r="F40" i="180"/>
  <c r="J40" i="180" s="1"/>
  <c r="K40" i="180" s="1"/>
  <c r="M40" i="180" s="1"/>
  <c r="L39" i="180"/>
  <c r="F39" i="180"/>
  <c r="J39" i="180" s="1"/>
  <c r="K39" i="180" s="1"/>
  <c r="M39" i="180" s="1"/>
  <c r="L38" i="180"/>
  <c r="F38" i="180"/>
  <c r="J38" i="180" s="1"/>
  <c r="K38" i="180" s="1"/>
  <c r="M38" i="180" s="1"/>
  <c r="L37" i="180"/>
  <c r="F37" i="180"/>
  <c r="J37" i="180" s="1"/>
  <c r="K37" i="180" s="1"/>
  <c r="M37" i="180" s="1"/>
  <c r="L36" i="180"/>
  <c r="F36" i="180"/>
  <c r="J36" i="180" s="1"/>
  <c r="K36" i="180" s="1"/>
  <c r="M36" i="180" s="1"/>
  <c r="L35" i="180"/>
  <c r="F35" i="180"/>
  <c r="J35" i="180" s="1"/>
  <c r="K35" i="180" s="1"/>
  <c r="M35" i="180" s="1"/>
  <c r="L34" i="180"/>
  <c r="F34" i="180"/>
  <c r="J34" i="180" s="1"/>
  <c r="K34" i="180" s="1"/>
  <c r="M34" i="180" s="1"/>
  <c r="L33" i="180"/>
  <c r="F33" i="180"/>
  <c r="J33" i="180" s="1"/>
  <c r="K33" i="180" s="1"/>
  <c r="M33" i="180" s="1"/>
  <c r="L32" i="180"/>
  <c r="F32" i="180"/>
  <c r="J32" i="180" s="1"/>
  <c r="K32" i="180" s="1"/>
  <c r="M32" i="180" s="1"/>
  <c r="L31" i="180"/>
  <c r="F31" i="180"/>
  <c r="J31" i="180" s="1"/>
  <c r="K31" i="180" s="1"/>
  <c r="M31" i="180" s="1"/>
  <c r="L30" i="180"/>
  <c r="F30" i="180"/>
  <c r="J30" i="180" s="1"/>
  <c r="K30" i="180" s="1"/>
  <c r="M30" i="180" s="1"/>
  <c r="L29" i="180"/>
  <c r="F29" i="180"/>
  <c r="J29" i="180" s="1"/>
  <c r="K29" i="180" s="1"/>
  <c r="M29" i="180" s="1"/>
  <c r="L28" i="180"/>
  <c r="F28" i="180"/>
  <c r="J28" i="180" s="1"/>
  <c r="K28" i="180" s="1"/>
  <c r="M28" i="180" s="1"/>
  <c r="L27" i="180"/>
  <c r="F27" i="180"/>
  <c r="J27" i="180" s="1"/>
  <c r="K27" i="180" s="1"/>
  <c r="M27" i="180" s="1"/>
  <c r="L26" i="180"/>
  <c r="F26" i="180"/>
  <c r="J26" i="180" s="1"/>
  <c r="K26" i="180" s="1"/>
  <c r="M26" i="180" s="1"/>
  <c r="L25" i="180"/>
  <c r="F25" i="180"/>
  <c r="J25" i="180" s="1"/>
  <c r="K25" i="180" s="1"/>
  <c r="M25" i="180" s="1"/>
  <c r="L24" i="180"/>
  <c r="F24" i="180"/>
  <c r="J24" i="180" s="1"/>
  <c r="K24" i="180" s="1"/>
  <c r="M24" i="180" s="1"/>
  <c r="L23" i="180"/>
  <c r="F23" i="180"/>
  <c r="J23" i="180" s="1"/>
  <c r="K23" i="180" s="1"/>
  <c r="M23" i="180" s="1"/>
  <c r="L22" i="180"/>
  <c r="F22" i="180"/>
  <c r="J22" i="180" s="1"/>
  <c r="K22" i="180" s="1"/>
  <c r="M22" i="180" s="1"/>
  <c r="L21" i="180"/>
  <c r="F21" i="180"/>
  <c r="J21" i="180" s="1"/>
  <c r="K21" i="180" s="1"/>
  <c r="M21" i="180" s="1"/>
  <c r="L20" i="180"/>
  <c r="F20" i="180"/>
  <c r="J20" i="180" s="1"/>
  <c r="K20" i="180" s="1"/>
  <c r="M20" i="180" s="1"/>
  <c r="L19" i="180"/>
  <c r="F19" i="180"/>
  <c r="J19" i="180" s="1"/>
  <c r="K19" i="180" s="1"/>
  <c r="M19" i="180" s="1"/>
  <c r="L18" i="180"/>
  <c r="F18" i="180"/>
  <c r="J18" i="180" s="1"/>
  <c r="K18" i="180" s="1"/>
  <c r="M18" i="180" s="1"/>
  <c r="L17" i="180"/>
  <c r="F17" i="180"/>
  <c r="J17" i="180" s="1"/>
  <c r="K17" i="180" s="1"/>
  <c r="M17" i="180" s="1"/>
  <c r="L16" i="180"/>
  <c r="F16" i="180"/>
  <c r="J16" i="180" s="1"/>
  <c r="K16" i="180" s="1"/>
  <c r="M16" i="180" s="1"/>
  <c r="L15" i="180"/>
  <c r="F15" i="180"/>
  <c r="J15" i="180" s="1"/>
  <c r="K15" i="180" s="1"/>
  <c r="M15" i="180" s="1"/>
  <c r="L14" i="180"/>
  <c r="F14" i="180"/>
  <c r="J14" i="180" s="1"/>
  <c r="K14" i="180" s="1"/>
  <c r="M14" i="180" s="1"/>
  <c r="L13" i="180"/>
  <c r="F13" i="180"/>
  <c r="J13" i="180" s="1"/>
  <c r="K13" i="180" s="1"/>
  <c r="M13" i="180" s="1"/>
  <c r="L12" i="180"/>
  <c r="F12" i="180"/>
  <c r="J12" i="180" s="1"/>
  <c r="K12" i="180" s="1"/>
  <c r="M12" i="180" s="1"/>
  <c r="L11" i="180"/>
  <c r="F11" i="180"/>
  <c r="J11" i="180" s="1"/>
  <c r="K11" i="180" s="1"/>
  <c r="M11" i="180" s="1"/>
  <c r="L10" i="180"/>
  <c r="F10" i="180"/>
  <c r="J10" i="180" s="1"/>
  <c r="K10" i="180" s="1"/>
  <c r="M10" i="180" s="1"/>
  <c r="L9" i="180"/>
  <c r="F9" i="180"/>
  <c r="J9" i="180" s="1"/>
  <c r="K9" i="180" s="1"/>
  <c r="M9" i="180" s="1"/>
  <c r="L8" i="180"/>
  <c r="F8" i="180"/>
  <c r="J8" i="180" s="1"/>
  <c r="K8" i="180" s="1"/>
  <c r="M8" i="180" s="1"/>
  <c r="L7" i="180"/>
  <c r="F7" i="180"/>
  <c r="J7" i="180" s="1"/>
  <c r="K7" i="180" s="1"/>
  <c r="M7" i="180" s="1"/>
  <c r="L6" i="180"/>
  <c r="F6" i="180"/>
  <c r="J6" i="180" s="1"/>
  <c r="K6" i="180" s="1"/>
  <c r="M6" i="180" s="1"/>
  <c r="L5" i="180"/>
  <c r="L200" i="180" s="1"/>
  <c r="F5" i="180"/>
  <c r="J5" i="180" s="1"/>
  <c r="K5" i="180" s="1"/>
  <c r="M5" i="180" s="1"/>
  <c r="M200" i="180" s="1"/>
  <c r="I1" i="180"/>
  <c r="E2" i="180"/>
  <c r="F53" i="179"/>
  <c r="I43" i="179"/>
  <c r="I42" i="179"/>
  <c r="G42" i="179"/>
  <c r="I41" i="179"/>
  <c r="G41" i="179"/>
  <c r="I40" i="179"/>
  <c r="G40" i="179"/>
  <c r="I39" i="179"/>
  <c r="G39" i="179"/>
  <c r="I38" i="179"/>
  <c r="G38" i="179"/>
  <c r="I37" i="179"/>
  <c r="G37" i="179"/>
  <c r="I36" i="179"/>
  <c r="H36" i="179"/>
  <c r="G36" i="179"/>
  <c r="I35" i="179"/>
  <c r="G35" i="179"/>
  <c r="I34" i="179"/>
  <c r="G34" i="179"/>
  <c r="I33" i="179"/>
  <c r="G33" i="179"/>
  <c r="I29" i="179"/>
  <c r="F29" i="179"/>
  <c r="G29" i="179" s="1"/>
  <c r="A29" i="179"/>
  <c r="I28" i="179"/>
  <c r="F28" i="179"/>
  <c r="G28" i="179" s="1"/>
  <c r="A28" i="179"/>
  <c r="I27" i="179"/>
  <c r="F27" i="179"/>
  <c r="G27" i="179" s="1"/>
  <c r="A27" i="179"/>
  <c r="I26" i="179"/>
  <c r="F26" i="179"/>
  <c r="G26" i="179" s="1"/>
  <c r="A26" i="179"/>
  <c r="I25" i="179"/>
  <c r="F25" i="179"/>
  <c r="G25" i="179" s="1"/>
  <c r="A25" i="179"/>
  <c r="I24" i="179"/>
  <c r="F24" i="179"/>
  <c r="G24" i="179" s="1"/>
  <c r="A24" i="179"/>
  <c r="I23" i="179"/>
  <c r="F23" i="179"/>
  <c r="G23" i="179" s="1"/>
  <c r="A23" i="179"/>
  <c r="I22" i="179"/>
  <c r="F22" i="179"/>
  <c r="G22" i="179" s="1"/>
  <c r="A22" i="179"/>
  <c r="I21" i="179"/>
  <c r="F21" i="179"/>
  <c r="G21" i="179" s="1"/>
  <c r="A21" i="179"/>
  <c r="I20" i="179"/>
  <c r="F20" i="179"/>
  <c r="G20" i="179" s="1"/>
  <c r="A20" i="179"/>
  <c r="I19" i="179"/>
  <c r="F19" i="179"/>
  <c r="A19" i="179"/>
  <c r="I18" i="179"/>
  <c r="F18" i="179"/>
  <c r="A18" i="179"/>
  <c r="I17" i="179"/>
  <c r="F17" i="179"/>
  <c r="A17" i="179"/>
  <c r="I16" i="179"/>
  <c r="F16" i="179"/>
  <c r="A16" i="179"/>
  <c r="I15" i="179"/>
  <c r="F15" i="179"/>
  <c r="A15" i="179"/>
  <c r="A14" i="179"/>
  <c r="E8" i="179"/>
  <c r="E11" i="179" s="1"/>
  <c r="H6" i="179"/>
  <c r="H5" i="179"/>
  <c r="H42" i="179" s="1"/>
  <c r="B4" i="179"/>
  <c r="G200" i="178"/>
  <c r="L199" i="178"/>
  <c r="F199" i="178"/>
  <c r="J199" i="178" s="1"/>
  <c r="K199" i="178" s="1"/>
  <c r="M199" i="178" s="1"/>
  <c r="L198" i="178"/>
  <c r="F198" i="178"/>
  <c r="J198" i="178" s="1"/>
  <c r="K198" i="178" s="1"/>
  <c r="M198" i="178" s="1"/>
  <c r="L197" i="178"/>
  <c r="F197" i="178"/>
  <c r="J197" i="178" s="1"/>
  <c r="K197" i="178" s="1"/>
  <c r="M197" i="178" s="1"/>
  <c r="L196" i="178"/>
  <c r="F196" i="178"/>
  <c r="J196" i="178" s="1"/>
  <c r="K196" i="178" s="1"/>
  <c r="M196" i="178" s="1"/>
  <c r="L195" i="178"/>
  <c r="F195" i="178"/>
  <c r="J195" i="178" s="1"/>
  <c r="K195" i="178" s="1"/>
  <c r="M195" i="178" s="1"/>
  <c r="L194" i="178"/>
  <c r="F194" i="178"/>
  <c r="J194" i="178" s="1"/>
  <c r="K194" i="178" s="1"/>
  <c r="M194" i="178" s="1"/>
  <c r="L193" i="178"/>
  <c r="F193" i="178"/>
  <c r="J193" i="178" s="1"/>
  <c r="K193" i="178" s="1"/>
  <c r="M193" i="178" s="1"/>
  <c r="L192" i="178"/>
  <c r="F192" i="178"/>
  <c r="J192" i="178" s="1"/>
  <c r="K192" i="178" s="1"/>
  <c r="M192" i="178" s="1"/>
  <c r="L191" i="178"/>
  <c r="F191" i="178"/>
  <c r="J191" i="178" s="1"/>
  <c r="K191" i="178" s="1"/>
  <c r="M191" i="178" s="1"/>
  <c r="L190" i="178"/>
  <c r="F190" i="178"/>
  <c r="J190" i="178" s="1"/>
  <c r="K190" i="178" s="1"/>
  <c r="M190" i="178" s="1"/>
  <c r="L189" i="178"/>
  <c r="F189" i="178"/>
  <c r="J189" i="178" s="1"/>
  <c r="K189" i="178" s="1"/>
  <c r="M189" i="178" s="1"/>
  <c r="L188" i="178"/>
  <c r="F188" i="178"/>
  <c r="J188" i="178" s="1"/>
  <c r="K188" i="178" s="1"/>
  <c r="M188" i="178" s="1"/>
  <c r="L187" i="178"/>
  <c r="F187" i="178"/>
  <c r="J187" i="178" s="1"/>
  <c r="K187" i="178" s="1"/>
  <c r="M187" i="178" s="1"/>
  <c r="L186" i="178"/>
  <c r="F186" i="178"/>
  <c r="J186" i="178" s="1"/>
  <c r="K186" i="178" s="1"/>
  <c r="M186" i="178" s="1"/>
  <c r="L185" i="178"/>
  <c r="F185" i="178"/>
  <c r="J185" i="178" s="1"/>
  <c r="K185" i="178" s="1"/>
  <c r="M185" i="178" s="1"/>
  <c r="L184" i="178"/>
  <c r="F184" i="178"/>
  <c r="J184" i="178" s="1"/>
  <c r="K184" i="178" s="1"/>
  <c r="M184" i="178" s="1"/>
  <c r="L183" i="178"/>
  <c r="F183" i="178"/>
  <c r="J183" i="178" s="1"/>
  <c r="K183" i="178" s="1"/>
  <c r="M183" i="178" s="1"/>
  <c r="L182" i="178"/>
  <c r="F182" i="178"/>
  <c r="J182" i="178" s="1"/>
  <c r="K182" i="178" s="1"/>
  <c r="M182" i="178" s="1"/>
  <c r="L181" i="178"/>
  <c r="F181" i="178"/>
  <c r="J181" i="178" s="1"/>
  <c r="K181" i="178" s="1"/>
  <c r="M181" i="178" s="1"/>
  <c r="L180" i="178"/>
  <c r="F180" i="178"/>
  <c r="J180" i="178" s="1"/>
  <c r="K180" i="178" s="1"/>
  <c r="M180" i="178" s="1"/>
  <c r="L179" i="178"/>
  <c r="F179" i="178"/>
  <c r="J179" i="178" s="1"/>
  <c r="K179" i="178" s="1"/>
  <c r="M179" i="178" s="1"/>
  <c r="L178" i="178"/>
  <c r="F178" i="178"/>
  <c r="J178" i="178" s="1"/>
  <c r="K178" i="178" s="1"/>
  <c r="M178" i="178" s="1"/>
  <c r="L177" i="178"/>
  <c r="F177" i="178"/>
  <c r="J177" i="178" s="1"/>
  <c r="K177" i="178" s="1"/>
  <c r="M177" i="178" s="1"/>
  <c r="L176" i="178"/>
  <c r="F176" i="178"/>
  <c r="J176" i="178" s="1"/>
  <c r="K176" i="178" s="1"/>
  <c r="M176" i="178" s="1"/>
  <c r="L175" i="178"/>
  <c r="F175" i="178"/>
  <c r="J175" i="178" s="1"/>
  <c r="K175" i="178" s="1"/>
  <c r="M175" i="178" s="1"/>
  <c r="L174" i="178"/>
  <c r="F174" i="178"/>
  <c r="J174" i="178" s="1"/>
  <c r="K174" i="178" s="1"/>
  <c r="M174" i="178" s="1"/>
  <c r="L173" i="178"/>
  <c r="F173" i="178"/>
  <c r="J173" i="178" s="1"/>
  <c r="K173" i="178" s="1"/>
  <c r="M173" i="178" s="1"/>
  <c r="L172" i="178"/>
  <c r="F172" i="178"/>
  <c r="J172" i="178" s="1"/>
  <c r="K172" i="178" s="1"/>
  <c r="M172" i="178" s="1"/>
  <c r="L171" i="178"/>
  <c r="F171" i="178"/>
  <c r="J171" i="178" s="1"/>
  <c r="K171" i="178" s="1"/>
  <c r="M171" i="178" s="1"/>
  <c r="L170" i="178"/>
  <c r="F170" i="178"/>
  <c r="J170" i="178" s="1"/>
  <c r="K170" i="178" s="1"/>
  <c r="M170" i="178" s="1"/>
  <c r="L169" i="178"/>
  <c r="F169" i="178"/>
  <c r="J169" i="178" s="1"/>
  <c r="K169" i="178" s="1"/>
  <c r="M169" i="178" s="1"/>
  <c r="L168" i="178"/>
  <c r="F168" i="178"/>
  <c r="J168" i="178" s="1"/>
  <c r="K168" i="178" s="1"/>
  <c r="M168" i="178" s="1"/>
  <c r="L167" i="178"/>
  <c r="F167" i="178"/>
  <c r="J167" i="178" s="1"/>
  <c r="K167" i="178" s="1"/>
  <c r="M167" i="178" s="1"/>
  <c r="L166" i="178"/>
  <c r="F166" i="178"/>
  <c r="J166" i="178" s="1"/>
  <c r="K166" i="178" s="1"/>
  <c r="M166" i="178" s="1"/>
  <c r="L165" i="178"/>
  <c r="F165" i="178"/>
  <c r="J165" i="178" s="1"/>
  <c r="K165" i="178" s="1"/>
  <c r="M165" i="178" s="1"/>
  <c r="L164" i="178"/>
  <c r="F164" i="178"/>
  <c r="J164" i="178" s="1"/>
  <c r="K164" i="178" s="1"/>
  <c r="M164" i="178" s="1"/>
  <c r="L163" i="178"/>
  <c r="F163" i="178"/>
  <c r="J163" i="178" s="1"/>
  <c r="K163" i="178" s="1"/>
  <c r="M163" i="178" s="1"/>
  <c r="L162" i="178"/>
  <c r="F162" i="178"/>
  <c r="J162" i="178" s="1"/>
  <c r="K162" i="178" s="1"/>
  <c r="M162" i="178" s="1"/>
  <c r="L161" i="178"/>
  <c r="F161" i="178"/>
  <c r="J161" i="178" s="1"/>
  <c r="K161" i="178" s="1"/>
  <c r="M161" i="178" s="1"/>
  <c r="L160" i="178"/>
  <c r="F160" i="178"/>
  <c r="J160" i="178" s="1"/>
  <c r="K160" i="178" s="1"/>
  <c r="M160" i="178" s="1"/>
  <c r="L159" i="178"/>
  <c r="F159" i="178"/>
  <c r="J159" i="178" s="1"/>
  <c r="K159" i="178" s="1"/>
  <c r="M159" i="178" s="1"/>
  <c r="L158" i="178"/>
  <c r="F158" i="178"/>
  <c r="J158" i="178" s="1"/>
  <c r="K158" i="178" s="1"/>
  <c r="M158" i="178" s="1"/>
  <c r="L157" i="178"/>
  <c r="F157" i="178"/>
  <c r="J157" i="178" s="1"/>
  <c r="K157" i="178" s="1"/>
  <c r="M157" i="178" s="1"/>
  <c r="L156" i="178"/>
  <c r="F156" i="178"/>
  <c r="J156" i="178" s="1"/>
  <c r="K156" i="178" s="1"/>
  <c r="M156" i="178" s="1"/>
  <c r="L155" i="178"/>
  <c r="F155" i="178"/>
  <c r="J155" i="178" s="1"/>
  <c r="K155" i="178" s="1"/>
  <c r="M155" i="178" s="1"/>
  <c r="L154" i="178"/>
  <c r="F154" i="178"/>
  <c r="J154" i="178" s="1"/>
  <c r="K154" i="178" s="1"/>
  <c r="M154" i="178" s="1"/>
  <c r="L153" i="178"/>
  <c r="F153" i="178"/>
  <c r="J153" i="178" s="1"/>
  <c r="K153" i="178" s="1"/>
  <c r="M153" i="178" s="1"/>
  <c r="L152" i="178"/>
  <c r="F152" i="178"/>
  <c r="J152" i="178" s="1"/>
  <c r="K152" i="178" s="1"/>
  <c r="M152" i="178" s="1"/>
  <c r="L151" i="178"/>
  <c r="F151" i="178"/>
  <c r="J151" i="178" s="1"/>
  <c r="K151" i="178" s="1"/>
  <c r="M151" i="178" s="1"/>
  <c r="L150" i="178"/>
  <c r="F150" i="178"/>
  <c r="J150" i="178" s="1"/>
  <c r="K150" i="178" s="1"/>
  <c r="M150" i="178" s="1"/>
  <c r="L149" i="178"/>
  <c r="F149" i="178"/>
  <c r="J149" i="178" s="1"/>
  <c r="K149" i="178" s="1"/>
  <c r="M149" i="178" s="1"/>
  <c r="L148" i="178"/>
  <c r="F148" i="178"/>
  <c r="J148" i="178" s="1"/>
  <c r="K148" i="178" s="1"/>
  <c r="M148" i="178" s="1"/>
  <c r="L147" i="178"/>
  <c r="F147" i="178"/>
  <c r="J147" i="178" s="1"/>
  <c r="K147" i="178" s="1"/>
  <c r="M147" i="178" s="1"/>
  <c r="L146" i="178"/>
  <c r="F146" i="178"/>
  <c r="J146" i="178" s="1"/>
  <c r="K146" i="178" s="1"/>
  <c r="M146" i="178" s="1"/>
  <c r="L145" i="178"/>
  <c r="F145" i="178"/>
  <c r="J145" i="178" s="1"/>
  <c r="K145" i="178" s="1"/>
  <c r="M145" i="178" s="1"/>
  <c r="L144" i="178"/>
  <c r="F144" i="178"/>
  <c r="J144" i="178" s="1"/>
  <c r="K144" i="178" s="1"/>
  <c r="M144" i="178" s="1"/>
  <c r="L143" i="178"/>
  <c r="F143" i="178"/>
  <c r="J143" i="178" s="1"/>
  <c r="K143" i="178" s="1"/>
  <c r="M143" i="178" s="1"/>
  <c r="L142" i="178"/>
  <c r="F142" i="178"/>
  <c r="J142" i="178" s="1"/>
  <c r="K142" i="178" s="1"/>
  <c r="M142" i="178" s="1"/>
  <c r="L141" i="178"/>
  <c r="F141" i="178"/>
  <c r="J141" i="178" s="1"/>
  <c r="K141" i="178" s="1"/>
  <c r="M141" i="178" s="1"/>
  <c r="L140" i="178"/>
  <c r="F140" i="178"/>
  <c r="J140" i="178" s="1"/>
  <c r="K140" i="178" s="1"/>
  <c r="M140" i="178" s="1"/>
  <c r="L139" i="178"/>
  <c r="F139" i="178"/>
  <c r="J139" i="178" s="1"/>
  <c r="K139" i="178" s="1"/>
  <c r="M139" i="178" s="1"/>
  <c r="L138" i="178"/>
  <c r="F138" i="178"/>
  <c r="J138" i="178" s="1"/>
  <c r="K138" i="178" s="1"/>
  <c r="M138" i="178" s="1"/>
  <c r="L137" i="178"/>
  <c r="F137" i="178"/>
  <c r="J137" i="178" s="1"/>
  <c r="K137" i="178" s="1"/>
  <c r="M137" i="178" s="1"/>
  <c r="L136" i="178"/>
  <c r="F136" i="178"/>
  <c r="J136" i="178" s="1"/>
  <c r="K136" i="178" s="1"/>
  <c r="M136" i="178" s="1"/>
  <c r="L135" i="178"/>
  <c r="F135" i="178"/>
  <c r="J135" i="178" s="1"/>
  <c r="K135" i="178" s="1"/>
  <c r="M135" i="178" s="1"/>
  <c r="L134" i="178"/>
  <c r="F134" i="178"/>
  <c r="J134" i="178" s="1"/>
  <c r="K134" i="178" s="1"/>
  <c r="M134" i="178" s="1"/>
  <c r="L133" i="178"/>
  <c r="F133" i="178"/>
  <c r="J133" i="178" s="1"/>
  <c r="K133" i="178" s="1"/>
  <c r="M133" i="178" s="1"/>
  <c r="L132" i="178"/>
  <c r="F132" i="178"/>
  <c r="J132" i="178" s="1"/>
  <c r="K132" i="178" s="1"/>
  <c r="M132" i="178" s="1"/>
  <c r="L131" i="178"/>
  <c r="F131" i="178"/>
  <c r="J131" i="178" s="1"/>
  <c r="K131" i="178" s="1"/>
  <c r="M131" i="178" s="1"/>
  <c r="L130" i="178"/>
  <c r="F130" i="178"/>
  <c r="J130" i="178" s="1"/>
  <c r="K130" i="178" s="1"/>
  <c r="M130" i="178" s="1"/>
  <c r="L129" i="178"/>
  <c r="F129" i="178"/>
  <c r="J129" i="178" s="1"/>
  <c r="K129" i="178" s="1"/>
  <c r="M129" i="178" s="1"/>
  <c r="L128" i="178"/>
  <c r="F128" i="178"/>
  <c r="J128" i="178" s="1"/>
  <c r="K128" i="178" s="1"/>
  <c r="M128" i="178" s="1"/>
  <c r="L127" i="178"/>
  <c r="F127" i="178"/>
  <c r="J127" i="178" s="1"/>
  <c r="K127" i="178" s="1"/>
  <c r="M127" i="178" s="1"/>
  <c r="L126" i="178"/>
  <c r="F126" i="178"/>
  <c r="J126" i="178" s="1"/>
  <c r="K126" i="178" s="1"/>
  <c r="M126" i="178" s="1"/>
  <c r="L125" i="178"/>
  <c r="F125" i="178"/>
  <c r="J125" i="178" s="1"/>
  <c r="K125" i="178" s="1"/>
  <c r="M125" i="178" s="1"/>
  <c r="L124" i="178"/>
  <c r="F124" i="178"/>
  <c r="J124" i="178" s="1"/>
  <c r="K124" i="178" s="1"/>
  <c r="M124" i="178" s="1"/>
  <c r="L123" i="178"/>
  <c r="F123" i="178"/>
  <c r="J123" i="178" s="1"/>
  <c r="K123" i="178" s="1"/>
  <c r="M123" i="178" s="1"/>
  <c r="L122" i="178"/>
  <c r="F122" i="178"/>
  <c r="J122" i="178" s="1"/>
  <c r="K122" i="178" s="1"/>
  <c r="M122" i="178" s="1"/>
  <c r="L121" i="178"/>
  <c r="F121" i="178"/>
  <c r="J121" i="178" s="1"/>
  <c r="K121" i="178" s="1"/>
  <c r="M121" i="178" s="1"/>
  <c r="L120" i="178"/>
  <c r="F120" i="178"/>
  <c r="J120" i="178" s="1"/>
  <c r="K120" i="178" s="1"/>
  <c r="M120" i="178" s="1"/>
  <c r="L119" i="178"/>
  <c r="F119" i="178"/>
  <c r="J119" i="178" s="1"/>
  <c r="K119" i="178" s="1"/>
  <c r="M119" i="178" s="1"/>
  <c r="L118" i="178"/>
  <c r="F118" i="178"/>
  <c r="J118" i="178" s="1"/>
  <c r="K118" i="178" s="1"/>
  <c r="M118" i="178" s="1"/>
  <c r="L117" i="178"/>
  <c r="F117" i="178"/>
  <c r="J117" i="178" s="1"/>
  <c r="K117" i="178" s="1"/>
  <c r="M117" i="178" s="1"/>
  <c r="L116" i="178"/>
  <c r="F116" i="178"/>
  <c r="J116" i="178" s="1"/>
  <c r="K116" i="178" s="1"/>
  <c r="M116" i="178" s="1"/>
  <c r="L115" i="178"/>
  <c r="F115" i="178"/>
  <c r="J115" i="178" s="1"/>
  <c r="K115" i="178" s="1"/>
  <c r="M115" i="178" s="1"/>
  <c r="L114" i="178"/>
  <c r="F114" i="178"/>
  <c r="J114" i="178" s="1"/>
  <c r="K114" i="178" s="1"/>
  <c r="M114" i="178" s="1"/>
  <c r="L113" i="178"/>
  <c r="F113" i="178"/>
  <c r="J113" i="178" s="1"/>
  <c r="K113" i="178" s="1"/>
  <c r="M113" i="178" s="1"/>
  <c r="L112" i="178"/>
  <c r="F112" i="178"/>
  <c r="J112" i="178" s="1"/>
  <c r="K112" i="178" s="1"/>
  <c r="M112" i="178" s="1"/>
  <c r="L111" i="178"/>
  <c r="F111" i="178"/>
  <c r="J111" i="178" s="1"/>
  <c r="K111" i="178" s="1"/>
  <c r="M111" i="178" s="1"/>
  <c r="L110" i="178"/>
  <c r="F110" i="178"/>
  <c r="J110" i="178" s="1"/>
  <c r="K110" i="178" s="1"/>
  <c r="M110" i="178" s="1"/>
  <c r="L109" i="178"/>
  <c r="F109" i="178"/>
  <c r="J109" i="178" s="1"/>
  <c r="K109" i="178" s="1"/>
  <c r="M109" i="178" s="1"/>
  <c r="L108" i="178"/>
  <c r="F108" i="178"/>
  <c r="J108" i="178" s="1"/>
  <c r="K108" i="178" s="1"/>
  <c r="M108" i="178" s="1"/>
  <c r="L107" i="178"/>
  <c r="F107" i="178"/>
  <c r="J107" i="178" s="1"/>
  <c r="K107" i="178" s="1"/>
  <c r="M107" i="178" s="1"/>
  <c r="L106" i="178"/>
  <c r="F106" i="178"/>
  <c r="J106" i="178" s="1"/>
  <c r="K106" i="178" s="1"/>
  <c r="M106" i="178" s="1"/>
  <c r="L105" i="178"/>
  <c r="F105" i="178"/>
  <c r="J105" i="178" s="1"/>
  <c r="K105" i="178" s="1"/>
  <c r="M105" i="178" s="1"/>
  <c r="L104" i="178"/>
  <c r="F104" i="178"/>
  <c r="J104" i="178" s="1"/>
  <c r="K104" i="178" s="1"/>
  <c r="M104" i="178" s="1"/>
  <c r="L103" i="178"/>
  <c r="F103" i="178"/>
  <c r="J103" i="178" s="1"/>
  <c r="K103" i="178" s="1"/>
  <c r="M103" i="178" s="1"/>
  <c r="L102" i="178"/>
  <c r="F102" i="178"/>
  <c r="J102" i="178" s="1"/>
  <c r="K102" i="178" s="1"/>
  <c r="M102" i="178" s="1"/>
  <c r="L101" i="178"/>
  <c r="F101" i="178"/>
  <c r="J101" i="178" s="1"/>
  <c r="K101" i="178" s="1"/>
  <c r="M101" i="178" s="1"/>
  <c r="L100" i="178"/>
  <c r="F100" i="178"/>
  <c r="J100" i="178" s="1"/>
  <c r="K100" i="178" s="1"/>
  <c r="M100" i="178" s="1"/>
  <c r="L99" i="178"/>
  <c r="F99" i="178"/>
  <c r="J99" i="178" s="1"/>
  <c r="K99" i="178" s="1"/>
  <c r="M99" i="178" s="1"/>
  <c r="L98" i="178"/>
  <c r="F98" i="178"/>
  <c r="J98" i="178" s="1"/>
  <c r="K98" i="178" s="1"/>
  <c r="M98" i="178" s="1"/>
  <c r="L97" i="178"/>
  <c r="F97" i="178"/>
  <c r="J97" i="178" s="1"/>
  <c r="K97" i="178" s="1"/>
  <c r="M97" i="178" s="1"/>
  <c r="L96" i="178"/>
  <c r="F96" i="178"/>
  <c r="J96" i="178" s="1"/>
  <c r="K96" i="178" s="1"/>
  <c r="M96" i="178" s="1"/>
  <c r="L95" i="178"/>
  <c r="F95" i="178"/>
  <c r="J95" i="178" s="1"/>
  <c r="K95" i="178" s="1"/>
  <c r="M95" i="178" s="1"/>
  <c r="L94" i="178"/>
  <c r="F94" i="178"/>
  <c r="J94" i="178" s="1"/>
  <c r="K94" i="178" s="1"/>
  <c r="M94" i="178" s="1"/>
  <c r="L93" i="178"/>
  <c r="F93" i="178"/>
  <c r="J93" i="178" s="1"/>
  <c r="K93" i="178" s="1"/>
  <c r="M93" i="178" s="1"/>
  <c r="L92" i="178"/>
  <c r="F92" i="178"/>
  <c r="J92" i="178" s="1"/>
  <c r="K92" i="178" s="1"/>
  <c r="M92" i="178" s="1"/>
  <c r="L91" i="178"/>
  <c r="F91" i="178"/>
  <c r="J91" i="178" s="1"/>
  <c r="K91" i="178" s="1"/>
  <c r="M91" i="178" s="1"/>
  <c r="L90" i="178"/>
  <c r="F90" i="178"/>
  <c r="J90" i="178" s="1"/>
  <c r="K90" i="178" s="1"/>
  <c r="M90" i="178" s="1"/>
  <c r="L89" i="178"/>
  <c r="F89" i="178"/>
  <c r="J89" i="178" s="1"/>
  <c r="K89" i="178" s="1"/>
  <c r="M89" i="178" s="1"/>
  <c r="L88" i="178"/>
  <c r="F88" i="178"/>
  <c r="J88" i="178" s="1"/>
  <c r="K88" i="178" s="1"/>
  <c r="M88" i="178" s="1"/>
  <c r="L87" i="178"/>
  <c r="F87" i="178"/>
  <c r="J87" i="178" s="1"/>
  <c r="K87" i="178" s="1"/>
  <c r="M87" i="178" s="1"/>
  <c r="L86" i="178"/>
  <c r="F86" i="178"/>
  <c r="J86" i="178" s="1"/>
  <c r="K86" i="178" s="1"/>
  <c r="M86" i="178" s="1"/>
  <c r="L85" i="178"/>
  <c r="F85" i="178"/>
  <c r="J85" i="178" s="1"/>
  <c r="K85" i="178" s="1"/>
  <c r="M85" i="178" s="1"/>
  <c r="L84" i="178"/>
  <c r="F84" i="178"/>
  <c r="J84" i="178" s="1"/>
  <c r="K84" i="178" s="1"/>
  <c r="M84" i="178" s="1"/>
  <c r="L83" i="178"/>
  <c r="F83" i="178"/>
  <c r="J83" i="178" s="1"/>
  <c r="K83" i="178" s="1"/>
  <c r="M83" i="178" s="1"/>
  <c r="L82" i="178"/>
  <c r="F82" i="178"/>
  <c r="J82" i="178" s="1"/>
  <c r="K82" i="178" s="1"/>
  <c r="M82" i="178" s="1"/>
  <c r="L81" i="178"/>
  <c r="F81" i="178"/>
  <c r="J81" i="178" s="1"/>
  <c r="K81" i="178" s="1"/>
  <c r="M81" i="178" s="1"/>
  <c r="L80" i="178"/>
  <c r="F80" i="178"/>
  <c r="J80" i="178" s="1"/>
  <c r="K80" i="178" s="1"/>
  <c r="M80" i="178" s="1"/>
  <c r="L79" i="178"/>
  <c r="F79" i="178"/>
  <c r="J79" i="178" s="1"/>
  <c r="K79" i="178" s="1"/>
  <c r="M79" i="178" s="1"/>
  <c r="L78" i="178"/>
  <c r="F78" i="178"/>
  <c r="J78" i="178" s="1"/>
  <c r="K78" i="178" s="1"/>
  <c r="M78" i="178" s="1"/>
  <c r="L77" i="178"/>
  <c r="F77" i="178"/>
  <c r="J77" i="178" s="1"/>
  <c r="K77" i="178" s="1"/>
  <c r="M77" i="178" s="1"/>
  <c r="L76" i="178"/>
  <c r="F76" i="178"/>
  <c r="J76" i="178" s="1"/>
  <c r="K76" i="178" s="1"/>
  <c r="M76" i="178" s="1"/>
  <c r="L75" i="178"/>
  <c r="F75" i="178"/>
  <c r="J75" i="178" s="1"/>
  <c r="K75" i="178" s="1"/>
  <c r="M75" i="178" s="1"/>
  <c r="L74" i="178"/>
  <c r="F74" i="178"/>
  <c r="J74" i="178" s="1"/>
  <c r="K74" i="178" s="1"/>
  <c r="M74" i="178" s="1"/>
  <c r="L73" i="178"/>
  <c r="F73" i="178"/>
  <c r="J73" i="178" s="1"/>
  <c r="K73" i="178" s="1"/>
  <c r="M73" i="178" s="1"/>
  <c r="L72" i="178"/>
  <c r="F72" i="178"/>
  <c r="J72" i="178" s="1"/>
  <c r="K72" i="178" s="1"/>
  <c r="M72" i="178" s="1"/>
  <c r="L71" i="178"/>
  <c r="F71" i="178"/>
  <c r="J71" i="178" s="1"/>
  <c r="K71" i="178" s="1"/>
  <c r="M71" i="178" s="1"/>
  <c r="L70" i="178"/>
  <c r="F70" i="178"/>
  <c r="J70" i="178" s="1"/>
  <c r="K70" i="178" s="1"/>
  <c r="M70" i="178" s="1"/>
  <c r="L69" i="178"/>
  <c r="F69" i="178"/>
  <c r="J69" i="178" s="1"/>
  <c r="K69" i="178" s="1"/>
  <c r="M69" i="178" s="1"/>
  <c r="L68" i="178"/>
  <c r="F68" i="178"/>
  <c r="J68" i="178" s="1"/>
  <c r="K68" i="178" s="1"/>
  <c r="M68" i="178" s="1"/>
  <c r="L67" i="178"/>
  <c r="F67" i="178"/>
  <c r="J67" i="178" s="1"/>
  <c r="K67" i="178" s="1"/>
  <c r="M67" i="178" s="1"/>
  <c r="L66" i="178"/>
  <c r="F66" i="178"/>
  <c r="J66" i="178" s="1"/>
  <c r="K66" i="178" s="1"/>
  <c r="M66" i="178" s="1"/>
  <c r="L65" i="178"/>
  <c r="F65" i="178"/>
  <c r="J65" i="178" s="1"/>
  <c r="K65" i="178" s="1"/>
  <c r="M65" i="178" s="1"/>
  <c r="L64" i="178"/>
  <c r="F64" i="178"/>
  <c r="J64" i="178" s="1"/>
  <c r="K64" i="178" s="1"/>
  <c r="M64" i="178" s="1"/>
  <c r="L63" i="178"/>
  <c r="F63" i="178"/>
  <c r="J63" i="178" s="1"/>
  <c r="K63" i="178" s="1"/>
  <c r="M63" i="178" s="1"/>
  <c r="L62" i="178"/>
  <c r="F62" i="178"/>
  <c r="J62" i="178" s="1"/>
  <c r="K62" i="178" s="1"/>
  <c r="M62" i="178" s="1"/>
  <c r="L61" i="178"/>
  <c r="F61" i="178"/>
  <c r="J61" i="178" s="1"/>
  <c r="K61" i="178" s="1"/>
  <c r="M61" i="178" s="1"/>
  <c r="L60" i="178"/>
  <c r="F60" i="178"/>
  <c r="J60" i="178" s="1"/>
  <c r="K60" i="178" s="1"/>
  <c r="M60" i="178" s="1"/>
  <c r="L59" i="178"/>
  <c r="F59" i="178"/>
  <c r="J59" i="178" s="1"/>
  <c r="K59" i="178" s="1"/>
  <c r="M59" i="178" s="1"/>
  <c r="L58" i="178"/>
  <c r="F58" i="178"/>
  <c r="J58" i="178" s="1"/>
  <c r="K58" i="178" s="1"/>
  <c r="M58" i="178" s="1"/>
  <c r="L57" i="178"/>
  <c r="F57" i="178"/>
  <c r="J57" i="178" s="1"/>
  <c r="K57" i="178" s="1"/>
  <c r="M57" i="178" s="1"/>
  <c r="L56" i="178"/>
  <c r="F56" i="178"/>
  <c r="J56" i="178" s="1"/>
  <c r="K56" i="178" s="1"/>
  <c r="M56" i="178" s="1"/>
  <c r="L55" i="178"/>
  <c r="F55" i="178"/>
  <c r="J55" i="178" s="1"/>
  <c r="K55" i="178" s="1"/>
  <c r="M55" i="178" s="1"/>
  <c r="L54" i="178"/>
  <c r="F54" i="178"/>
  <c r="J54" i="178" s="1"/>
  <c r="K54" i="178" s="1"/>
  <c r="M54" i="178" s="1"/>
  <c r="L53" i="178"/>
  <c r="F53" i="178"/>
  <c r="J53" i="178" s="1"/>
  <c r="K53" i="178" s="1"/>
  <c r="M53" i="178" s="1"/>
  <c r="L52" i="178"/>
  <c r="F52" i="178"/>
  <c r="J52" i="178" s="1"/>
  <c r="K52" i="178" s="1"/>
  <c r="M52" i="178" s="1"/>
  <c r="L51" i="178"/>
  <c r="F51" i="178"/>
  <c r="J51" i="178" s="1"/>
  <c r="K51" i="178" s="1"/>
  <c r="M51" i="178" s="1"/>
  <c r="L50" i="178"/>
  <c r="F50" i="178"/>
  <c r="J50" i="178" s="1"/>
  <c r="K50" i="178" s="1"/>
  <c r="M50" i="178" s="1"/>
  <c r="L49" i="178"/>
  <c r="F49" i="178"/>
  <c r="J49" i="178" s="1"/>
  <c r="K49" i="178" s="1"/>
  <c r="M49" i="178" s="1"/>
  <c r="L48" i="178"/>
  <c r="F48" i="178"/>
  <c r="J48" i="178" s="1"/>
  <c r="K48" i="178" s="1"/>
  <c r="M48" i="178" s="1"/>
  <c r="L47" i="178"/>
  <c r="F47" i="178"/>
  <c r="J47" i="178" s="1"/>
  <c r="K47" i="178" s="1"/>
  <c r="M47" i="178" s="1"/>
  <c r="L46" i="178"/>
  <c r="F46" i="178"/>
  <c r="J46" i="178" s="1"/>
  <c r="K46" i="178" s="1"/>
  <c r="M46" i="178" s="1"/>
  <c r="L45" i="178"/>
  <c r="F45" i="178"/>
  <c r="J45" i="178" s="1"/>
  <c r="K45" i="178" s="1"/>
  <c r="M45" i="178" s="1"/>
  <c r="L44" i="178"/>
  <c r="F44" i="178"/>
  <c r="J44" i="178" s="1"/>
  <c r="K44" i="178" s="1"/>
  <c r="M44" i="178" s="1"/>
  <c r="L43" i="178"/>
  <c r="F43" i="178"/>
  <c r="J43" i="178" s="1"/>
  <c r="K43" i="178" s="1"/>
  <c r="M43" i="178" s="1"/>
  <c r="L42" i="178"/>
  <c r="F42" i="178"/>
  <c r="J42" i="178" s="1"/>
  <c r="K42" i="178" s="1"/>
  <c r="M42" i="178" s="1"/>
  <c r="L41" i="178"/>
  <c r="F41" i="178"/>
  <c r="J41" i="178" s="1"/>
  <c r="K41" i="178" s="1"/>
  <c r="M41" i="178" s="1"/>
  <c r="L40" i="178"/>
  <c r="F40" i="178"/>
  <c r="J40" i="178" s="1"/>
  <c r="K40" i="178" s="1"/>
  <c r="M40" i="178" s="1"/>
  <c r="L39" i="178"/>
  <c r="F39" i="178"/>
  <c r="J39" i="178" s="1"/>
  <c r="K39" i="178" s="1"/>
  <c r="M39" i="178" s="1"/>
  <c r="L38" i="178"/>
  <c r="F38" i="178"/>
  <c r="J38" i="178" s="1"/>
  <c r="K38" i="178" s="1"/>
  <c r="M38" i="178" s="1"/>
  <c r="L37" i="178"/>
  <c r="F37" i="178"/>
  <c r="J37" i="178" s="1"/>
  <c r="K37" i="178" s="1"/>
  <c r="M37" i="178" s="1"/>
  <c r="L36" i="178"/>
  <c r="F36" i="178"/>
  <c r="J36" i="178" s="1"/>
  <c r="K36" i="178" s="1"/>
  <c r="M36" i="178" s="1"/>
  <c r="L35" i="178"/>
  <c r="F35" i="178"/>
  <c r="J35" i="178" s="1"/>
  <c r="K35" i="178" s="1"/>
  <c r="M35" i="178" s="1"/>
  <c r="L34" i="178"/>
  <c r="F34" i="178"/>
  <c r="J34" i="178" s="1"/>
  <c r="K34" i="178" s="1"/>
  <c r="M34" i="178" s="1"/>
  <c r="L33" i="178"/>
  <c r="F33" i="178"/>
  <c r="J33" i="178" s="1"/>
  <c r="K33" i="178" s="1"/>
  <c r="M33" i="178" s="1"/>
  <c r="L32" i="178"/>
  <c r="F32" i="178"/>
  <c r="J32" i="178" s="1"/>
  <c r="K32" i="178" s="1"/>
  <c r="M32" i="178" s="1"/>
  <c r="L31" i="178"/>
  <c r="F31" i="178"/>
  <c r="J31" i="178" s="1"/>
  <c r="K31" i="178" s="1"/>
  <c r="M31" i="178" s="1"/>
  <c r="L30" i="178"/>
  <c r="F30" i="178"/>
  <c r="J30" i="178" s="1"/>
  <c r="K30" i="178" s="1"/>
  <c r="M30" i="178" s="1"/>
  <c r="L29" i="178"/>
  <c r="F29" i="178"/>
  <c r="J29" i="178" s="1"/>
  <c r="K29" i="178" s="1"/>
  <c r="M29" i="178" s="1"/>
  <c r="L28" i="178"/>
  <c r="F28" i="178"/>
  <c r="J28" i="178" s="1"/>
  <c r="K28" i="178" s="1"/>
  <c r="M28" i="178" s="1"/>
  <c r="L27" i="178"/>
  <c r="F27" i="178"/>
  <c r="J27" i="178" s="1"/>
  <c r="K27" i="178" s="1"/>
  <c r="M27" i="178" s="1"/>
  <c r="L26" i="178"/>
  <c r="F26" i="178"/>
  <c r="J26" i="178" s="1"/>
  <c r="K26" i="178" s="1"/>
  <c r="M26" i="178" s="1"/>
  <c r="L25" i="178"/>
  <c r="F25" i="178"/>
  <c r="J25" i="178" s="1"/>
  <c r="K25" i="178" s="1"/>
  <c r="M25" i="178" s="1"/>
  <c r="L24" i="178"/>
  <c r="F24" i="178"/>
  <c r="J24" i="178" s="1"/>
  <c r="K24" i="178" s="1"/>
  <c r="M24" i="178" s="1"/>
  <c r="L23" i="178"/>
  <c r="F23" i="178"/>
  <c r="J23" i="178" s="1"/>
  <c r="K23" i="178" s="1"/>
  <c r="M23" i="178" s="1"/>
  <c r="L22" i="178"/>
  <c r="F22" i="178"/>
  <c r="J22" i="178" s="1"/>
  <c r="K22" i="178" s="1"/>
  <c r="M22" i="178" s="1"/>
  <c r="L21" i="178"/>
  <c r="F21" i="178"/>
  <c r="J21" i="178" s="1"/>
  <c r="K21" i="178" s="1"/>
  <c r="M21" i="178" s="1"/>
  <c r="L20" i="178"/>
  <c r="F20" i="178"/>
  <c r="J20" i="178" s="1"/>
  <c r="K20" i="178" s="1"/>
  <c r="M20" i="178" s="1"/>
  <c r="L19" i="178"/>
  <c r="F19" i="178"/>
  <c r="J19" i="178" s="1"/>
  <c r="K19" i="178" s="1"/>
  <c r="M19" i="178" s="1"/>
  <c r="L18" i="178"/>
  <c r="F18" i="178"/>
  <c r="J18" i="178" s="1"/>
  <c r="K18" i="178" s="1"/>
  <c r="M18" i="178" s="1"/>
  <c r="L17" i="178"/>
  <c r="F17" i="178"/>
  <c r="J17" i="178" s="1"/>
  <c r="K17" i="178" s="1"/>
  <c r="M17" i="178" s="1"/>
  <c r="L16" i="178"/>
  <c r="F16" i="178"/>
  <c r="J16" i="178" s="1"/>
  <c r="K16" i="178" s="1"/>
  <c r="M16" i="178" s="1"/>
  <c r="L15" i="178"/>
  <c r="F15" i="178"/>
  <c r="J15" i="178" s="1"/>
  <c r="K15" i="178" s="1"/>
  <c r="M15" i="178" s="1"/>
  <c r="L14" i="178"/>
  <c r="F14" i="178"/>
  <c r="J14" i="178" s="1"/>
  <c r="K14" i="178" s="1"/>
  <c r="M14" i="178" s="1"/>
  <c r="L13" i="178"/>
  <c r="F13" i="178"/>
  <c r="J13" i="178" s="1"/>
  <c r="K13" i="178" s="1"/>
  <c r="M13" i="178" s="1"/>
  <c r="L12" i="178"/>
  <c r="F12" i="178"/>
  <c r="J12" i="178" s="1"/>
  <c r="K12" i="178" s="1"/>
  <c r="M12" i="178" s="1"/>
  <c r="L11" i="178"/>
  <c r="F11" i="178"/>
  <c r="J11" i="178" s="1"/>
  <c r="K11" i="178" s="1"/>
  <c r="M11" i="178" s="1"/>
  <c r="L10" i="178"/>
  <c r="F10" i="178"/>
  <c r="J10" i="178" s="1"/>
  <c r="K10" i="178" s="1"/>
  <c r="M10" i="178" s="1"/>
  <c r="L9" i="178"/>
  <c r="F9" i="178"/>
  <c r="J9" i="178" s="1"/>
  <c r="K9" i="178" s="1"/>
  <c r="M9" i="178" s="1"/>
  <c r="L8" i="178"/>
  <c r="F8" i="178"/>
  <c r="J8" i="178" s="1"/>
  <c r="K8" i="178" s="1"/>
  <c r="M8" i="178" s="1"/>
  <c r="L7" i="178"/>
  <c r="F7" i="178"/>
  <c r="J7" i="178" s="1"/>
  <c r="K7" i="178" s="1"/>
  <c r="M7" i="178" s="1"/>
  <c r="L6" i="178"/>
  <c r="L200" i="178" s="1"/>
  <c r="F6" i="178"/>
  <c r="J6" i="178" s="1"/>
  <c r="K6" i="178" s="1"/>
  <c r="M6" i="178" s="1"/>
  <c r="L5" i="178"/>
  <c r="F5" i="178"/>
  <c r="J5" i="178" s="1"/>
  <c r="K5" i="178" s="1"/>
  <c r="M5" i="178" s="1"/>
  <c r="M200" i="178" s="1"/>
  <c r="D2" i="178"/>
  <c r="I1" i="178"/>
  <c r="F53" i="177"/>
  <c r="I43" i="177"/>
  <c r="I42" i="177"/>
  <c r="G42" i="177"/>
  <c r="I41" i="177"/>
  <c r="G41" i="177"/>
  <c r="I40" i="177"/>
  <c r="G40" i="177"/>
  <c r="I39" i="177"/>
  <c r="G39" i="177"/>
  <c r="I38" i="177"/>
  <c r="G38" i="177"/>
  <c r="I37" i="177"/>
  <c r="G37" i="177"/>
  <c r="I36" i="177"/>
  <c r="G36" i="177"/>
  <c r="I35" i="177"/>
  <c r="G35" i="177"/>
  <c r="I34" i="177"/>
  <c r="G34" i="177"/>
  <c r="I33" i="177"/>
  <c r="G33" i="177"/>
  <c r="I29" i="177"/>
  <c r="F29" i="177"/>
  <c r="G29" i="177" s="1"/>
  <c r="A29" i="177"/>
  <c r="I28" i="177"/>
  <c r="F28" i="177"/>
  <c r="G28" i="177" s="1"/>
  <c r="A28" i="177"/>
  <c r="I27" i="177"/>
  <c r="F27" i="177"/>
  <c r="G27" i="177" s="1"/>
  <c r="A27" i="177"/>
  <c r="I26" i="177"/>
  <c r="F26" i="177"/>
  <c r="G26" i="177" s="1"/>
  <c r="A26" i="177"/>
  <c r="I25" i="177"/>
  <c r="F25" i="177"/>
  <c r="G25" i="177" s="1"/>
  <c r="A25" i="177"/>
  <c r="I24" i="177"/>
  <c r="F24" i="177"/>
  <c r="G24" i="177" s="1"/>
  <c r="A24" i="177"/>
  <c r="I23" i="177"/>
  <c r="F23" i="177"/>
  <c r="G23" i="177" s="1"/>
  <c r="A23" i="177"/>
  <c r="I22" i="177"/>
  <c r="F22" i="177"/>
  <c r="G22" i="177" s="1"/>
  <c r="A22" i="177"/>
  <c r="I21" i="177"/>
  <c r="F21" i="177"/>
  <c r="G21" i="177" s="1"/>
  <c r="A21" i="177"/>
  <c r="I20" i="177"/>
  <c r="F20" i="177"/>
  <c r="G20" i="177" s="1"/>
  <c r="A20" i="177"/>
  <c r="I19" i="177"/>
  <c r="F19" i="177"/>
  <c r="A19" i="177"/>
  <c r="I18" i="177"/>
  <c r="F18" i="177"/>
  <c r="A18" i="177"/>
  <c r="I17" i="177"/>
  <c r="F17" i="177"/>
  <c r="A17" i="177"/>
  <c r="I16" i="177"/>
  <c r="F16" i="177"/>
  <c r="A16" i="177"/>
  <c r="I15" i="177"/>
  <c r="F15" i="177"/>
  <c r="A15" i="177"/>
  <c r="A14" i="177"/>
  <c r="E8" i="177"/>
  <c r="E11" i="177" s="1"/>
  <c r="H5" i="177"/>
  <c r="H41" i="177" s="1"/>
  <c r="G200" i="176"/>
  <c r="L199" i="176"/>
  <c r="F199" i="176"/>
  <c r="J199" i="176" s="1"/>
  <c r="K199" i="176" s="1"/>
  <c r="M199" i="176" s="1"/>
  <c r="L198" i="176"/>
  <c r="F198" i="176"/>
  <c r="J198" i="176" s="1"/>
  <c r="K198" i="176" s="1"/>
  <c r="M198" i="176" s="1"/>
  <c r="L197" i="176"/>
  <c r="F197" i="176"/>
  <c r="J197" i="176" s="1"/>
  <c r="K197" i="176" s="1"/>
  <c r="M197" i="176" s="1"/>
  <c r="L196" i="176"/>
  <c r="F196" i="176"/>
  <c r="J196" i="176" s="1"/>
  <c r="K196" i="176" s="1"/>
  <c r="M196" i="176" s="1"/>
  <c r="L195" i="176"/>
  <c r="F195" i="176"/>
  <c r="J195" i="176" s="1"/>
  <c r="K195" i="176" s="1"/>
  <c r="M195" i="176" s="1"/>
  <c r="L194" i="176"/>
  <c r="F194" i="176"/>
  <c r="J194" i="176" s="1"/>
  <c r="K194" i="176" s="1"/>
  <c r="M194" i="176" s="1"/>
  <c r="L193" i="176"/>
  <c r="F193" i="176"/>
  <c r="J193" i="176" s="1"/>
  <c r="K193" i="176" s="1"/>
  <c r="M193" i="176" s="1"/>
  <c r="L192" i="176"/>
  <c r="F192" i="176"/>
  <c r="J192" i="176" s="1"/>
  <c r="K192" i="176" s="1"/>
  <c r="M192" i="176" s="1"/>
  <c r="L191" i="176"/>
  <c r="F191" i="176"/>
  <c r="J191" i="176" s="1"/>
  <c r="K191" i="176" s="1"/>
  <c r="M191" i="176" s="1"/>
  <c r="L190" i="176"/>
  <c r="F190" i="176"/>
  <c r="J190" i="176" s="1"/>
  <c r="K190" i="176" s="1"/>
  <c r="M190" i="176" s="1"/>
  <c r="L189" i="176"/>
  <c r="F189" i="176"/>
  <c r="J189" i="176" s="1"/>
  <c r="K189" i="176" s="1"/>
  <c r="M189" i="176" s="1"/>
  <c r="L188" i="176"/>
  <c r="F188" i="176"/>
  <c r="J188" i="176" s="1"/>
  <c r="K188" i="176" s="1"/>
  <c r="M188" i="176" s="1"/>
  <c r="L187" i="176"/>
  <c r="F187" i="176"/>
  <c r="J187" i="176" s="1"/>
  <c r="K187" i="176" s="1"/>
  <c r="M187" i="176" s="1"/>
  <c r="L186" i="176"/>
  <c r="F186" i="176"/>
  <c r="J186" i="176" s="1"/>
  <c r="K186" i="176" s="1"/>
  <c r="M186" i="176" s="1"/>
  <c r="L185" i="176"/>
  <c r="F185" i="176"/>
  <c r="J185" i="176" s="1"/>
  <c r="K185" i="176" s="1"/>
  <c r="M185" i="176" s="1"/>
  <c r="L184" i="176"/>
  <c r="F184" i="176"/>
  <c r="J184" i="176" s="1"/>
  <c r="K184" i="176" s="1"/>
  <c r="M184" i="176" s="1"/>
  <c r="L183" i="176"/>
  <c r="F183" i="176"/>
  <c r="J183" i="176" s="1"/>
  <c r="K183" i="176" s="1"/>
  <c r="M183" i="176" s="1"/>
  <c r="L182" i="176"/>
  <c r="F182" i="176"/>
  <c r="J182" i="176" s="1"/>
  <c r="K182" i="176" s="1"/>
  <c r="M182" i="176" s="1"/>
  <c r="L181" i="176"/>
  <c r="F181" i="176"/>
  <c r="J181" i="176" s="1"/>
  <c r="K181" i="176" s="1"/>
  <c r="M181" i="176" s="1"/>
  <c r="L180" i="176"/>
  <c r="F180" i="176"/>
  <c r="J180" i="176" s="1"/>
  <c r="K180" i="176" s="1"/>
  <c r="M180" i="176" s="1"/>
  <c r="L179" i="176"/>
  <c r="F179" i="176"/>
  <c r="J179" i="176" s="1"/>
  <c r="K179" i="176" s="1"/>
  <c r="M179" i="176" s="1"/>
  <c r="L178" i="176"/>
  <c r="F178" i="176"/>
  <c r="J178" i="176" s="1"/>
  <c r="K178" i="176" s="1"/>
  <c r="M178" i="176" s="1"/>
  <c r="L177" i="176"/>
  <c r="F177" i="176"/>
  <c r="J177" i="176" s="1"/>
  <c r="K177" i="176" s="1"/>
  <c r="M177" i="176" s="1"/>
  <c r="L176" i="176"/>
  <c r="F176" i="176"/>
  <c r="J176" i="176" s="1"/>
  <c r="K176" i="176" s="1"/>
  <c r="M176" i="176" s="1"/>
  <c r="L175" i="176"/>
  <c r="F175" i="176"/>
  <c r="J175" i="176" s="1"/>
  <c r="K175" i="176" s="1"/>
  <c r="M175" i="176" s="1"/>
  <c r="L174" i="176"/>
  <c r="F174" i="176"/>
  <c r="J174" i="176" s="1"/>
  <c r="K174" i="176" s="1"/>
  <c r="M174" i="176" s="1"/>
  <c r="L173" i="176"/>
  <c r="F173" i="176"/>
  <c r="J173" i="176" s="1"/>
  <c r="K173" i="176" s="1"/>
  <c r="M173" i="176" s="1"/>
  <c r="L172" i="176"/>
  <c r="F172" i="176"/>
  <c r="J172" i="176" s="1"/>
  <c r="K172" i="176" s="1"/>
  <c r="M172" i="176" s="1"/>
  <c r="L171" i="176"/>
  <c r="F171" i="176"/>
  <c r="J171" i="176" s="1"/>
  <c r="K171" i="176" s="1"/>
  <c r="M171" i="176" s="1"/>
  <c r="L170" i="176"/>
  <c r="F170" i="176"/>
  <c r="J170" i="176" s="1"/>
  <c r="K170" i="176" s="1"/>
  <c r="M170" i="176" s="1"/>
  <c r="L169" i="176"/>
  <c r="F169" i="176"/>
  <c r="J169" i="176" s="1"/>
  <c r="K169" i="176" s="1"/>
  <c r="M169" i="176" s="1"/>
  <c r="L168" i="176"/>
  <c r="F168" i="176"/>
  <c r="J168" i="176" s="1"/>
  <c r="K168" i="176" s="1"/>
  <c r="M168" i="176" s="1"/>
  <c r="L167" i="176"/>
  <c r="F167" i="176"/>
  <c r="J167" i="176" s="1"/>
  <c r="K167" i="176" s="1"/>
  <c r="M167" i="176" s="1"/>
  <c r="L166" i="176"/>
  <c r="F166" i="176"/>
  <c r="J166" i="176" s="1"/>
  <c r="K166" i="176" s="1"/>
  <c r="M166" i="176" s="1"/>
  <c r="L165" i="176"/>
  <c r="F165" i="176"/>
  <c r="J165" i="176" s="1"/>
  <c r="K165" i="176" s="1"/>
  <c r="M165" i="176" s="1"/>
  <c r="L164" i="176"/>
  <c r="F164" i="176"/>
  <c r="J164" i="176" s="1"/>
  <c r="K164" i="176" s="1"/>
  <c r="M164" i="176" s="1"/>
  <c r="L163" i="176"/>
  <c r="F163" i="176"/>
  <c r="J163" i="176" s="1"/>
  <c r="K163" i="176" s="1"/>
  <c r="M163" i="176" s="1"/>
  <c r="L162" i="176"/>
  <c r="F162" i="176"/>
  <c r="J162" i="176" s="1"/>
  <c r="K162" i="176" s="1"/>
  <c r="M162" i="176" s="1"/>
  <c r="L161" i="176"/>
  <c r="F161" i="176"/>
  <c r="J161" i="176" s="1"/>
  <c r="K161" i="176" s="1"/>
  <c r="M161" i="176" s="1"/>
  <c r="L160" i="176"/>
  <c r="F160" i="176"/>
  <c r="J160" i="176" s="1"/>
  <c r="K160" i="176" s="1"/>
  <c r="M160" i="176" s="1"/>
  <c r="L159" i="176"/>
  <c r="F159" i="176"/>
  <c r="J159" i="176" s="1"/>
  <c r="K159" i="176" s="1"/>
  <c r="M159" i="176" s="1"/>
  <c r="L158" i="176"/>
  <c r="F158" i="176"/>
  <c r="J158" i="176" s="1"/>
  <c r="K158" i="176" s="1"/>
  <c r="M158" i="176" s="1"/>
  <c r="L157" i="176"/>
  <c r="F157" i="176"/>
  <c r="J157" i="176" s="1"/>
  <c r="K157" i="176" s="1"/>
  <c r="M157" i="176" s="1"/>
  <c r="L156" i="176"/>
  <c r="F156" i="176"/>
  <c r="J156" i="176" s="1"/>
  <c r="K156" i="176" s="1"/>
  <c r="M156" i="176" s="1"/>
  <c r="L155" i="176"/>
  <c r="F155" i="176"/>
  <c r="J155" i="176" s="1"/>
  <c r="K155" i="176" s="1"/>
  <c r="M155" i="176" s="1"/>
  <c r="L154" i="176"/>
  <c r="F154" i="176"/>
  <c r="J154" i="176" s="1"/>
  <c r="K154" i="176" s="1"/>
  <c r="M154" i="176" s="1"/>
  <c r="L153" i="176"/>
  <c r="F153" i="176"/>
  <c r="J153" i="176" s="1"/>
  <c r="K153" i="176" s="1"/>
  <c r="M153" i="176" s="1"/>
  <c r="L152" i="176"/>
  <c r="F152" i="176"/>
  <c r="J152" i="176" s="1"/>
  <c r="K152" i="176" s="1"/>
  <c r="M152" i="176" s="1"/>
  <c r="L151" i="176"/>
  <c r="F151" i="176"/>
  <c r="J151" i="176" s="1"/>
  <c r="K151" i="176" s="1"/>
  <c r="M151" i="176" s="1"/>
  <c r="L150" i="176"/>
  <c r="F150" i="176"/>
  <c r="J150" i="176" s="1"/>
  <c r="K150" i="176" s="1"/>
  <c r="M150" i="176" s="1"/>
  <c r="L149" i="176"/>
  <c r="F149" i="176"/>
  <c r="J149" i="176" s="1"/>
  <c r="K149" i="176" s="1"/>
  <c r="M149" i="176" s="1"/>
  <c r="L148" i="176"/>
  <c r="F148" i="176"/>
  <c r="J148" i="176" s="1"/>
  <c r="K148" i="176" s="1"/>
  <c r="M148" i="176" s="1"/>
  <c r="L147" i="176"/>
  <c r="F147" i="176"/>
  <c r="J147" i="176" s="1"/>
  <c r="K147" i="176" s="1"/>
  <c r="M147" i="176" s="1"/>
  <c r="L146" i="176"/>
  <c r="F146" i="176"/>
  <c r="J146" i="176" s="1"/>
  <c r="K146" i="176" s="1"/>
  <c r="M146" i="176" s="1"/>
  <c r="L145" i="176"/>
  <c r="F145" i="176"/>
  <c r="J145" i="176" s="1"/>
  <c r="K145" i="176" s="1"/>
  <c r="M145" i="176" s="1"/>
  <c r="L144" i="176"/>
  <c r="F144" i="176"/>
  <c r="J144" i="176" s="1"/>
  <c r="K144" i="176" s="1"/>
  <c r="M144" i="176" s="1"/>
  <c r="L143" i="176"/>
  <c r="F143" i="176"/>
  <c r="J143" i="176" s="1"/>
  <c r="K143" i="176" s="1"/>
  <c r="M143" i="176" s="1"/>
  <c r="L142" i="176"/>
  <c r="F142" i="176"/>
  <c r="J142" i="176" s="1"/>
  <c r="K142" i="176" s="1"/>
  <c r="M142" i="176" s="1"/>
  <c r="L141" i="176"/>
  <c r="F141" i="176"/>
  <c r="J141" i="176" s="1"/>
  <c r="K141" i="176" s="1"/>
  <c r="M141" i="176" s="1"/>
  <c r="L140" i="176"/>
  <c r="F140" i="176"/>
  <c r="J140" i="176" s="1"/>
  <c r="K140" i="176" s="1"/>
  <c r="M140" i="176" s="1"/>
  <c r="L139" i="176"/>
  <c r="F139" i="176"/>
  <c r="J139" i="176" s="1"/>
  <c r="K139" i="176" s="1"/>
  <c r="M139" i="176" s="1"/>
  <c r="L138" i="176"/>
  <c r="F138" i="176"/>
  <c r="J138" i="176" s="1"/>
  <c r="K138" i="176" s="1"/>
  <c r="M138" i="176" s="1"/>
  <c r="L137" i="176"/>
  <c r="F137" i="176"/>
  <c r="J137" i="176" s="1"/>
  <c r="K137" i="176" s="1"/>
  <c r="M137" i="176" s="1"/>
  <c r="L136" i="176"/>
  <c r="F136" i="176"/>
  <c r="J136" i="176" s="1"/>
  <c r="K136" i="176" s="1"/>
  <c r="M136" i="176" s="1"/>
  <c r="L135" i="176"/>
  <c r="F135" i="176"/>
  <c r="J135" i="176" s="1"/>
  <c r="K135" i="176" s="1"/>
  <c r="M135" i="176" s="1"/>
  <c r="L134" i="176"/>
  <c r="F134" i="176"/>
  <c r="J134" i="176" s="1"/>
  <c r="K134" i="176" s="1"/>
  <c r="M134" i="176" s="1"/>
  <c r="L133" i="176"/>
  <c r="F133" i="176"/>
  <c r="J133" i="176" s="1"/>
  <c r="K133" i="176" s="1"/>
  <c r="M133" i="176" s="1"/>
  <c r="L132" i="176"/>
  <c r="F132" i="176"/>
  <c r="J132" i="176" s="1"/>
  <c r="K132" i="176" s="1"/>
  <c r="M132" i="176" s="1"/>
  <c r="L131" i="176"/>
  <c r="F131" i="176"/>
  <c r="J131" i="176" s="1"/>
  <c r="K131" i="176" s="1"/>
  <c r="M131" i="176" s="1"/>
  <c r="L130" i="176"/>
  <c r="F130" i="176"/>
  <c r="J130" i="176" s="1"/>
  <c r="K130" i="176" s="1"/>
  <c r="M130" i="176" s="1"/>
  <c r="L129" i="176"/>
  <c r="F129" i="176"/>
  <c r="J129" i="176" s="1"/>
  <c r="K129" i="176" s="1"/>
  <c r="M129" i="176" s="1"/>
  <c r="L128" i="176"/>
  <c r="F128" i="176"/>
  <c r="J128" i="176" s="1"/>
  <c r="K128" i="176" s="1"/>
  <c r="M128" i="176" s="1"/>
  <c r="L127" i="176"/>
  <c r="F127" i="176"/>
  <c r="J127" i="176" s="1"/>
  <c r="K127" i="176" s="1"/>
  <c r="M127" i="176" s="1"/>
  <c r="L126" i="176"/>
  <c r="F126" i="176"/>
  <c r="J126" i="176" s="1"/>
  <c r="K126" i="176" s="1"/>
  <c r="M126" i="176" s="1"/>
  <c r="L125" i="176"/>
  <c r="F125" i="176"/>
  <c r="J125" i="176" s="1"/>
  <c r="K125" i="176" s="1"/>
  <c r="M125" i="176" s="1"/>
  <c r="L124" i="176"/>
  <c r="F124" i="176"/>
  <c r="J124" i="176" s="1"/>
  <c r="K124" i="176" s="1"/>
  <c r="M124" i="176" s="1"/>
  <c r="L123" i="176"/>
  <c r="F123" i="176"/>
  <c r="J123" i="176" s="1"/>
  <c r="K123" i="176" s="1"/>
  <c r="M123" i="176" s="1"/>
  <c r="L122" i="176"/>
  <c r="F122" i="176"/>
  <c r="J122" i="176" s="1"/>
  <c r="K122" i="176" s="1"/>
  <c r="M122" i="176" s="1"/>
  <c r="L121" i="176"/>
  <c r="F121" i="176"/>
  <c r="J121" i="176" s="1"/>
  <c r="K121" i="176" s="1"/>
  <c r="M121" i="176" s="1"/>
  <c r="L120" i="176"/>
  <c r="F120" i="176"/>
  <c r="J120" i="176" s="1"/>
  <c r="K120" i="176" s="1"/>
  <c r="M120" i="176" s="1"/>
  <c r="L119" i="176"/>
  <c r="F119" i="176"/>
  <c r="J119" i="176" s="1"/>
  <c r="K119" i="176" s="1"/>
  <c r="M119" i="176" s="1"/>
  <c r="L118" i="176"/>
  <c r="F118" i="176"/>
  <c r="J118" i="176" s="1"/>
  <c r="K118" i="176" s="1"/>
  <c r="M118" i="176" s="1"/>
  <c r="L117" i="176"/>
  <c r="F117" i="176"/>
  <c r="J117" i="176" s="1"/>
  <c r="K117" i="176" s="1"/>
  <c r="M117" i="176" s="1"/>
  <c r="L116" i="176"/>
  <c r="F116" i="176"/>
  <c r="J116" i="176" s="1"/>
  <c r="K116" i="176" s="1"/>
  <c r="M116" i="176" s="1"/>
  <c r="L115" i="176"/>
  <c r="F115" i="176"/>
  <c r="J115" i="176" s="1"/>
  <c r="K115" i="176" s="1"/>
  <c r="M115" i="176" s="1"/>
  <c r="L114" i="176"/>
  <c r="F114" i="176"/>
  <c r="J114" i="176" s="1"/>
  <c r="K114" i="176" s="1"/>
  <c r="M114" i="176" s="1"/>
  <c r="L113" i="176"/>
  <c r="F113" i="176"/>
  <c r="J113" i="176" s="1"/>
  <c r="K113" i="176" s="1"/>
  <c r="M113" i="176" s="1"/>
  <c r="L112" i="176"/>
  <c r="F112" i="176"/>
  <c r="J112" i="176" s="1"/>
  <c r="K112" i="176" s="1"/>
  <c r="M112" i="176" s="1"/>
  <c r="L111" i="176"/>
  <c r="F111" i="176"/>
  <c r="J111" i="176" s="1"/>
  <c r="K111" i="176" s="1"/>
  <c r="M111" i="176" s="1"/>
  <c r="L110" i="176"/>
  <c r="F110" i="176"/>
  <c r="J110" i="176" s="1"/>
  <c r="K110" i="176" s="1"/>
  <c r="M110" i="176" s="1"/>
  <c r="L109" i="176"/>
  <c r="F109" i="176"/>
  <c r="J109" i="176" s="1"/>
  <c r="K109" i="176" s="1"/>
  <c r="M109" i="176" s="1"/>
  <c r="L108" i="176"/>
  <c r="F108" i="176"/>
  <c r="J108" i="176" s="1"/>
  <c r="K108" i="176" s="1"/>
  <c r="M108" i="176" s="1"/>
  <c r="L107" i="176"/>
  <c r="F107" i="176"/>
  <c r="J107" i="176" s="1"/>
  <c r="K107" i="176" s="1"/>
  <c r="M107" i="176" s="1"/>
  <c r="L106" i="176"/>
  <c r="F106" i="176"/>
  <c r="J106" i="176" s="1"/>
  <c r="K106" i="176" s="1"/>
  <c r="M106" i="176" s="1"/>
  <c r="L105" i="176"/>
  <c r="F105" i="176"/>
  <c r="J105" i="176" s="1"/>
  <c r="K105" i="176" s="1"/>
  <c r="M105" i="176" s="1"/>
  <c r="L104" i="176"/>
  <c r="F104" i="176"/>
  <c r="J104" i="176" s="1"/>
  <c r="K104" i="176" s="1"/>
  <c r="M104" i="176" s="1"/>
  <c r="L103" i="176"/>
  <c r="F103" i="176"/>
  <c r="J103" i="176" s="1"/>
  <c r="K103" i="176" s="1"/>
  <c r="M103" i="176" s="1"/>
  <c r="L102" i="176"/>
  <c r="F102" i="176"/>
  <c r="J102" i="176" s="1"/>
  <c r="K102" i="176" s="1"/>
  <c r="M102" i="176" s="1"/>
  <c r="L101" i="176"/>
  <c r="F101" i="176"/>
  <c r="J101" i="176" s="1"/>
  <c r="K101" i="176" s="1"/>
  <c r="M101" i="176" s="1"/>
  <c r="L100" i="176"/>
  <c r="F100" i="176"/>
  <c r="J100" i="176" s="1"/>
  <c r="K100" i="176" s="1"/>
  <c r="M100" i="176" s="1"/>
  <c r="L99" i="176"/>
  <c r="F99" i="176"/>
  <c r="J99" i="176" s="1"/>
  <c r="K99" i="176" s="1"/>
  <c r="M99" i="176" s="1"/>
  <c r="L98" i="176"/>
  <c r="F98" i="176"/>
  <c r="J98" i="176" s="1"/>
  <c r="K98" i="176" s="1"/>
  <c r="M98" i="176" s="1"/>
  <c r="L97" i="176"/>
  <c r="F97" i="176"/>
  <c r="J97" i="176" s="1"/>
  <c r="K97" i="176" s="1"/>
  <c r="M97" i="176" s="1"/>
  <c r="L96" i="176"/>
  <c r="F96" i="176"/>
  <c r="J96" i="176" s="1"/>
  <c r="K96" i="176" s="1"/>
  <c r="M96" i="176" s="1"/>
  <c r="L95" i="176"/>
  <c r="F95" i="176"/>
  <c r="J95" i="176" s="1"/>
  <c r="K95" i="176" s="1"/>
  <c r="M95" i="176" s="1"/>
  <c r="L94" i="176"/>
  <c r="F94" i="176"/>
  <c r="J94" i="176" s="1"/>
  <c r="K94" i="176" s="1"/>
  <c r="M94" i="176" s="1"/>
  <c r="L93" i="176"/>
  <c r="F93" i="176"/>
  <c r="J93" i="176" s="1"/>
  <c r="K93" i="176" s="1"/>
  <c r="M93" i="176" s="1"/>
  <c r="L92" i="176"/>
  <c r="F92" i="176"/>
  <c r="J92" i="176" s="1"/>
  <c r="K92" i="176" s="1"/>
  <c r="M92" i="176" s="1"/>
  <c r="L91" i="176"/>
  <c r="F91" i="176"/>
  <c r="J91" i="176" s="1"/>
  <c r="K91" i="176" s="1"/>
  <c r="M91" i="176" s="1"/>
  <c r="L90" i="176"/>
  <c r="F90" i="176"/>
  <c r="J90" i="176" s="1"/>
  <c r="K90" i="176" s="1"/>
  <c r="M90" i="176" s="1"/>
  <c r="L89" i="176"/>
  <c r="F89" i="176"/>
  <c r="J89" i="176" s="1"/>
  <c r="K89" i="176" s="1"/>
  <c r="M89" i="176" s="1"/>
  <c r="L88" i="176"/>
  <c r="F88" i="176"/>
  <c r="J88" i="176" s="1"/>
  <c r="K88" i="176" s="1"/>
  <c r="M88" i="176" s="1"/>
  <c r="L87" i="176"/>
  <c r="F87" i="176"/>
  <c r="J87" i="176" s="1"/>
  <c r="K87" i="176" s="1"/>
  <c r="M87" i="176" s="1"/>
  <c r="L86" i="176"/>
  <c r="F86" i="176"/>
  <c r="J86" i="176" s="1"/>
  <c r="K86" i="176" s="1"/>
  <c r="M86" i="176" s="1"/>
  <c r="L85" i="176"/>
  <c r="F85" i="176"/>
  <c r="J85" i="176" s="1"/>
  <c r="K85" i="176" s="1"/>
  <c r="M85" i="176" s="1"/>
  <c r="L84" i="176"/>
  <c r="F84" i="176"/>
  <c r="J84" i="176" s="1"/>
  <c r="K84" i="176" s="1"/>
  <c r="M84" i="176" s="1"/>
  <c r="L83" i="176"/>
  <c r="F83" i="176"/>
  <c r="J83" i="176" s="1"/>
  <c r="K83" i="176" s="1"/>
  <c r="M83" i="176" s="1"/>
  <c r="L82" i="176"/>
  <c r="F82" i="176"/>
  <c r="J82" i="176" s="1"/>
  <c r="K82" i="176" s="1"/>
  <c r="M82" i="176" s="1"/>
  <c r="L81" i="176"/>
  <c r="F81" i="176"/>
  <c r="J81" i="176" s="1"/>
  <c r="K81" i="176" s="1"/>
  <c r="M81" i="176" s="1"/>
  <c r="L80" i="176"/>
  <c r="F80" i="176"/>
  <c r="J80" i="176" s="1"/>
  <c r="K80" i="176" s="1"/>
  <c r="M80" i="176" s="1"/>
  <c r="L79" i="176"/>
  <c r="F79" i="176"/>
  <c r="J79" i="176" s="1"/>
  <c r="K79" i="176" s="1"/>
  <c r="M79" i="176" s="1"/>
  <c r="L78" i="176"/>
  <c r="F78" i="176"/>
  <c r="J78" i="176" s="1"/>
  <c r="K78" i="176" s="1"/>
  <c r="M78" i="176" s="1"/>
  <c r="L77" i="176"/>
  <c r="F77" i="176"/>
  <c r="J77" i="176" s="1"/>
  <c r="K77" i="176" s="1"/>
  <c r="M77" i="176" s="1"/>
  <c r="L76" i="176"/>
  <c r="F76" i="176"/>
  <c r="J76" i="176" s="1"/>
  <c r="K76" i="176" s="1"/>
  <c r="M76" i="176" s="1"/>
  <c r="L75" i="176"/>
  <c r="F75" i="176"/>
  <c r="J75" i="176" s="1"/>
  <c r="K75" i="176" s="1"/>
  <c r="M75" i="176" s="1"/>
  <c r="L74" i="176"/>
  <c r="F74" i="176"/>
  <c r="J74" i="176" s="1"/>
  <c r="K74" i="176" s="1"/>
  <c r="M74" i="176" s="1"/>
  <c r="L73" i="176"/>
  <c r="F73" i="176"/>
  <c r="J73" i="176" s="1"/>
  <c r="K73" i="176" s="1"/>
  <c r="M73" i="176" s="1"/>
  <c r="L72" i="176"/>
  <c r="F72" i="176"/>
  <c r="J72" i="176" s="1"/>
  <c r="K72" i="176" s="1"/>
  <c r="M72" i="176" s="1"/>
  <c r="L71" i="176"/>
  <c r="F71" i="176"/>
  <c r="J71" i="176" s="1"/>
  <c r="K71" i="176" s="1"/>
  <c r="M71" i="176" s="1"/>
  <c r="L70" i="176"/>
  <c r="F70" i="176"/>
  <c r="J70" i="176" s="1"/>
  <c r="K70" i="176" s="1"/>
  <c r="M70" i="176" s="1"/>
  <c r="L69" i="176"/>
  <c r="F69" i="176"/>
  <c r="J69" i="176" s="1"/>
  <c r="K69" i="176" s="1"/>
  <c r="M69" i="176" s="1"/>
  <c r="L68" i="176"/>
  <c r="F68" i="176"/>
  <c r="J68" i="176" s="1"/>
  <c r="K68" i="176" s="1"/>
  <c r="M68" i="176" s="1"/>
  <c r="L67" i="176"/>
  <c r="F67" i="176"/>
  <c r="J67" i="176" s="1"/>
  <c r="K67" i="176" s="1"/>
  <c r="M67" i="176" s="1"/>
  <c r="L66" i="176"/>
  <c r="F66" i="176"/>
  <c r="J66" i="176" s="1"/>
  <c r="K66" i="176" s="1"/>
  <c r="M66" i="176" s="1"/>
  <c r="L65" i="176"/>
  <c r="F65" i="176"/>
  <c r="J65" i="176" s="1"/>
  <c r="K65" i="176" s="1"/>
  <c r="M65" i="176" s="1"/>
  <c r="L64" i="176"/>
  <c r="F64" i="176"/>
  <c r="J64" i="176" s="1"/>
  <c r="K64" i="176" s="1"/>
  <c r="M64" i="176" s="1"/>
  <c r="L63" i="176"/>
  <c r="F63" i="176"/>
  <c r="J63" i="176" s="1"/>
  <c r="K63" i="176" s="1"/>
  <c r="M63" i="176" s="1"/>
  <c r="L62" i="176"/>
  <c r="F62" i="176"/>
  <c r="J62" i="176" s="1"/>
  <c r="K62" i="176" s="1"/>
  <c r="M62" i="176" s="1"/>
  <c r="L61" i="176"/>
  <c r="F61" i="176"/>
  <c r="J61" i="176" s="1"/>
  <c r="K61" i="176" s="1"/>
  <c r="M61" i="176" s="1"/>
  <c r="L60" i="176"/>
  <c r="F60" i="176"/>
  <c r="J60" i="176" s="1"/>
  <c r="K60" i="176" s="1"/>
  <c r="M60" i="176" s="1"/>
  <c r="L59" i="176"/>
  <c r="F59" i="176"/>
  <c r="J59" i="176" s="1"/>
  <c r="K59" i="176" s="1"/>
  <c r="M59" i="176" s="1"/>
  <c r="L58" i="176"/>
  <c r="F58" i="176"/>
  <c r="J58" i="176" s="1"/>
  <c r="K58" i="176" s="1"/>
  <c r="M58" i="176" s="1"/>
  <c r="L57" i="176"/>
  <c r="F57" i="176"/>
  <c r="J57" i="176" s="1"/>
  <c r="K57" i="176" s="1"/>
  <c r="M57" i="176" s="1"/>
  <c r="L56" i="176"/>
  <c r="F56" i="176"/>
  <c r="J56" i="176" s="1"/>
  <c r="K56" i="176" s="1"/>
  <c r="M56" i="176" s="1"/>
  <c r="L55" i="176"/>
  <c r="F55" i="176"/>
  <c r="J55" i="176" s="1"/>
  <c r="K55" i="176" s="1"/>
  <c r="M55" i="176" s="1"/>
  <c r="L54" i="176"/>
  <c r="F54" i="176"/>
  <c r="J54" i="176" s="1"/>
  <c r="K54" i="176" s="1"/>
  <c r="M54" i="176" s="1"/>
  <c r="L53" i="176"/>
  <c r="F53" i="176"/>
  <c r="J53" i="176" s="1"/>
  <c r="K53" i="176" s="1"/>
  <c r="M53" i="176" s="1"/>
  <c r="L52" i="176"/>
  <c r="F52" i="176"/>
  <c r="J52" i="176" s="1"/>
  <c r="K52" i="176" s="1"/>
  <c r="M52" i="176" s="1"/>
  <c r="L51" i="176"/>
  <c r="F51" i="176"/>
  <c r="J51" i="176" s="1"/>
  <c r="K51" i="176" s="1"/>
  <c r="M51" i="176" s="1"/>
  <c r="L50" i="176"/>
  <c r="F50" i="176"/>
  <c r="J50" i="176" s="1"/>
  <c r="K50" i="176" s="1"/>
  <c r="M50" i="176" s="1"/>
  <c r="L49" i="176"/>
  <c r="F49" i="176"/>
  <c r="J49" i="176" s="1"/>
  <c r="K49" i="176" s="1"/>
  <c r="M49" i="176" s="1"/>
  <c r="L48" i="176"/>
  <c r="F48" i="176"/>
  <c r="J48" i="176" s="1"/>
  <c r="K48" i="176" s="1"/>
  <c r="M48" i="176" s="1"/>
  <c r="L47" i="176"/>
  <c r="F47" i="176"/>
  <c r="J47" i="176" s="1"/>
  <c r="K47" i="176" s="1"/>
  <c r="M47" i="176" s="1"/>
  <c r="L46" i="176"/>
  <c r="F46" i="176"/>
  <c r="J46" i="176" s="1"/>
  <c r="K46" i="176" s="1"/>
  <c r="M46" i="176" s="1"/>
  <c r="L45" i="176"/>
  <c r="F45" i="176"/>
  <c r="J45" i="176" s="1"/>
  <c r="K45" i="176" s="1"/>
  <c r="M45" i="176" s="1"/>
  <c r="L44" i="176"/>
  <c r="F44" i="176"/>
  <c r="J44" i="176" s="1"/>
  <c r="K44" i="176" s="1"/>
  <c r="M44" i="176" s="1"/>
  <c r="L43" i="176"/>
  <c r="F43" i="176"/>
  <c r="J43" i="176" s="1"/>
  <c r="K43" i="176" s="1"/>
  <c r="M43" i="176" s="1"/>
  <c r="L42" i="176"/>
  <c r="F42" i="176"/>
  <c r="J42" i="176" s="1"/>
  <c r="K42" i="176" s="1"/>
  <c r="M42" i="176" s="1"/>
  <c r="L41" i="176"/>
  <c r="F41" i="176"/>
  <c r="J41" i="176" s="1"/>
  <c r="K41" i="176" s="1"/>
  <c r="M41" i="176" s="1"/>
  <c r="L40" i="176"/>
  <c r="F40" i="176"/>
  <c r="J40" i="176" s="1"/>
  <c r="K40" i="176" s="1"/>
  <c r="M40" i="176" s="1"/>
  <c r="L39" i="176"/>
  <c r="F39" i="176"/>
  <c r="J39" i="176" s="1"/>
  <c r="K39" i="176" s="1"/>
  <c r="M39" i="176" s="1"/>
  <c r="L38" i="176"/>
  <c r="F38" i="176"/>
  <c r="J38" i="176" s="1"/>
  <c r="K38" i="176" s="1"/>
  <c r="M38" i="176" s="1"/>
  <c r="L37" i="176"/>
  <c r="F37" i="176"/>
  <c r="J37" i="176" s="1"/>
  <c r="K37" i="176" s="1"/>
  <c r="M37" i="176" s="1"/>
  <c r="L36" i="176"/>
  <c r="F36" i="176"/>
  <c r="J36" i="176" s="1"/>
  <c r="K36" i="176" s="1"/>
  <c r="M36" i="176" s="1"/>
  <c r="L35" i="176"/>
  <c r="F35" i="176"/>
  <c r="J35" i="176" s="1"/>
  <c r="K35" i="176" s="1"/>
  <c r="M35" i="176" s="1"/>
  <c r="L34" i="176"/>
  <c r="F34" i="176"/>
  <c r="J34" i="176" s="1"/>
  <c r="K34" i="176" s="1"/>
  <c r="M34" i="176" s="1"/>
  <c r="L33" i="176"/>
  <c r="F33" i="176"/>
  <c r="J33" i="176" s="1"/>
  <c r="K33" i="176" s="1"/>
  <c r="M33" i="176" s="1"/>
  <c r="L32" i="176"/>
  <c r="F32" i="176"/>
  <c r="J32" i="176" s="1"/>
  <c r="K32" i="176" s="1"/>
  <c r="M32" i="176" s="1"/>
  <c r="L31" i="176"/>
  <c r="F31" i="176"/>
  <c r="J31" i="176" s="1"/>
  <c r="K31" i="176" s="1"/>
  <c r="M31" i="176" s="1"/>
  <c r="L30" i="176"/>
  <c r="F30" i="176"/>
  <c r="J30" i="176" s="1"/>
  <c r="K30" i="176" s="1"/>
  <c r="M30" i="176" s="1"/>
  <c r="L29" i="176"/>
  <c r="F29" i="176"/>
  <c r="J29" i="176" s="1"/>
  <c r="K29" i="176" s="1"/>
  <c r="M29" i="176" s="1"/>
  <c r="L28" i="176"/>
  <c r="F28" i="176"/>
  <c r="J28" i="176" s="1"/>
  <c r="K28" i="176" s="1"/>
  <c r="M28" i="176" s="1"/>
  <c r="L27" i="176"/>
  <c r="F27" i="176"/>
  <c r="J27" i="176" s="1"/>
  <c r="K27" i="176" s="1"/>
  <c r="M27" i="176" s="1"/>
  <c r="L26" i="176"/>
  <c r="F26" i="176"/>
  <c r="J26" i="176" s="1"/>
  <c r="K26" i="176" s="1"/>
  <c r="M26" i="176" s="1"/>
  <c r="L25" i="176"/>
  <c r="F25" i="176"/>
  <c r="J25" i="176" s="1"/>
  <c r="K25" i="176" s="1"/>
  <c r="M25" i="176" s="1"/>
  <c r="L24" i="176"/>
  <c r="F24" i="176"/>
  <c r="J24" i="176" s="1"/>
  <c r="K24" i="176" s="1"/>
  <c r="M24" i="176" s="1"/>
  <c r="L23" i="176"/>
  <c r="F23" i="176"/>
  <c r="J23" i="176" s="1"/>
  <c r="K23" i="176" s="1"/>
  <c r="M23" i="176" s="1"/>
  <c r="L22" i="176"/>
  <c r="F22" i="176"/>
  <c r="J22" i="176" s="1"/>
  <c r="K22" i="176" s="1"/>
  <c r="M22" i="176" s="1"/>
  <c r="L21" i="176"/>
  <c r="F21" i="176"/>
  <c r="J21" i="176" s="1"/>
  <c r="K21" i="176" s="1"/>
  <c r="M21" i="176" s="1"/>
  <c r="L20" i="176"/>
  <c r="F20" i="176"/>
  <c r="J20" i="176" s="1"/>
  <c r="K20" i="176" s="1"/>
  <c r="M20" i="176" s="1"/>
  <c r="L19" i="176"/>
  <c r="F19" i="176"/>
  <c r="J19" i="176" s="1"/>
  <c r="K19" i="176" s="1"/>
  <c r="M19" i="176" s="1"/>
  <c r="L18" i="176"/>
  <c r="F18" i="176"/>
  <c r="J18" i="176" s="1"/>
  <c r="K18" i="176" s="1"/>
  <c r="M18" i="176" s="1"/>
  <c r="L17" i="176"/>
  <c r="F17" i="176"/>
  <c r="J17" i="176" s="1"/>
  <c r="K17" i="176" s="1"/>
  <c r="M17" i="176" s="1"/>
  <c r="L16" i="176"/>
  <c r="F16" i="176"/>
  <c r="J16" i="176" s="1"/>
  <c r="K16" i="176" s="1"/>
  <c r="M16" i="176" s="1"/>
  <c r="L15" i="176"/>
  <c r="F15" i="176"/>
  <c r="J15" i="176" s="1"/>
  <c r="K15" i="176" s="1"/>
  <c r="M15" i="176" s="1"/>
  <c r="L14" i="176"/>
  <c r="F14" i="176"/>
  <c r="J14" i="176" s="1"/>
  <c r="K14" i="176" s="1"/>
  <c r="M14" i="176" s="1"/>
  <c r="L13" i="176"/>
  <c r="F13" i="176"/>
  <c r="J13" i="176" s="1"/>
  <c r="K13" i="176" s="1"/>
  <c r="M13" i="176" s="1"/>
  <c r="L12" i="176"/>
  <c r="F12" i="176"/>
  <c r="J12" i="176" s="1"/>
  <c r="K12" i="176" s="1"/>
  <c r="M12" i="176" s="1"/>
  <c r="L11" i="176"/>
  <c r="F11" i="176"/>
  <c r="J11" i="176" s="1"/>
  <c r="K11" i="176" s="1"/>
  <c r="M11" i="176" s="1"/>
  <c r="L10" i="176"/>
  <c r="F10" i="176"/>
  <c r="J10" i="176" s="1"/>
  <c r="K10" i="176" s="1"/>
  <c r="M10" i="176" s="1"/>
  <c r="L9" i="176"/>
  <c r="F9" i="176"/>
  <c r="J9" i="176" s="1"/>
  <c r="K9" i="176" s="1"/>
  <c r="M9" i="176" s="1"/>
  <c r="L8" i="176"/>
  <c r="F8" i="176"/>
  <c r="J8" i="176" s="1"/>
  <c r="K8" i="176" s="1"/>
  <c r="M8" i="176" s="1"/>
  <c r="L7" i="176"/>
  <c r="F7" i="176"/>
  <c r="J7" i="176" s="1"/>
  <c r="K7" i="176" s="1"/>
  <c r="M7" i="176" s="1"/>
  <c r="L6" i="176"/>
  <c r="F6" i="176"/>
  <c r="J6" i="176" s="1"/>
  <c r="K6" i="176" s="1"/>
  <c r="M6" i="176" s="1"/>
  <c r="L5" i="176"/>
  <c r="L200" i="176" s="1"/>
  <c r="F5" i="176"/>
  <c r="J5" i="176" s="1"/>
  <c r="K5" i="176" s="1"/>
  <c r="M5" i="176" s="1"/>
  <c r="M200" i="176" s="1"/>
  <c r="I1" i="176"/>
  <c r="F53" i="175"/>
  <c r="I43" i="175"/>
  <c r="I42" i="175"/>
  <c r="G42" i="175"/>
  <c r="I41" i="175"/>
  <c r="G41" i="175"/>
  <c r="I40" i="175"/>
  <c r="G40" i="175"/>
  <c r="I39" i="175"/>
  <c r="G39" i="175"/>
  <c r="I38" i="175"/>
  <c r="G38" i="175"/>
  <c r="I37" i="175"/>
  <c r="G37" i="175"/>
  <c r="I36" i="175"/>
  <c r="G36" i="175"/>
  <c r="I35" i="175"/>
  <c r="G35" i="175"/>
  <c r="I34" i="175"/>
  <c r="G34" i="175"/>
  <c r="I33" i="175"/>
  <c r="G33" i="175"/>
  <c r="I29" i="175"/>
  <c r="G29" i="175"/>
  <c r="F29" i="175"/>
  <c r="A29" i="175"/>
  <c r="I28" i="175"/>
  <c r="G28" i="175"/>
  <c r="F28" i="175"/>
  <c r="A28" i="175"/>
  <c r="I27" i="175"/>
  <c r="G27" i="175"/>
  <c r="F27" i="175"/>
  <c r="A27" i="175"/>
  <c r="I26" i="175"/>
  <c r="G26" i="175"/>
  <c r="F26" i="175"/>
  <c r="A26" i="175"/>
  <c r="I25" i="175"/>
  <c r="F25" i="175"/>
  <c r="G25" i="175" s="1"/>
  <c r="A25" i="175"/>
  <c r="I24" i="175"/>
  <c r="F24" i="175"/>
  <c r="G24" i="175" s="1"/>
  <c r="A24" i="175"/>
  <c r="I23" i="175"/>
  <c r="F23" i="175"/>
  <c r="G23" i="175" s="1"/>
  <c r="A23" i="175"/>
  <c r="I22" i="175"/>
  <c r="F22" i="175"/>
  <c r="G22" i="175" s="1"/>
  <c r="A22" i="175"/>
  <c r="I21" i="175"/>
  <c r="F21" i="175"/>
  <c r="G21" i="175" s="1"/>
  <c r="A21" i="175"/>
  <c r="I20" i="175"/>
  <c r="F20" i="175"/>
  <c r="G20" i="175" s="1"/>
  <c r="A20" i="175"/>
  <c r="I19" i="175"/>
  <c r="F19" i="175"/>
  <c r="A19" i="175"/>
  <c r="I18" i="175"/>
  <c r="F18" i="175"/>
  <c r="A18" i="175"/>
  <c r="I17" i="175"/>
  <c r="F17" i="175"/>
  <c r="A17" i="175"/>
  <c r="I16" i="175"/>
  <c r="F16" i="175"/>
  <c r="A16" i="175"/>
  <c r="I15" i="175"/>
  <c r="F15" i="175"/>
  <c r="A15" i="175"/>
  <c r="A14" i="175"/>
  <c r="E11" i="175"/>
  <c r="E8" i="175"/>
  <c r="H5" i="175"/>
  <c r="H37" i="175" s="1"/>
  <c r="G200" i="174"/>
  <c r="L199" i="174"/>
  <c r="F199" i="174"/>
  <c r="J199" i="174" s="1"/>
  <c r="K199" i="174" s="1"/>
  <c r="M199" i="174" s="1"/>
  <c r="L198" i="174"/>
  <c r="F198" i="174"/>
  <c r="J198" i="174" s="1"/>
  <c r="K198" i="174" s="1"/>
  <c r="M198" i="174" s="1"/>
  <c r="L197" i="174"/>
  <c r="F197" i="174"/>
  <c r="J197" i="174" s="1"/>
  <c r="K197" i="174" s="1"/>
  <c r="M197" i="174" s="1"/>
  <c r="L196" i="174"/>
  <c r="F196" i="174"/>
  <c r="J196" i="174" s="1"/>
  <c r="K196" i="174" s="1"/>
  <c r="M196" i="174" s="1"/>
  <c r="L195" i="174"/>
  <c r="F195" i="174"/>
  <c r="J195" i="174" s="1"/>
  <c r="K195" i="174" s="1"/>
  <c r="M195" i="174" s="1"/>
  <c r="L194" i="174"/>
  <c r="F194" i="174"/>
  <c r="J194" i="174" s="1"/>
  <c r="K194" i="174" s="1"/>
  <c r="M194" i="174" s="1"/>
  <c r="L193" i="174"/>
  <c r="F193" i="174"/>
  <c r="J193" i="174" s="1"/>
  <c r="K193" i="174" s="1"/>
  <c r="M193" i="174" s="1"/>
  <c r="L192" i="174"/>
  <c r="F192" i="174"/>
  <c r="J192" i="174" s="1"/>
  <c r="K192" i="174" s="1"/>
  <c r="M192" i="174" s="1"/>
  <c r="L191" i="174"/>
  <c r="F191" i="174"/>
  <c r="J191" i="174" s="1"/>
  <c r="K191" i="174" s="1"/>
  <c r="M191" i="174" s="1"/>
  <c r="L190" i="174"/>
  <c r="F190" i="174"/>
  <c r="J190" i="174" s="1"/>
  <c r="K190" i="174" s="1"/>
  <c r="M190" i="174" s="1"/>
  <c r="L189" i="174"/>
  <c r="F189" i="174"/>
  <c r="J189" i="174" s="1"/>
  <c r="K189" i="174" s="1"/>
  <c r="M189" i="174" s="1"/>
  <c r="L188" i="174"/>
  <c r="F188" i="174"/>
  <c r="J188" i="174" s="1"/>
  <c r="K188" i="174" s="1"/>
  <c r="M188" i="174" s="1"/>
  <c r="L187" i="174"/>
  <c r="F187" i="174"/>
  <c r="J187" i="174" s="1"/>
  <c r="K187" i="174" s="1"/>
  <c r="M187" i="174" s="1"/>
  <c r="L186" i="174"/>
  <c r="F186" i="174"/>
  <c r="J186" i="174" s="1"/>
  <c r="K186" i="174" s="1"/>
  <c r="M186" i="174" s="1"/>
  <c r="L185" i="174"/>
  <c r="F185" i="174"/>
  <c r="J185" i="174" s="1"/>
  <c r="K185" i="174" s="1"/>
  <c r="M185" i="174" s="1"/>
  <c r="L184" i="174"/>
  <c r="F184" i="174"/>
  <c r="J184" i="174" s="1"/>
  <c r="K184" i="174" s="1"/>
  <c r="M184" i="174" s="1"/>
  <c r="L183" i="174"/>
  <c r="F183" i="174"/>
  <c r="J183" i="174" s="1"/>
  <c r="K183" i="174" s="1"/>
  <c r="M183" i="174" s="1"/>
  <c r="L182" i="174"/>
  <c r="F182" i="174"/>
  <c r="J182" i="174" s="1"/>
  <c r="K182" i="174" s="1"/>
  <c r="M182" i="174" s="1"/>
  <c r="L181" i="174"/>
  <c r="F181" i="174"/>
  <c r="J181" i="174" s="1"/>
  <c r="K181" i="174" s="1"/>
  <c r="M181" i="174" s="1"/>
  <c r="L180" i="174"/>
  <c r="F180" i="174"/>
  <c r="J180" i="174" s="1"/>
  <c r="K180" i="174" s="1"/>
  <c r="M180" i="174" s="1"/>
  <c r="L179" i="174"/>
  <c r="F179" i="174"/>
  <c r="J179" i="174" s="1"/>
  <c r="K179" i="174" s="1"/>
  <c r="M179" i="174" s="1"/>
  <c r="L178" i="174"/>
  <c r="F178" i="174"/>
  <c r="J178" i="174" s="1"/>
  <c r="K178" i="174" s="1"/>
  <c r="M178" i="174" s="1"/>
  <c r="L177" i="174"/>
  <c r="F177" i="174"/>
  <c r="J177" i="174" s="1"/>
  <c r="K177" i="174" s="1"/>
  <c r="M177" i="174" s="1"/>
  <c r="L176" i="174"/>
  <c r="F176" i="174"/>
  <c r="J176" i="174" s="1"/>
  <c r="K176" i="174" s="1"/>
  <c r="M176" i="174" s="1"/>
  <c r="L175" i="174"/>
  <c r="F175" i="174"/>
  <c r="J175" i="174" s="1"/>
  <c r="K175" i="174" s="1"/>
  <c r="M175" i="174" s="1"/>
  <c r="L174" i="174"/>
  <c r="F174" i="174"/>
  <c r="J174" i="174" s="1"/>
  <c r="K174" i="174" s="1"/>
  <c r="M174" i="174" s="1"/>
  <c r="L173" i="174"/>
  <c r="F173" i="174"/>
  <c r="J173" i="174" s="1"/>
  <c r="K173" i="174" s="1"/>
  <c r="M173" i="174" s="1"/>
  <c r="L172" i="174"/>
  <c r="F172" i="174"/>
  <c r="J172" i="174" s="1"/>
  <c r="K172" i="174" s="1"/>
  <c r="M172" i="174" s="1"/>
  <c r="L171" i="174"/>
  <c r="F171" i="174"/>
  <c r="J171" i="174" s="1"/>
  <c r="K171" i="174" s="1"/>
  <c r="M171" i="174" s="1"/>
  <c r="L170" i="174"/>
  <c r="F170" i="174"/>
  <c r="J170" i="174" s="1"/>
  <c r="K170" i="174" s="1"/>
  <c r="M170" i="174" s="1"/>
  <c r="L169" i="174"/>
  <c r="F169" i="174"/>
  <c r="J169" i="174" s="1"/>
  <c r="K169" i="174" s="1"/>
  <c r="M169" i="174" s="1"/>
  <c r="L168" i="174"/>
  <c r="F168" i="174"/>
  <c r="J168" i="174" s="1"/>
  <c r="K168" i="174" s="1"/>
  <c r="M168" i="174" s="1"/>
  <c r="L167" i="174"/>
  <c r="F167" i="174"/>
  <c r="J167" i="174" s="1"/>
  <c r="K167" i="174" s="1"/>
  <c r="M167" i="174" s="1"/>
  <c r="L166" i="174"/>
  <c r="F166" i="174"/>
  <c r="J166" i="174" s="1"/>
  <c r="K166" i="174" s="1"/>
  <c r="M166" i="174" s="1"/>
  <c r="L165" i="174"/>
  <c r="F165" i="174"/>
  <c r="J165" i="174" s="1"/>
  <c r="K165" i="174" s="1"/>
  <c r="M165" i="174" s="1"/>
  <c r="L164" i="174"/>
  <c r="F164" i="174"/>
  <c r="J164" i="174" s="1"/>
  <c r="K164" i="174" s="1"/>
  <c r="M164" i="174" s="1"/>
  <c r="L163" i="174"/>
  <c r="F163" i="174"/>
  <c r="J163" i="174" s="1"/>
  <c r="K163" i="174" s="1"/>
  <c r="M163" i="174" s="1"/>
  <c r="L162" i="174"/>
  <c r="F162" i="174"/>
  <c r="J162" i="174" s="1"/>
  <c r="K162" i="174" s="1"/>
  <c r="M162" i="174" s="1"/>
  <c r="L161" i="174"/>
  <c r="F161" i="174"/>
  <c r="J161" i="174" s="1"/>
  <c r="K161" i="174" s="1"/>
  <c r="M161" i="174" s="1"/>
  <c r="L160" i="174"/>
  <c r="F160" i="174"/>
  <c r="J160" i="174" s="1"/>
  <c r="K160" i="174" s="1"/>
  <c r="M160" i="174" s="1"/>
  <c r="L159" i="174"/>
  <c r="F159" i="174"/>
  <c r="J159" i="174" s="1"/>
  <c r="K159" i="174" s="1"/>
  <c r="M159" i="174" s="1"/>
  <c r="L158" i="174"/>
  <c r="F158" i="174"/>
  <c r="J158" i="174" s="1"/>
  <c r="K158" i="174" s="1"/>
  <c r="M158" i="174" s="1"/>
  <c r="L157" i="174"/>
  <c r="F157" i="174"/>
  <c r="J157" i="174" s="1"/>
  <c r="K157" i="174" s="1"/>
  <c r="M157" i="174" s="1"/>
  <c r="L156" i="174"/>
  <c r="F156" i="174"/>
  <c r="J156" i="174" s="1"/>
  <c r="K156" i="174" s="1"/>
  <c r="M156" i="174" s="1"/>
  <c r="L155" i="174"/>
  <c r="F155" i="174"/>
  <c r="J155" i="174" s="1"/>
  <c r="K155" i="174" s="1"/>
  <c r="M155" i="174" s="1"/>
  <c r="L154" i="174"/>
  <c r="F154" i="174"/>
  <c r="J154" i="174" s="1"/>
  <c r="K154" i="174" s="1"/>
  <c r="M154" i="174" s="1"/>
  <c r="L153" i="174"/>
  <c r="F153" i="174"/>
  <c r="J153" i="174" s="1"/>
  <c r="K153" i="174" s="1"/>
  <c r="M153" i="174" s="1"/>
  <c r="L152" i="174"/>
  <c r="F152" i="174"/>
  <c r="J152" i="174" s="1"/>
  <c r="K152" i="174" s="1"/>
  <c r="M152" i="174" s="1"/>
  <c r="L151" i="174"/>
  <c r="F151" i="174"/>
  <c r="J151" i="174" s="1"/>
  <c r="K151" i="174" s="1"/>
  <c r="M151" i="174" s="1"/>
  <c r="L150" i="174"/>
  <c r="F150" i="174"/>
  <c r="J150" i="174" s="1"/>
  <c r="K150" i="174" s="1"/>
  <c r="M150" i="174" s="1"/>
  <c r="L149" i="174"/>
  <c r="F149" i="174"/>
  <c r="J149" i="174" s="1"/>
  <c r="K149" i="174" s="1"/>
  <c r="M149" i="174" s="1"/>
  <c r="L148" i="174"/>
  <c r="F148" i="174"/>
  <c r="J148" i="174" s="1"/>
  <c r="K148" i="174" s="1"/>
  <c r="M148" i="174" s="1"/>
  <c r="L147" i="174"/>
  <c r="F147" i="174"/>
  <c r="J147" i="174" s="1"/>
  <c r="K147" i="174" s="1"/>
  <c r="M147" i="174" s="1"/>
  <c r="L146" i="174"/>
  <c r="F146" i="174"/>
  <c r="J146" i="174" s="1"/>
  <c r="K146" i="174" s="1"/>
  <c r="M146" i="174" s="1"/>
  <c r="L145" i="174"/>
  <c r="F145" i="174"/>
  <c r="J145" i="174" s="1"/>
  <c r="K145" i="174" s="1"/>
  <c r="M145" i="174" s="1"/>
  <c r="L144" i="174"/>
  <c r="F144" i="174"/>
  <c r="J144" i="174" s="1"/>
  <c r="K144" i="174" s="1"/>
  <c r="M144" i="174" s="1"/>
  <c r="L143" i="174"/>
  <c r="F143" i="174"/>
  <c r="J143" i="174" s="1"/>
  <c r="K143" i="174" s="1"/>
  <c r="M143" i="174" s="1"/>
  <c r="L142" i="174"/>
  <c r="F142" i="174"/>
  <c r="J142" i="174" s="1"/>
  <c r="K142" i="174" s="1"/>
  <c r="M142" i="174" s="1"/>
  <c r="L141" i="174"/>
  <c r="F141" i="174"/>
  <c r="J141" i="174" s="1"/>
  <c r="K141" i="174" s="1"/>
  <c r="M141" i="174" s="1"/>
  <c r="L140" i="174"/>
  <c r="F140" i="174"/>
  <c r="J140" i="174" s="1"/>
  <c r="K140" i="174" s="1"/>
  <c r="M140" i="174" s="1"/>
  <c r="L139" i="174"/>
  <c r="F139" i="174"/>
  <c r="J139" i="174" s="1"/>
  <c r="K139" i="174" s="1"/>
  <c r="M139" i="174" s="1"/>
  <c r="L138" i="174"/>
  <c r="F138" i="174"/>
  <c r="J138" i="174" s="1"/>
  <c r="K138" i="174" s="1"/>
  <c r="M138" i="174" s="1"/>
  <c r="L137" i="174"/>
  <c r="F137" i="174"/>
  <c r="J137" i="174" s="1"/>
  <c r="K137" i="174" s="1"/>
  <c r="M137" i="174" s="1"/>
  <c r="L136" i="174"/>
  <c r="F136" i="174"/>
  <c r="J136" i="174" s="1"/>
  <c r="K136" i="174" s="1"/>
  <c r="M136" i="174" s="1"/>
  <c r="L135" i="174"/>
  <c r="F135" i="174"/>
  <c r="J135" i="174" s="1"/>
  <c r="K135" i="174" s="1"/>
  <c r="M135" i="174" s="1"/>
  <c r="L134" i="174"/>
  <c r="F134" i="174"/>
  <c r="J134" i="174" s="1"/>
  <c r="K134" i="174" s="1"/>
  <c r="M134" i="174" s="1"/>
  <c r="L133" i="174"/>
  <c r="F133" i="174"/>
  <c r="J133" i="174" s="1"/>
  <c r="K133" i="174" s="1"/>
  <c r="M133" i="174" s="1"/>
  <c r="L132" i="174"/>
  <c r="F132" i="174"/>
  <c r="J132" i="174" s="1"/>
  <c r="K132" i="174" s="1"/>
  <c r="M132" i="174" s="1"/>
  <c r="L131" i="174"/>
  <c r="F131" i="174"/>
  <c r="J131" i="174" s="1"/>
  <c r="K131" i="174" s="1"/>
  <c r="M131" i="174" s="1"/>
  <c r="L130" i="174"/>
  <c r="F130" i="174"/>
  <c r="J130" i="174" s="1"/>
  <c r="K130" i="174" s="1"/>
  <c r="M130" i="174" s="1"/>
  <c r="L129" i="174"/>
  <c r="F129" i="174"/>
  <c r="J129" i="174" s="1"/>
  <c r="K129" i="174" s="1"/>
  <c r="M129" i="174" s="1"/>
  <c r="L128" i="174"/>
  <c r="F128" i="174"/>
  <c r="J128" i="174" s="1"/>
  <c r="K128" i="174" s="1"/>
  <c r="M128" i="174" s="1"/>
  <c r="L127" i="174"/>
  <c r="F127" i="174"/>
  <c r="J127" i="174" s="1"/>
  <c r="K127" i="174" s="1"/>
  <c r="M127" i="174" s="1"/>
  <c r="L126" i="174"/>
  <c r="F126" i="174"/>
  <c r="J126" i="174" s="1"/>
  <c r="K126" i="174" s="1"/>
  <c r="M126" i="174" s="1"/>
  <c r="L125" i="174"/>
  <c r="F125" i="174"/>
  <c r="J125" i="174" s="1"/>
  <c r="K125" i="174" s="1"/>
  <c r="M125" i="174" s="1"/>
  <c r="L124" i="174"/>
  <c r="F124" i="174"/>
  <c r="J124" i="174" s="1"/>
  <c r="K124" i="174" s="1"/>
  <c r="M124" i="174" s="1"/>
  <c r="L123" i="174"/>
  <c r="F123" i="174"/>
  <c r="J123" i="174" s="1"/>
  <c r="K123" i="174" s="1"/>
  <c r="M123" i="174" s="1"/>
  <c r="L122" i="174"/>
  <c r="F122" i="174"/>
  <c r="J122" i="174" s="1"/>
  <c r="K122" i="174" s="1"/>
  <c r="M122" i="174" s="1"/>
  <c r="L121" i="174"/>
  <c r="F121" i="174"/>
  <c r="J121" i="174" s="1"/>
  <c r="K121" i="174" s="1"/>
  <c r="M121" i="174" s="1"/>
  <c r="L120" i="174"/>
  <c r="F120" i="174"/>
  <c r="J120" i="174" s="1"/>
  <c r="K120" i="174" s="1"/>
  <c r="M120" i="174" s="1"/>
  <c r="L119" i="174"/>
  <c r="F119" i="174"/>
  <c r="J119" i="174" s="1"/>
  <c r="K119" i="174" s="1"/>
  <c r="M119" i="174" s="1"/>
  <c r="L118" i="174"/>
  <c r="F118" i="174"/>
  <c r="J118" i="174" s="1"/>
  <c r="K118" i="174" s="1"/>
  <c r="M118" i="174" s="1"/>
  <c r="L117" i="174"/>
  <c r="F117" i="174"/>
  <c r="J117" i="174" s="1"/>
  <c r="K117" i="174" s="1"/>
  <c r="M117" i="174" s="1"/>
  <c r="L116" i="174"/>
  <c r="F116" i="174"/>
  <c r="J116" i="174" s="1"/>
  <c r="K116" i="174" s="1"/>
  <c r="M116" i="174" s="1"/>
  <c r="L115" i="174"/>
  <c r="F115" i="174"/>
  <c r="J115" i="174" s="1"/>
  <c r="K115" i="174" s="1"/>
  <c r="M115" i="174" s="1"/>
  <c r="L114" i="174"/>
  <c r="F114" i="174"/>
  <c r="J114" i="174" s="1"/>
  <c r="K114" i="174" s="1"/>
  <c r="M114" i="174" s="1"/>
  <c r="L113" i="174"/>
  <c r="F113" i="174"/>
  <c r="J113" i="174" s="1"/>
  <c r="K113" i="174" s="1"/>
  <c r="M113" i="174" s="1"/>
  <c r="L112" i="174"/>
  <c r="F112" i="174"/>
  <c r="J112" i="174" s="1"/>
  <c r="K112" i="174" s="1"/>
  <c r="M112" i="174" s="1"/>
  <c r="L111" i="174"/>
  <c r="F111" i="174"/>
  <c r="J111" i="174" s="1"/>
  <c r="K111" i="174" s="1"/>
  <c r="M111" i="174" s="1"/>
  <c r="L110" i="174"/>
  <c r="F110" i="174"/>
  <c r="J110" i="174" s="1"/>
  <c r="K110" i="174" s="1"/>
  <c r="M110" i="174" s="1"/>
  <c r="L109" i="174"/>
  <c r="F109" i="174"/>
  <c r="J109" i="174" s="1"/>
  <c r="K109" i="174" s="1"/>
  <c r="M109" i="174" s="1"/>
  <c r="L108" i="174"/>
  <c r="F108" i="174"/>
  <c r="J108" i="174" s="1"/>
  <c r="K108" i="174" s="1"/>
  <c r="M108" i="174" s="1"/>
  <c r="L107" i="174"/>
  <c r="F107" i="174"/>
  <c r="J107" i="174" s="1"/>
  <c r="K107" i="174" s="1"/>
  <c r="M107" i="174" s="1"/>
  <c r="L106" i="174"/>
  <c r="F106" i="174"/>
  <c r="J106" i="174" s="1"/>
  <c r="K106" i="174" s="1"/>
  <c r="M106" i="174" s="1"/>
  <c r="L105" i="174"/>
  <c r="F105" i="174"/>
  <c r="J105" i="174" s="1"/>
  <c r="K105" i="174" s="1"/>
  <c r="M105" i="174" s="1"/>
  <c r="L104" i="174"/>
  <c r="F104" i="174"/>
  <c r="J104" i="174" s="1"/>
  <c r="K104" i="174" s="1"/>
  <c r="M104" i="174" s="1"/>
  <c r="L103" i="174"/>
  <c r="F103" i="174"/>
  <c r="J103" i="174" s="1"/>
  <c r="K103" i="174" s="1"/>
  <c r="M103" i="174" s="1"/>
  <c r="L102" i="174"/>
  <c r="F102" i="174"/>
  <c r="J102" i="174" s="1"/>
  <c r="K102" i="174" s="1"/>
  <c r="M102" i="174" s="1"/>
  <c r="L101" i="174"/>
  <c r="F101" i="174"/>
  <c r="J101" i="174" s="1"/>
  <c r="K101" i="174" s="1"/>
  <c r="M101" i="174" s="1"/>
  <c r="L100" i="174"/>
  <c r="F100" i="174"/>
  <c r="J100" i="174" s="1"/>
  <c r="K100" i="174" s="1"/>
  <c r="M100" i="174" s="1"/>
  <c r="L99" i="174"/>
  <c r="F99" i="174"/>
  <c r="J99" i="174" s="1"/>
  <c r="K99" i="174" s="1"/>
  <c r="M99" i="174" s="1"/>
  <c r="L98" i="174"/>
  <c r="F98" i="174"/>
  <c r="J98" i="174" s="1"/>
  <c r="K98" i="174" s="1"/>
  <c r="M98" i="174" s="1"/>
  <c r="L97" i="174"/>
  <c r="F97" i="174"/>
  <c r="J97" i="174" s="1"/>
  <c r="K97" i="174" s="1"/>
  <c r="M97" i="174" s="1"/>
  <c r="L96" i="174"/>
  <c r="F96" i="174"/>
  <c r="J96" i="174" s="1"/>
  <c r="K96" i="174" s="1"/>
  <c r="M96" i="174" s="1"/>
  <c r="L95" i="174"/>
  <c r="F95" i="174"/>
  <c r="J95" i="174" s="1"/>
  <c r="K95" i="174" s="1"/>
  <c r="M95" i="174" s="1"/>
  <c r="L94" i="174"/>
  <c r="F94" i="174"/>
  <c r="J94" i="174" s="1"/>
  <c r="K94" i="174" s="1"/>
  <c r="M94" i="174" s="1"/>
  <c r="L93" i="174"/>
  <c r="F93" i="174"/>
  <c r="J93" i="174" s="1"/>
  <c r="K93" i="174" s="1"/>
  <c r="M93" i="174" s="1"/>
  <c r="L92" i="174"/>
  <c r="F92" i="174"/>
  <c r="J92" i="174" s="1"/>
  <c r="K92" i="174" s="1"/>
  <c r="M92" i="174" s="1"/>
  <c r="L91" i="174"/>
  <c r="F91" i="174"/>
  <c r="J91" i="174" s="1"/>
  <c r="K91" i="174" s="1"/>
  <c r="M91" i="174" s="1"/>
  <c r="L90" i="174"/>
  <c r="F90" i="174"/>
  <c r="J90" i="174" s="1"/>
  <c r="K90" i="174" s="1"/>
  <c r="M90" i="174" s="1"/>
  <c r="L89" i="174"/>
  <c r="F89" i="174"/>
  <c r="J89" i="174" s="1"/>
  <c r="K89" i="174" s="1"/>
  <c r="M89" i="174" s="1"/>
  <c r="L88" i="174"/>
  <c r="F88" i="174"/>
  <c r="J88" i="174" s="1"/>
  <c r="K88" i="174" s="1"/>
  <c r="M88" i="174" s="1"/>
  <c r="L87" i="174"/>
  <c r="F87" i="174"/>
  <c r="J87" i="174" s="1"/>
  <c r="K87" i="174" s="1"/>
  <c r="M87" i="174" s="1"/>
  <c r="L86" i="174"/>
  <c r="F86" i="174"/>
  <c r="J86" i="174" s="1"/>
  <c r="K86" i="174" s="1"/>
  <c r="M86" i="174" s="1"/>
  <c r="L85" i="174"/>
  <c r="F85" i="174"/>
  <c r="J85" i="174" s="1"/>
  <c r="K85" i="174" s="1"/>
  <c r="M85" i="174" s="1"/>
  <c r="L84" i="174"/>
  <c r="F84" i="174"/>
  <c r="J84" i="174" s="1"/>
  <c r="K84" i="174" s="1"/>
  <c r="M84" i="174" s="1"/>
  <c r="L83" i="174"/>
  <c r="F83" i="174"/>
  <c r="J83" i="174" s="1"/>
  <c r="K83" i="174" s="1"/>
  <c r="M83" i="174" s="1"/>
  <c r="L82" i="174"/>
  <c r="F82" i="174"/>
  <c r="J82" i="174" s="1"/>
  <c r="K82" i="174" s="1"/>
  <c r="M82" i="174" s="1"/>
  <c r="L81" i="174"/>
  <c r="F81" i="174"/>
  <c r="J81" i="174" s="1"/>
  <c r="K81" i="174" s="1"/>
  <c r="M81" i="174" s="1"/>
  <c r="L80" i="174"/>
  <c r="F80" i="174"/>
  <c r="J80" i="174" s="1"/>
  <c r="K80" i="174" s="1"/>
  <c r="M80" i="174" s="1"/>
  <c r="L79" i="174"/>
  <c r="F79" i="174"/>
  <c r="J79" i="174" s="1"/>
  <c r="K79" i="174" s="1"/>
  <c r="M79" i="174" s="1"/>
  <c r="L78" i="174"/>
  <c r="F78" i="174"/>
  <c r="J78" i="174" s="1"/>
  <c r="K78" i="174" s="1"/>
  <c r="M78" i="174" s="1"/>
  <c r="L77" i="174"/>
  <c r="F77" i="174"/>
  <c r="J77" i="174" s="1"/>
  <c r="K77" i="174" s="1"/>
  <c r="M77" i="174" s="1"/>
  <c r="L76" i="174"/>
  <c r="F76" i="174"/>
  <c r="J76" i="174" s="1"/>
  <c r="K76" i="174" s="1"/>
  <c r="M76" i="174" s="1"/>
  <c r="L75" i="174"/>
  <c r="F75" i="174"/>
  <c r="J75" i="174" s="1"/>
  <c r="K75" i="174" s="1"/>
  <c r="M75" i="174" s="1"/>
  <c r="L74" i="174"/>
  <c r="F74" i="174"/>
  <c r="J74" i="174" s="1"/>
  <c r="K74" i="174" s="1"/>
  <c r="M74" i="174" s="1"/>
  <c r="L73" i="174"/>
  <c r="F73" i="174"/>
  <c r="J73" i="174" s="1"/>
  <c r="K73" i="174" s="1"/>
  <c r="M73" i="174" s="1"/>
  <c r="L72" i="174"/>
  <c r="F72" i="174"/>
  <c r="J72" i="174" s="1"/>
  <c r="K72" i="174" s="1"/>
  <c r="M72" i="174" s="1"/>
  <c r="L71" i="174"/>
  <c r="F71" i="174"/>
  <c r="J71" i="174" s="1"/>
  <c r="K71" i="174" s="1"/>
  <c r="M71" i="174" s="1"/>
  <c r="L70" i="174"/>
  <c r="F70" i="174"/>
  <c r="J70" i="174" s="1"/>
  <c r="K70" i="174" s="1"/>
  <c r="M70" i="174" s="1"/>
  <c r="L69" i="174"/>
  <c r="F69" i="174"/>
  <c r="J69" i="174" s="1"/>
  <c r="K69" i="174" s="1"/>
  <c r="M69" i="174" s="1"/>
  <c r="L68" i="174"/>
  <c r="F68" i="174"/>
  <c r="J68" i="174" s="1"/>
  <c r="K68" i="174" s="1"/>
  <c r="M68" i="174" s="1"/>
  <c r="L67" i="174"/>
  <c r="F67" i="174"/>
  <c r="J67" i="174" s="1"/>
  <c r="K67" i="174" s="1"/>
  <c r="M67" i="174" s="1"/>
  <c r="L66" i="174"/>
  <c r="F66" i="174"/>
  <c r="J66" i="174" s="1"/>
  <c r="K66" i="174" s="1"/>
  <c r="M66" i="174" s="1"/>
  <c r="L65" i="174"/>
  <c r="F65" i="174"/>
  <c r="J65" i="174" s="1"/>
  <c r="K65" i="174" s="1"/>
  <c r="M65" i="174" s="1"/>
  <c r="L64" i="174"/>
  <c r="F64" i="174"/>
  <c r="J64" i="174" s="1"/>
  <c r="K64" i="174" s="1"/>
  <c r="M64" i="174" s="1"/>
  <c r="L63" i="174"/>
  <c r="F63" i="174"/>
  <c r="J63" i="174" s="1"/>
  <c r="K63" i="174" s="1"/>
  <c r="M63" i="174" s="1"/>
  <c r="L62" i="174"/>
  <c r="F62" i="174"/>
  <c r="J62" i="174" s="1"/>
  <c r="K62" i="174" s="1"/>
  <c r="M62" i="174" s="1"/>
  <c r="L61" i="174"/>
  <c r="F61" i="174"/>
  <c r="J61" i="174" s="1"/>
  <c r="K61" i="174" s="1"/>
  <c r="M61" i="174" s="1"/>
  <c r="L60" i="174"/>
  <c r="F60" i="174"/>
  <c r="J60" i="174" s="1"/>
  <c r="K60" i="174" s="1"/>
  <c r="M60" i="174" s="1"/>
  <c r="L59" i="174"/>
  <c r="F59" i="174"/>
  <c r="J59" i="174" s="1"/>
  <c r="K59" i="174" s="1"/>
  <c r="M59" i="174" s="1"/>
  <c r="L58" i="174"/>
  <c r="F58" i="174"/>
  <c r="J58" i="174" s="1"/>
  <c r="K58" i="174" s="1"/>
  <c r="M58" i="174" s="1"/>
  <c r="L57" i="174"/>
  <c r="F57" i="174"/>
  <c r="J57" i="174" s="1"/>
  <c r="K57" i="174" s="1"/>
  <c r="M57" i="174" s="1"/>
  <c r="L56" i="174"/>
  <c r="F56" i="174"/>
  <c r="J56" i="174" s="1"/>
  <c r="K56" i="174" s="1"/>
  <c r="M56" i="174" s="1"/>
  <c r="L55" i="174"/>
  <c r="F55" i="174"/>
  <c r="J55" i="174" s="1"/>
  <c r="K55" i="174" s="1"/>
  <c r="M55" i="174" s="1"/>
  <c r="L54" i="174"/>
  <c r="F54" i="174"/>
  <c r="J54" i="174" s="1"/>
  <c r="K54" i="174" s="1"/>
  <c r="M54" i="174" s="1"/>
  <c r="L53" i="174"/>
  <c r="F53" i="174"/>
  <c r="J53" i="174" s="1"/>
  <c r="K53" i="174" s="1"/>
  <c r="M53" i="174" s="1"/>
  <c r="L52" i="174"/>
  <c r="F52" i="174"/>
  <c r="J52" i="174" s="1"/>
  <c r="K52" i="174" s="1"/>
  <c r="M52" i="174" s="1"/>
  <c r="L51" i="174"/>
  <c r="F51" i="174"/>
  <c r="J51" i="174" s="1"/>
  <c r="K51" i="174" s="1"/>
  <c r="M51" i="174" s="1"/>
  <c r="L50" i="174"/>
  <c r="F50" i="174"/>
  <c r="J50" i="174" s="1"/>
  <c r="K50" i="174" s="1"/>
  <c r="M50" i="174" s="1"/>
  <c r="L49" i="174"/>
  <c r="F49" i="174"/>
  <c r="J49" i="174" s="1"/>
  <c r="K49" i="174" s="1"/>
  <c r="M49" i="174" s="1"/>
  <c r="L48" i="174"/>
  <c r="F48" i="174"/>
  <c r="J48" i="174" s="1"/>
  <c r="K48" i="174" s="1"/>
  <c r="M48" i="174" s="1"/>
  <c r="L47" i="174"/>
  <c r="F47" i="174"/>
  <c r="J47" i="174" s="1"/>
  <c r="K47" i="174" s="1"/>
  <c r="M47" i="174" s="1"/>
  <c r="L46" i="174"/>
  <c r="F46" i="174"/>
  <c r="J46" i="174" s="1"/>
  <c r="K46" i="174" s="1"/>
  <c r="M46" i="174" s="1"/>
  <c r="L45" i="174"/>
  <c r="F45" i="174"/>
  <c r="J45" i="174" s="1"/>
  <c r="K45" i="174" s="1"/>
  <c r="M45" i="174" s="1"/>
  <c r="L44" i="174"/>
  <c r="F44" i="174"/>
  <c r="J44" i="174" s="1"/>
  <c r="K44" i="174" s="1"/>
  <c r="M44" i="174" s="1"/>
  <c r="L43" i="174"/>
  <c r="F43" i="174"/>
  <c r="J43" i="174" s="1"/>
  <c r="K43" i="174" s="1"/>
  <c r="M43" i="174" s="1"/>
  <c r="L42" i="174"/>
  <c r="F42" i="174"/>
  <c r="J42" i="174" s="1"/>
  <c r="K42" i="174" s="1"/>
  <c r="M42" i="174" s="1"/>
  <c r="L41" i="174"/>
  <c r="F41" i="174"/>
  <c r="J41" i="174" s="1"/>
  <c r="K41" i="174" s="1"/>
  <c r="M41" i="174" s="1"/>
  <c r="L40" i="174"/>
  <c r="F40" i="174"/>
  <c r="J40" i="174" s="1"/>
  <c r="K40" i="174" s="1"/>
  <c r="M40" i="174" s="1"/>
  <c r="L39" i="174"/>
  <c r="F39" i="174"/>
  <c r="J39" i="174" s="1"/>
  <c r="K39" i="174" s="1"/>
  <c r="M39" i="174" s="1"/>
  <c r="L38" i="174"/>
  <c r="F38" i="174"/>
  <c r="J38" i="174" s="1"/>
  <c r="K38" i="174" s="1"/>
  <c r="M38" i="174" s="1"/>
  <c r="L37" i="174"/>
  <c r="F37" i="174"/>
  <c r="J37" i="174" s="1"/>
  <c r="K37" i="174" s="1"/>
  <c r="M37" i="174" s="1"/>
  <c r="L36" i="174"/>
  <c r="F36" i="174"/>
  <c r="J36" i="174" s="1"/>
  <c r="K36" i="174" s="1"/>
  <c r="M36" i="174" s="1"/>
  <c r="L35" i="174"/>
  <c r="F35" i="174"/>
  <c r="J35" i="174" s="1"/>
  <c r="K35" i="174" s="1"/>
  <c r="M35" i="174" s="1"/>
  <c r="L34" i="174"/>
  <c r="F34" i="174"/>
  <c r="J34" i="174" s="1"/>
  <c r="K34" i="174" s="1"/>
  <c r="M34" i="174" s="1"/>
  <c r="L33" i="174"/>
  <c r="F33" i="174"/>
  <c r="J33" i="174" s="1"/>
  <c r="K33" i="174" s="1"/>
  <c r="M33" i="174" s="1"/>
  <c r="L32" i="174"/>
  <c r="F32" i="174"/>
  <c r="J32" i="174" s="1"/>
  <c r="K32" i="174" s="1"/>
  <c r="M32" i="174" s="1"/>
  <c r="L31" i="174"/>
  <c r="F31" i="174"/>
  <c r="J31" i="174" s="1"/>
  <c r="K31" i="174" s="1"/>
  <c r="M31" i="174" s="1"/>
  <c r="L30" i="174"/>
  <c r="F30" i="174"/>
  <c r="J30" i="174" s="1"/>
  <c r="K30" i="174" s="1"/>
  <c r="M30" i="174" s="1"/>
  <c r="L29" i="174"/>
  <c r="F29" i="174"/>
  <c r="J29" i="174" s="1"/>
  <c r="K29" i="174" s="1"/>
  <c r="M29" i="174" s="1"/>
  <c r="L28" i="174"/>
  <c r="F28" i="174"/>
  <c r="J28" i="174" s="1"/>
  <c r="K28" i="174" s="1"/>
  <c r="M28" i="174" s="1"/>
  <c r="L27" i="174"/>
  <c r="F27" i="174"/>
  <c r="J27" i="174" s="1"/>
  <c r="K27" i="174" s="1"/>
  <c r="M27" i="174" s="1"/>
  <c r="L26" i="174"/>
  <c r="F26" i="174"/>
  <c r="J26" i="174" s="1"/>
  <c r="K26" i="174" s="1"/>
  <c r="M26" i="174" s="1"/>
  <c r="L25" i="174"/>
  <c r="F25" i="174"/>
  <c r="J25" i="174" s="1"/>
  <c r="K25" i="174" s="1"/>
  <c r="M25" i="174" s="1"/>
  <c r="L24" i="174"/>
  <c r="F24" i="174"/>
  <c r="J24" i="174" s="1"/>
  <c r="K24" i="174" s="1"/>
  <c r="M24" i="174" s="1"/>
  <c r="L23" i="174"/>
  <c r="F23" i="174"/>
  <c r="J23" i="174" s="1"/>
  <c r="K23" i="174" s="1"/>
  <c r="M23" i="174" s="1"/>
  <c r="L22" i="174"/>
  <c r="F22" i="174"/>
  <c r="J22" i="174" s="1"/>
  <c r="K22" i="174" s="1"/>
  <c r="M22" i="174" s="1"/>
  <c r="L21" i="174"/>
  <c r="F21" i="174"/>
  <c r="J21" i="174" s="1"/>
  <c r="K21" i="174" s="1"/>
  <c r="M21" i="174" s="1"/>
  <c r="L20" i="174"/>
  <c r="F20" i="174"/>
  <c r="J20" i="174" s="1"/>
  <c r="K20" i="174" s="1"/>
  <c r="M20" i="174" s="1"/>
  <c r="L19" i="174"/>
  <c r="F19" i="174"/>
  <c r="J19" i="174" s="1"/>
  <c r="K19" i="174" s="1"/>
  <c r="M19" i="174" s="1"/>
  <c r="L18" i="174"/>
  <c r="F18" i="174"/>
  <c r="J18" i="174" s="1"/>
  <c r="K18" i="174" s="1"/>
  <c r="M18" i="174" s="1"/>
  <c r="L17" i="174"/>
  <c r="F17" i="174"/>
  <c r="J17" i="174" s="1"/>
  <c r="K17" i="174" s="1"/>
  <c r="M17" i="174" s="1"/>
  <c r="L16" i="174"/>
  <c r="F16" i="174"/>
  <c r="J16" i="174" s="1"/>
  <c r="K16" i="174" s="1"/>
  <c r="M16" i="174" s="1"/>
  <c r="L15" i="174"/>
  <c r="F15" i="174"/>
  <c r="J15" i="174" s="1"/>
  <c r="K15" i="174" s="1"/>
  <c r="M15" i="174" s="1"/>
  <c r="L14" i="174"/>
  <c r="F14" i="174"/>
  <c r="J14" i="174" s="1"/>
  <c r="K14" i="174" s="1"/>
  <c r="M14" i="174" s="1"/>
  <c r="L13" i="174"/>
  <c r="F13" i="174"/>
  <c r="J13" i="174" s="1"/>
  <c r="K13" i="174" s="1"/>
  <c r="M13" i="174" s="1"/>
  <c r="L12" i="174"/>
  <c r="F12" i="174"/>
  <c r="J12" i="174" s="1"/>
  <c r="K12" i="174" s="1"/>
  <c r="M12" i="174" s="1"/>
  <c r="L11" i="174"/>
  <c r="F11" i="174"/>
  <c r="J11" i="174" s="1"/>
  <c r="K11" i="174" s="1"/>
  <c r="M11" i="174" s="1"/>
  <c r="L10" i="174"/>
  <c r="F10" i="174"/>
  <c r="J10" i="174" s="1"/>
  <c r="K10" i="174" s="1"/>
  <c r="M10" i="174" s="1"/>
  <c r="L9" i="174"/>
  <c r="F9" i="174"/>
  <c r="J9" i="174" s="1"/>
  <c r="K9" i="174" s="1"/>
  <c r="M9" i="174" s="1"/>
  <c r="L8" i="174"/>
  <c r="F8" i="174"/>
  <c r="J8" i="174" s="1"/>
  <c r="K8" i="174" s="1"/>
  <c r="M8" i="174" s="1"/>
  <c r="L7" i="174"/>
  <c r="F7" i="174"/>
  <c r="J7" i="174" s="1"/>
  <c r="K7" i="174" s="1"/>
  <c r="M7" i="174" s="1"/>
  <c r="L6" i="174"/>
  <c r="F6" i="174"/>
  <c r="J6" i="174" s="1"/>
  <c r="K6" i="174" s="1"/>
  <c r="M6" i="174" s="1"/>
  <c r="L5" i="174"/>
  <c r="F5" i="174"/>
  <c r="J5" i="174" s="1"/>
  <c r="K5" i="174" s="1"/>
  <c r="M5" i="174" s="1"/>
  <c r="M200" i="174" s="1"/>
  <c r="I1" i="174"/>
  <c r="F53" i="173"/>
  <c r="I43" i="173"/>
  <c r="I42" i="173"/>
  <c r="G42" i="173"/>
  <c r="I41" i="173"/>
  <c r="G41" i="173"/>
  <c r="I40" i="173"/>
  <c r="G40" i="173"/>
  <c r="I39" i="173"/>
  <c r="G39" i="173"/>
  <c r="I38" i="173"/>
  <c r="G38" i="173"/>
  <c r="I37" i="173"/>
  <c r="G37" i="173"/>
  <c r="I36" i="173"/>
  <c r="G36" i="173"/>
  <c r="I35" i="173"/>
  <c r="G35" i="173"/>
  <c r="I34" i="173"/>
  <c r="G34" i="173"/>
  <c r="I33" i="173"/>
  <c r="G33" i="173"/>
  <c r="I29" i="173"/>
  <c r="G29" i="173"/>
  <c r="F29" i="173"/>
  <c r="A29" i="173"/>
  <c r="I28" i="173"/>
  <c r="G28" i="173"/>
  <c r="F28" i="173"/>
  <c r="A28" i="173"/>
  <c r="I27" i="173"/>
  <c r="F27" i="173"/>
  <c r="G27" i="173" s="1"/>
  <c r="A27" i="173"/>
  <c r="I26" i="173"/>
  <c r="F26" i="173"/>
  <c r="G26" i="173" s="1"/>
  <c r="A26" i="173"/>
  <c r="I25" i="173"/>
  <c r="F25" i="173"/>
  <c r="G25" i="173" s="1"/>
  <c r="A25" i="173"/>
  <c r="I24" i="173"/>
  <c r="F24" i="173"/>
  <c r="G24" i="173" s="1"/>
  <c r="A24" i="173"/>
  <c r="I23" i="173"/>
  <c r="G23" i="173"/>
  <c r="F23" i="173"/>
  <c r="A23" i="173"/>
  <c r="I22" i="173"/>
  <c r="G22" i="173"/>
  <c r="F22" i="173"/>
  <c r="A22" i="173"/>
  <c r="I21" i="173"/>
  <c r="G21" i="173"/>
  <c r="F21" i="173"/>
  <c r="A21" i="173"/>
  <c r="I20" i="173"/>
  <c r="G20" i="173"/>
  <c r="F20" i="173"/>
  <c r="A20" i="173"/>
  <c r="I19" i="173"/>
  <c r="F19" i="173"/>
  <c r="A19" i="173"/>
  <c r="I18" i="173"/>
  <c r="F18" i="173"/>
  <c r="A18" i="173"/>
  <c r="I17" i="173"/>
  <c r="F17" i="173"/>
  <c r="A17" i="173"/>
  <c r="I16" i="173"/>
  <c r="F16" i="173"/>
  <c r="A16" i="173"/>
  <c r="I15" i="173"/>
  <c r="F15" i="173"/>
  <c r="A15" i="173"/>
  <c r="A14" i="173"/>
  <c r="E8" i="173"/>
  <c r="E11" i="173" s="1"/>
  <c r="H5" i="173"/>
  <c r="H33" i="173" s="1"/>
  <c r="G200" i="172"/>
  <c r="L199" i="172"/>
  <c r="F199" i="172"/>
  <c r="J199" i="172" s="1"/>
  <c r="K199" i="172" s="1"/>
  <c r="M199" i="172" s="1"/>
  <c r="L198" i="172"/>
  <c r="F198" i="172"/>
  <c r="J198" i="172" s="1"/>
  <c r="K198" i="172" s="1"/>
  <c r="M198" i="172" s="1"/>
  <c r="L197" i="172"/>
  <c r="F197" i="172"/>
  <c r="J197" i="172" s="1"/>
  <c r="K197" i="172" s="1"/>
  <c r="M197" i="172" s="1"/>
  <c r="L196" i="172"/>
  <c r="F196" i="172"/>
  <c r="J196" i="172" s="1"/>
  <c r="K196" i="172" s="1"/>
  <c r="M196" i="172" s="1"/>
  <c r="L195" i="172"/>
  <c r="F195" i="172"/>
  <c r="J195" i="172" s="1"/>
  <c r="K195" i="172" s="1"/>
  <c r="M195" i="172" s="1"/>
  <c r="L194" i="172"/>
  <c r="F194" i="172"/>
  <c r="J194" i="172" s="1"/>
  <c r="K194" i="172" s="1"/>
  <c r="M194" i="172" s="1"/>
  <c r="L193" i="172"/>
  <c r="F193" i="172"/>
  <c r="J193" i="172" s="1"/>
  <c r="K193" i="172" s="1"/>
  <c r="M193" i="172" s="1"/>
  <c r="L192" i="172"/>
  <c r="F192" i="172"/>
  <c r="J192" i="172" s="1"/>
  <c r="K192" i="172" s="1"/>
  <c r="M192" i="172" s="1"/>
  <c r="L191" i="172"/>
  <c r="F191" i="172"/>
  <c r="J191" i="172" s="1"/>
  <c r="K191" i="172" s="1"/>
  <c r="M191" i="172" s="1"/>
  <c r="L190" i="172"/>
  <c r="F190" i="172"/>
  <c r="J190" i="172" s="1"/>
  <c r="K190" i="172" s="1"/>
  <c r="M190" i="172" s="1"/>
  <c r="L189" i="172"/>
  <c r="F189" i="172"/>
  <c r="J189" i="172" s="1"/>
  <c r="K189" i="172" s="1"/>
  <c r="M189" i="172" s="1"/>
  <c r="L188" i="172"/>
  <c r="F188" i="172"/>
  <c r="J188" i="172" s="1"/>
  <c r="K188" i="172" s="1"/>
  <c r="M188" i="172" s="1"/>
  <c r="L187" i="172"/>
  <c r="F187" i="172"/>
  <c r="J187" i="172" s="1"/>
  <c r="K187" i="172" s="1"/>
  <c r="M187" i="172" s="1"/>
  <c r="L186" i="172"/>
  <c r="F186" i="172"/>
  <c r="J186" i="172" s="1"/>
  <c r="K186" i="172" s="1"/>
  <c r="M186" i="172" s="1"/>
  <c r="L185" i="172"/>
  <c r="F185" i="172"/>
  <c r="J185" i="172" s="1"/>
  <c r="K185" i="172" s="1"/>
  <c r="M185" i="172" s="1"/>
  <c r="L184" i="172"/>
  <c r="F184" i="172"/>
  <c r="J184" i="172" s="1"/>
  <c r="K184" i="172" s="1"/>
  <c r="M184" i="172" s="1"/>
  <c r="L183" i="172"/>
  <c r="F183" i="172"/>
  <c r="J183" i="172" s="1"/>
  <c r="K183" i="172" s="1"/>
  <c r="M183" i="172" s="1"/>
  <c r="L182" i="172"/>
  <c r="F182" i="172"/>
  <c r="J182" i="172" s="1"/>
  <c r="K182" i="172" s="1"/>
  <c r="M182" i="172" s="1"/>
  <c r="L181" i="172"/>
  <c r="F181" i="172"/>
  <c r="J181" i="172" s="1"/>
  <c r="K181" i="172" s="1"/>
  <c r="M181" i="172" s="1"/>
  <c r="L180" i="172"/>
  <c r="F180" i="172"/>
  <c r="J180" i="172" s="1"/>
  <c r="K180" i="172" s="1"/>
  <c r="M180" i="172" s="1"/>
  <c r="L179" i="172"/>
  <c r="F179" i="172"/>
  <c r="J179" i="172" s="1"/>
  <c r="K179" i="172" s="1"/>
  <c r="M179" i="172" s="1"/>
  <c r="L178" i="172"/>
  <c r="F178" i="172"/>
  <c r="J178" i="172" s="1"/>
  <c r="K178" i="172" s="1"/>
  <c r="M178" i="172" s="1"/>
  <c r="L177" i="172"/>
  <c r="F177" i="172"/>
  <c r="J177" i="172" s="1"/>
  <c r="K177" i="172" s="1"/>
  <c r="M177" i="172" s="1"/>
  <c r="L176" i="172"/>
  <c r="F176" i="172"/>
  <c r="J176" i="172" s="1"/>
  <c r="K176" i="172" s="1"/>
  <c r="M176" i="172" s="1"/>
  <c r="L175" i="172"/>
  <c r="F175" i="172"/>
  <c r="J175" i="172" s="1"/>
  <c r="K175" i="172" s="1"/>
  <c r="M175" i="172" s="1"/>
  <c r="L174" i="172"/>
  <c r="F174" i="172"/>
  <c r="J174" i="172" s="1"/>
  <c r="K174" i="172" s="1"/>
  <c r="M174" i="172" s="1"/>
  <c r="L173" i="172"/>
  <c r="F173" i="172"/>
  <c r="J173" i="172" s="1"/>
  <c r="K173" i="172" s="1"/>
  <c r="M173" i="172" s="1"/>
  <c r="L172" i="172"/>
  <c r="F172" i="172"/>
  <c r="J172" i="172" s="1"/>
  <c r="K172" i="172" s="1"/>
  <c r="M172" i="172" s="1"/>
  <c r="L171" i="172"/>
  <c r="F171" i="172"/>
  <c r="J171" i="172" s="1"/>
  <c r="K171" i="172" s="1"/>
  <c r="M171" i="172" s="1"/>
  <c r="L170" i="172"/>
  <c r="F170" i="172"/>
  <c r="J170" i="172" s="1"/>
  <c r="K170" i="172" s="1"/>
  <c r="M170" i="172" s="1"/>
  <c r="L169" i="172"/>
  <c r="F169" i="172"/>
  <c r="J169" i="172" s="1"/>
  <c r="K169" i="172" s="1"/>
  <c r="M169" i="172" s="1"/>
  <c r="L168" i="172"/>
  <c r="F168" i="172"/>
  <c r="J168" i="172" s="1"/>
  <c r="K168" i="172" s="1"/>
  <c r="M168" i="172" s="1"/>
  <c r="L167" i="172"/>
  <c r="F167" i="172"/>
  <c r="J167" i="172" s="1"/>
  <c r="K167" i="172" s="1"/>
  <c r="M167" i="172" s="1"/>
  <c r="L166" i="172"/>
  <c r="F166" i="172"/>
  <c r="J166" i="172" s="1"/>
  <c r="K166" i="172" s="1"/>
  <c r="M166" i="172" s="1"/>
  <c r="L165" i="172"/>
  <c r="F165" i="172"/>
  <c r="J165" i="172" s="1"/>
  <c r="K165" i="172" s="1"/>
  <c r="M165" i="172" s="1"/>
  <c r="L164" i="172"/>
  <c r="F164" i="172"/>
  <c r="J164" i="172" s="1"/>
  <c r="K164" i="172" s="1"/>
  <c r="M164" i="172" s="1"/>
  <c r="L163" i="172"/>
  <c r="F163" i="172"/>
  <c r="J163" i="172" s="1"/>
  <c r="K163" i="172" s="1"/>
  <c r="M163" i="172" s="1"/>
  <c r="L162" i="172"/>
  <c r="F162" i="172"/>
  <c r="J162" i="172" s="1"/>
  <c r="K162" i="172" s="1"/>
  <c r="M162" i="172" s="1"/>
  <c r="L161" i="172"/>
  <c r="F161" i="172"/>
  <c r="J161" i="172" s="1"/>
  <c r="K161" i="172" s="1"/>
  <c r="M161" i="172" s="1"/>
  <c r="L160" i="172"/>
  <c r="F160" i="172"/>
  <c r="J160" i="172" s="1"/>
  <c r="K160" i="172" s="1"/>
  <c r="M160" i="172" s="1"/>
  <c r="L159" i="172"/>
  <c r="F159" i="172"/>
  <c r="J159" i="172" s="1"/>
  <c r="K159" i="172" s="1"/>
  <c r="M159" i="172" s="1"/>
  <c r="L158" i="172"/>
  <c r="F158" i="172"/>
  <c r="J158" i="172" s="1"/>
  <c r="K158" i="172" s="1"/>
  <c r="M158" i="172" s="1"/>
  <c r="L157" i="172"/>
  <c r="F157" i="172"/>
  <c r="J157" i="172" s="1"/>
  <c r="K157" i="172" s="1"/>
  <c r="M157" i="172" s="1"/>
  <c r="L156" i="172"/>
  <c r="F156" i="172"/>
  <c r="J156" i="172" s="1"/>
  <c r="K156" i="172" s="1"/>
  <c r="M156" i="172" s="1"/>
  <c r="L155" i="172"/>
  <c r="F155" i="172"/>
  <c r="J155" i="172" s="1"/>
  <c r="K155" i="172" s="1"/>
  <c r="M155" i="172" s="1"/>
  <c r="L154" i="172"/>
  <c r="F154" i="172"/>
  <c r="J154" i="172" s="1"/>
  <c r="K154" i="172" s="1"/>
  <c r="M154" i="172" s="1"/>
  <c r="L153" i="172"/>
  <c r="F153" i="172"/>
  <c r="J153" i="172" s="1"/>
  <c r="K153" i="172" s="1"/>
  <c r="M153" i="172" s="1"/>
  <c r="L152" i="172"/>
  <c r="F152" i="172"/>
  <c r="J152" i="172" s="1"/>
  <c r="K152" i="172" s="1"/>
  <c r="M152" i="172" s="1"/>
  <c r="L151" i="172"/>
  <c r="F151" i="172"/>
  <c r="J151" i="172" s="1"/>
  <c r="K151" i="172" s="1"/>
  <c r="M151" i="172" s="1"/>
  <c r="L150" i="172"/>
  <c r="F150" i="172"/>
  <c r="J150" i="172" s="1"/>
  <c r="K150" i="172" s="1"/>
  <c r="M150" i="172" s="1"/>
  <c r="L149" i="172"/>
  <c r="F149" i="172"/>
  <c r="J149" i="172" s="1"/>
  <c r="K149" i="172" s="1"/>
  <c r="M149" i="172" s="1"/>
  <c r="L148" i="172"/>
  <c r="F148" i="172"/>
  <c r="J148" i="172" s="1"/>
  <c r="K148" i="172" s="1"/>
  <c r="M148" i="172" s="1"/>
  <c r="L147" i="172"/>
  <c r="F147" i="172"/>
  <c r="J147" i="172" s="1"/>
  <c r="K147" i="172" s="1"/>
  <c r="M147" i="172" s="1"/>
  <c r="L146" i="172"/>
  <c r="F146" i="172"/>
  <c r="J146" i="172" s="1"/>
  <c r="K146" i="172" s="1"/>
  <c r="M146" i="172" s="1"/>
  <c r="L145" i="172"/>
  <c r="F145" i="172"/>
  <c r="J145" i="172" s="1"/>
  <c r="K145" i="172" s="1"/>
  <c r="M145" i="172" s="1"/>
  <c r="L144" i="172"/>
  <c r="F144" i="172"/>
  <c r="J144" i="172" s="1"/>
  <c r="K144" i="172" s="1"/>
  <c r="M144" i="172" s="1"/>
  <c r="L143" i="172"/>
  <c r="F143" i="172"/>
  <c r="J143" i="172" s="1"/>
  <c r="K143" i="172" s="1"/>
  <c r="M143" i="172" s="1"/>
  <c r="L142" i="172"/>
  <c r="F142" i="172"/>
  <c r="J142" i="172" s="1"/>
  <c r="K142" i="172" s="1"/>
  <c r="M142" i="172" s="1"/>
  <c r="L141" i="172"/>
  <c r="F141" i="172"/>
  <c r="J141" i="172" s="1"/>
  <c r="K141" i="172" s="1"/>
  <c r="M141" i="172" s="1"/>
  <c r="L140" i="172"/>
  <c r="F140" i="172"/>
  <c r="J140" i="172" s="1"/>
  <c r="K140" i="172" s="1"/>
  <c r="M140" i="172" s="1"/>
  <c r="L139" i="172"/>
  <c r="F139" i="172"/>
  <c r="J139" i="172" s="1"/>
  <c r="K139" i="172" s="1"/>
  <c r="M139" i="172" s="1"/>
  <c r="L138" i="172"/>
  <c r="F138" i="172"/>
  <c r="J138" i="172" s="1"/>
  <c r="K138" i="172" s="1"/>
  <c r="M138" i="172" s="1"/>
  <c r="L137" i="172"/>
  <c r="F137" i="172"/>
  <c r="J137" i="172" s="1"/>
  <c r="K137" i="172" s="1"/>
  <c r="M137" i="172" s="1"/>
  <c r="L136" i="172"/>
  <c r="F136" i="172"/>
  <c r="J136" i="172" s="1"/>
  <c r="K136" i="172" s="1"/>
  <c r="M136" i="172" s="1"/>
  <c r="L135" i="172"/>
  <c r="F135" i="172"/>
  <c r="J135" i="172" s="1"/>
  <c r="K135" i="172" s="1"/>
  <c r="M135" i="172" s="1"/>
  <c r="L134" i="172"/>
  <c r="F134" i="172"/>
  <c r="J134" i="172" s="1"/>
  <c r="K134" i="172" s="1"/>
  <c r="M134" i="172" s="1"/>
  <c r="L133" i="172"/>
  <c r="F133" i="172"/>
  <c r="J133" i="172" s="1"/>
  <c r="K133" i="172" s="1"/>
  <c r="M133" i="172" s="1"/>
  <c r="L132" i="172"/>
  <c r="F132" i="172"/>
  <c r="J132" i="172" s="1"/>
  <c r="K132" i="172" s="1"/>
  <c r="M132" i="172" s="1"/>
  <c r="L131" i="172"/>
  <c r="F131" i="172"/>
  <c r="J131" i="172" s="1"/>
  <c r="K131" i="172" s="1"/>
  <c r="M131" i="172" s="1"/>
  <c r="L130" i="172"/>
  <c r="F130" i="172"/>
  <c r="J130" i="172" s="1"/>
  <c r="K130" i="172" s="1"/>
  <c r="M130" i="172" s="1"/>
  <c r="L129" i="172"/>
  <c r="F129" i="172"/>
  <c r="J129" i="172" s="1"/>
  <c r="K129" i="172" s="1"/>
  <c r="M129" i="172" s="1"/>
  <c r="L128" i="172"/>
  <c r="F128" i="172"/>
  <c r="J128" i="172" s="1"/>
  <c r="K128" i="172" s="1"/>
  <c r="M128" i="172" s="1"/>
  <c r="L127" i="172"/>
  <c r="F127" i="172"/>
  <c r="J127" i="172" s="1"/>
  <c r="K127" i="172" s="1"/>
  <c r="M127" i="172" s="1"/>
  <c r="L126" i="172"/>
  <c r="F126" i="172"/>
  <c r="J126" i="172" s="1"/>
  <c r="K126" i="172" s="1"/>
  <c r="M126" i="172" s="1"/>
  <c r="L125" i="172"/>
  <c r="F125" i="172"/>
  <c r="J125" i="172" s="1"/>
  <c r="K125" i="172" s="1"/>
  <c r="M125" i="172" s="1"/>
  <c r="L124" i="172"/>
  <c r="F124" i="172"/>
  <c r="J124" i="172" s="1"/>
  <c r="K124" i="172" s="1"/>
  <c r="M124" i="172" s="1"/>
  <c r="L123" i="172"/>
  <c r="F123" i="172"/>
  <c r="J123" i="172" s="1"/>
  <c r="K123" i="172" s="1"/>
  <c r="M123" i="172" s="1"/>
  <c r="L122" i="172"/>
  <c r="F122" i="172"/>
  <c r="J122" i="172" s="1"/>
  <c r="K122" i="172" s="1"/>
  <c r="M122" i="172" s="1"/>
  <c r="L121" i="172"/>
  <c r="F121" i="172"/>
  <c r="J121" i="172" s="1"/>
  <c r="K121" i="172" s="1"/>
  <c r="M121" i="172" s="1"/>
  <c r="L120" i="172"/>
  <c r="F120" i="172"/>
  <c r="J120" i="172" s="1"/>
  <c r="K120" i="172" s="1"/>
  <c r="M120" i="172" s="1"/>
  <c r="L119" i="172"/>
  <c r="F119" i="172"/>
  <c r="J119" i="172" s="1"/>
  <c r="K119" i="172" s="1"/>
  <c r="M119" i="172" s="1"/>
  <c r="L118" i="172"/>
  <c r="F118" i="172"/>
  <c r="J118" i="172" s="1"/>
  <c r="K118" i="172" s="1"/>
  <c r="M118" i="172" s="1"/>
  <c r="L117" i="172"/>
  <c r="F117" i="172"/>
  <c r="J117" i="172" s="1"/>
  <c r="K117" i="172" s="1"/>
  <c r="M117" i="172" s="1"/>
  <c r="L116" i="172"/>
  <c r="F116" i="172"/>
  <c r="J116" i="172" s="1"/>
  <c r="K116" i="172" s="1"/>
  <c r="M116" i="172" s="1"/>
  <c r="L115" i="172"/>
  <c r="F115" i="172"/>
  <c r="J115" i="172" s="1"/>
  <c r="K115" i="172" s="1"/>
  <c r="M115" i="172" s="1"/>
  <c r="L114" i="172"/>
  <c r="F114" i="172"/>
  <c r="J114" i="172" s="1"/>
  <c r="K114" i="172" s="1"/>
  <c r="M114" i="172" s="1"/>
  <c r="L113" i="172"/>
  <c r="F113" i="172"/>
  <c r="J113" i="172" s="1"/>
  <c r="K113" i="172" s="1"/>
  <c r="M113" i="172" s="1"/>
  <c r="L112" i="172"/>
  <c r="F112" i="172"/>
  <c r="J112" i="172" s="1"/>
  <c r="K112" i="172" s="1"/>
  <c r="M112" i="172" s="1"/>
  <c r="L111" i="172"/>
  <c r="F111" i="172"/>
  <c r="J111" i="172" s="1"/>
  <c r="K111" i="172" s="1"/>
  <c r="M111" i="172" s="1"/>
  <c r="L110" i="172"/>
  <c r="F110" i="172"/>
  <c r="J110" i="172" s="1"/>
  <c r="K110" i="172" s="1"/>
  <c r="M110" i="172" s="1"/>
  <c r="L109" i="172"/>
  <c r="F109" i="172"/>
  <c r="J109" i="172" s="1"/>
  <c r="K109" i="172" s="1"/>
  <c r="M109" i="172" s="1"/>
  <c r="L108" i="172"/>
  <c r="F108" i="172"/>
  <c r="J108" i="172" s="1"/>
  <c r="K108" i="172" s="1"/>
  <c r="M108" i="172" s="1"/>
  <c r="L107" i="172"/>
  <c r="F107" i="172"/>
  <c r="J107" i="172" s="1"/>
  <c r="K107" i="172" s="1"/>
  <c r="M107" i="172" s="1"/>
  <c r="L106" i="172"/>
  <c r="F106" i="172"/>
  <c r="J106" i="172" s="1"/>
  <c r="K106" i="172" s="1"/>
  <c r="M106" i="172" s="1"/>
  <c r="L105" i="172"/>
  <c r="F105" i="172"/>
  <c r="J105" i="172" s="1"/>
  <c r="K105" i="172" s="1"/>
  <c r="M105" i="172" s="1"/>
  <c r="L104" i="172"/>
  <c r="F104" i="172"/>
  <c r="J104" i="172" s="1"/>
  <c r="K104" i="172" s="1"/>
  <c r="M104" i="172" s="1"/>
  <c r="L103" i="172"/>
  <c r="F103" i="172"/>
  <c r="J103" i="172" s="1"/>
  <c r="K103" i="172" s="1"/>
  <c r="M103" i="172" s="1"/>
  <c r="L102" i="172"/>
  <c r="F102" i="172"/>
  <c r="J102" i="172" s="1"/>
  <c r="K102" i="172" s="1"/>
  <c r="M102" i="172" s="1"/>
  <c r="L101" i="172"/>
  <c r="F101" i="172"/>
  <c r="J101" i="172" s="1"/>
  <c r="K101" i="172" s="1"/>
  <c r="M101" i="172" s="1"/>
  <c r="L100" i="172"/>
  <c r="F100" i="172"/>
  <c r="J100" i="172" s="1"/>
  <c r="K100" i="172" s="1"/>
  <c r="M100" i="172" s="1"/>
  <c r="L99" i="172"/>
  <c r="F99" i="172"/>
  <c r="J99" i="172" s="1"/>
  <c r="K99" i="172" s="1"/>
  <c r="M99" i="172" s="1"/>
  <c r="L98" i="172"/>
  <c r="F98" i="172"/>
  <c r="J98" i="172" s="1"/>
  <c r="K98" i="172" s="1"/>
  <c r="M98" i="172" s="1"/>
  <c r="L97" i="172"/>
  <c r="F97" i="172"/>
  <c r="J97" i="172" s="1"/>
  <c r="K97" i="172" s="1"/>
  <c r="M97" i="172" s="1"/>
  <c r="L96" i="172"/>
  <c r="F96" i="172"/>
  <c r="J96" i="172" s="1"/>
  <c r="K96" i="172" s="1"/>
  <c r="M96" i="172" s="1"/>
  <c r="L95" i="172"/>
  <c r="F95" i="172"/>
  <c r="J95" i="172" s="1"/>
  <c r="K95" i="172" s="1"/>
  <c r="M95" i="172" s="1"/>
  <c r="L94" i="172"/>
  <c r="F94" i="172"/>
  <c r="J94" i="172" s="1"/>
  <c r="K94" i="172" s="1"/>
  <c r="M94" i="172" s="1"/>
  <c r="L93" i="172"/>
  <c r="F93" i="172"/>
  <c r="J93" i="172" s="1"/>
  <c r="K93" i="172" s="1"/>
  <c r="M93" i="172" s="1"/>
  <c r="L92" i="172"/>
  <c r="F92" i="172"/>
  <c r="J92" i="172" s="1"/>
  <c r="K92" i="172" s="1"/>
  <c r="M92" i="172" s="1"/>
  <c r="L91" i="172"/>
  <c r="F91" i="172"/>
  <c r="J91" i="172" s="1"/>
  <c r="K91" i="172" s="1"/>
  <c r="M91" i="172" s="1"/>
  <c r="L90" i="172"/>
  <c r="F90" i="172"/>
  <c r="J90" i="172" s="1"/>
  <c r="K90" i="172" s="1"/>
  <c r="M90" i="172" s="1"/>
  <c r="L89" i="172"/>
  <c r="F89" i="172"/>
  <c r="J89" i="172" s="1"/>
  <c r="K89" i="172" s="1"/>
  <c r="M89" i="172" s="1"/>
  <c r="L88" i="172"/>
  <c r="F88" i="172"/>
  <c r="J88" i="172" s="1"/>
  <c r="K88" i="172" s="1"/>
  <c r="M88" i="172" s="1"/>
  <c r="L87" i="172"/>
  <c r="F87" i="172"/>
  <c r="J87" i="172" s="1"/>
  <c r="K87" i="172" s="1"/>
  <c r="M87" i="172" s="1"/>
  <c r="L86" i="172"/>
  <c r="F86" i="172"/>
  <c r="J86" i="172" s="1"/>
  <c r="K86" i="172" s="1"/>
  <c r="M86" i="172" s="1"/>
  <c r="L85" i="172"/>
  <c r="F85" i="172"/>
  <c r="J85" i="172" s="1"/>
  <c r="K85" i="172" s="1"/>
  <c r="M85" i="172" s="1"/>
  <c r="L84" i="172"/>
  <c r="F84" i="172"/>
  <c r="J84" i="172" s="1"/>
  <c r="K84" i="172" s="1"/>
  <c r="M84" i="172" s="1"/>
  <c r="L83" i="172"/>
  <c r="F83" i="172"/>
  <c r="J83" i="172" s="1"/>
  <c r="K83" i="172" s="1"/>
  <c r="M83" i="172" s="1"/>
  <c r="L82" i="172"/>
  <c r="F82" i="172"/>
  <c r="J82" i="172" s="1"/>
  <c r="K82" i="172" s="1"/>
  <c r="M82" i="172" s="1"/>
  <c r="L81" i="172"/>
  <c r="F81" i="172"/>
  <c r="J81" i="172" s="1"/>
  <c r="K81" i="172" s="1"/>
  <c r="M81" i="172" s="1"/>
  <c r="L80" i="172"/>
  <c r="F80" i="172"/>
  <c r="J80" i="172" s="1"/>
  <c r="K80" i="172" s="1"/>
  <c r="M80" i="172" s="1"/>
  <c r="L79" i="172"/>
  <c r="F79" i="172"/>
  <c r="J79" i="172" s="1"/>
  <c r="K79" i="172" s="1"/>
  <c r="M79" i="172" s="1"/>
  <c r="L78" i="172"/>
  <c r="F78" i="172"/>
  <c r="J78" i="172" s="1"/>
  <c r="K78" i="172" s="1"/>
  <c r="M78" i="172" s="1"/>
  <c r="L77" i="172"/>
  <c r="F77" i="172"/>
  <c r="J77" i="172" s="1"/>
  <c r="K77" i="172" s="1"/>
  <c r="M77" i="172" s="1"/>
  <c r="L76" i="172"/>
  <c r="F76" i="172"/>
  <c r="J76" i="172" s="1"/>
  <c r="K76" i="172" s="1"/>
  <c r="M76" i="172" s="1"/>
  <c r="L75" i="172"/>
  <c r="F75" i="172"/>
  <c r="J75" i="172" s="1"/>
  <c r="K75" i="172" s="1"/>
  <c r="M75" i="172" s="1"/>
  <c r="L74" i="172"/>
  <c r="F74" i="172"/>
  <c r="J74" i="172" s="1"/>
  <c r="K74" i="172" s="1"/>
  <c r="M74" i="172" s="1"/>
  <c r="L73" i="172"/>
  <c r="F73" i="172"/>
  <c r="J73" i="172" s="1"/>
  <c r="K73" i="172" s="1"/>
  <c r="M73" i="172" s="1"/>
  <c r="L72" i="172"/>
  <c r="F72" i="172"/>
  <c r="J72" i="172" s="1"/>
  <c r="K72" i="172" s="1"/>
  <c r="M72" i="172" s="1"/>
  <c r="L71" i="172"/>
  <c r="F71" i="172"/>
  <c r="J71" i="172" s="1"/>
  <c r="K71" i="172" s="1"/>
  <c r="M71" i="172" s="1"/>
  <c r="L70" i="172"/>
  <c r="F70" i="172"/>
  <c r="J70" i="172" s="1"/>
  <c r="K70" i="172" s="1"/>
  <c r="M70" i="172" s="1"/>
  <c r="L69" i="172"/>
  <c r="F69" i="172"/>
  <c r="J69" i="172" s="1"/>
  <c r="K69" i="172" s="1"/>
  <c r="M69" i="172" s="1"/>
  <c r="L68" i="172"/>
  <c r="F68" i="172"/>
  <c r="J68" i="172" s="1"/>
  <c r="K68" i="172" s="1"/>
  <c r="M68" i="172" s="1"/>
  <c r="L67" i="172"/>
  <c r="F67" i="172"/>
  <c r="J67" i="172" s="1"/>
  <c r="K67" i="172" s="1"/>
  <c r="M67" i="172" s="1"/>
  <c r="L66" i="172"/>
  <c r="F66" i="172"/>
  <c r="J66" i="172" s="1"/>
  <c r="K66" i="172" s="1"/>
  <c r="M66" i="172" s="1"/>
  <c r="L65" i="172"/>
  <c r="F65" i="172"/>
  <c r="J65" i="172" s="1"/>
  <c r="K65" i="172" s="1"/>
  <c r="M65" i="172" s="1"/>
  <c r="L64" i="172"/>
  <c r="F64" i="172"/>
  <c r="J64" i="172" s="1"/>
  <c r="K64" i="172" s="1"/>
  <c r="M64" i="172" s="1"/>
  <c r="L63" i="172"/>
  <c r="F63" i="172"/>
  <c r="J63" i="172" s="1"/>
  <c r="K63" i="172" s="1"/>
  <c r="M63" i="172" s="1"/>
  <c r="L62" i="172"/>
  <c r="F62" i="172"/>
  <c r="J62" i="172" s="1"/>
  <c r="K62" i="172" s="1"/>
  <c r="M62" i="172" s="1"/>
  <c r="L61" i="172"/>
  <c r="F61" i="172"/>
  <c r="J61" i="172" s="1"/>
  <c r="K61" i="172" s="1"/>
  <c r="M61" i="172" s="1"/>
  <c r="L60" i="172"/>
  <c r="F60" i="172"/>
  <c r="J60" i="172" s="1"/>
  <c r="K60" i="172" s="1"/>
  <c r="M60" i="172" s="1"/>
  <c r="L59" i="172"/>
  <c r="F59" i="172"/>
  <c r="J59" i="172" s="1"/>
  <c r="K59" i="172" s="1"/>
  <c r="M59" i="172" s="1"/>
  <c r="L58" i="172"/>
  <c r="F58" i="172"/>
  <c r="J58" i="172" s="1"/>
  <c r="K58" i="172" s="1"/>
  <c r="M58" i="172" s="1"/>
  <c r="L57" i="172"/>
  <c r="F57" i="172"/>
  <c r="J57" i="172" s="1"/>
  <c r="K57" i="172" s="1"/>
  <c r="M57" i="172" s="1"/>
  <c r="L56" i="172"/>
  <c r="F56" i="172"/>
  <c r="J56" i="172" s="1"/>
  <c r="K56" i="172" s="1"/>
  <c r="M56" i="172" s="1"/>
  <c r="L55" i="172"/>
  <c r="F55" i="172"/>
  <c r="J55" i="172" s="1"/>
  <c r="K55" i="172" s="1"/>
  <c r="M55" i="172" s="1"/>
  <c r="L54" i="172"/>
  <c r="F54" i="172"/>
  <c r="J54" i="172" s="1"/>
  <c r="K54" i="172" s="1"/>
  <c r="M54" i="172" s="1"/>
  <c r="L53" i="172"/>
  <c r="F53" i="172"/>
  <c r="J53" i="172" s="1"/>
  <c r="K53" i="172" s="1"/>
  <c r="M53" i="172" s="1"/>
  <c r="L52" i="172"/>
  <c r="F52" i="172"/>
  <c r="J52" i="172" s="1"/>
  <c r="K52" i="172" s="1"/>
  <c r="M52" i="172" s="1"/>
  <c r="L51" i="172"/>
  <c r="F51" i="172"/>
  <c r="J51" i="172" s="1"/>
  <c r="K51" i="172" s="1"/>
  <c r="M51" i="172" s="1"/>
  <c r="L50" i="172"/>
  <c r="F50" i="172"/>
  <c r="J50" i="172" s="1"/>
  <c r="K50" i="172" s="1"/>
  <c r="M50" i="172" s="1"/>
  <c r="L49" i="172"/>
  <c r="F49" i="172"/>
  <c r="J49" i="172" s="1"/>
  <c r="K49" i="172" s="1"/>
  <c r="M49" i="172" s="1"/>
  <c r="L48" i="172"/>
  <c r="F48" i="172"/>
  <c r="J48" i="172" s="1"/>
  <c r="K48" i="172" s="1"/>
  <c r="M48" i="172" s="1"/>
  <c r="L47" i="172"/>
  <c r="F47" i="172"/>
  <c r="J47" i="172" s="1"/>
  <c r="K47" i="172" s="1"/>
  <c r="M47" i="172" s="1"/>
  <c r="L46" i="172"/>
  <c r="F46" i="172"/>
  <c r="J46" i="172" s="1"/>
  <c r="K46" i="172" s="1"/>
  <c r="M46" i="172" s="1"/>
  <c r="L45" i="172"/>
  <c r="F45" i="172"/>
  <c r="J45" i="172" s="1"/>
  <c r="K45" i="172" s="1"/>
  <c r="M45" i="172" s="1"/>
  <c r="L44" i="172"/>
  <c r="F44" i="172"/>
  <c r="J44" i="172" s="1"/>
  <c r="K44" i="172" s="1"/>
  <c r="M44" i="172" s="1"/>
  <c r="L43" i="172"/>
  <c r="F43" i="172"/>
  <c r="J43" i="172" s="1"/>
  <c r="K43" i="172" s="1"/>
  <c r="M43" i="172" s="1"/>
  <c r="L42" i="172"/>
  <c r="F42" i="172"/>
  <c r="J42" i="172" s="1"/>
  <c r="K42" i="172" s="1"/>
  <c r="M42" i="172" s="1"/>
  <c r="L41" i="172"/>
  <c r="F41" i="172"/>
  <c r="J41" i="172" s="1"/>
  <c r="K41" i="172" s="1"/>
  <c r="M41" i="172" s="1"/>
  <c r="L40" i="172"/>
  <c r="F40" i="172"/>
  <c r="J40" i="172" s="1"/>
  <c r="K40" i="172" s="1"/>
  <c r="M40" i="172" s="1"/>
  <c r="L39" i="172"/>
  <c r="F39" i="172"/>
  <c r="J39" i="172" s="1"/>
  <c r="K39" i="172" s="1"/>
  <c r="M39" i="172" s="1"/>
  <c r="L38" i="172"/>
  <c r="F38" i="172"/>
  <c r="J38" i="172" s="1"/>
  <c r="K38" i="172" s="1"/>
  <c r="M38" i="172" s="1"/>
  <c r="L37" i="172"/>
  <c r="F37" i="172"/>
  <c r="J37" i="172" s="1"/>
  <c r="K37" i="172" s="1"/>
  <c r="M37" i="172" s="1"/>
  <c r="L36" i="172"/>
  <c r="F36" i="172"/>
  <c r="J36" i="172" s="1"/>
  <c r="K36" i="172" s="1"/>
  <c r="M36" i="172" s="1"/>
  <c r="L35" i="172"/>
  <c r="F35" i="172"/>
  <c r="J35" i="172" s="1"/>
  <c r="K35" i="172" s="1"/>
  <c r="M35" i="172" s="1"/>
  <c r="L34" i="172"/>
  <c r="F34" i="172"/>
  <c r="J34" i="172" s="1"/>
  <c r="K34" i="172" s="1"/>
  <c r="M34" i="172" s="1"/>
  <c r="L33" i="172"/>
  <c r="F33" i="172"/>
  <c r="J33" i="172" s="1"/>
  <c r="K33" i="172" s="1"/>
  <c r="M33" i="172" s="1"/>
  <c r="L32" i="172"/>
  <c r="F32" i="172"/>
  <c r="J32" i="172" s="1"/>
  <c r="K32" i="172" s="1"/>
  <c r="M32" i="172" s="1"/>
  <c r="L31" i="172"/>
  <c r="F31" i="172"/>
  <c r="J31" i="172" s="1"/>
  <c r="K31" i="172" s="1"/>
  <c r="M31" i="172" s="1"/>
  <c r="L30" i="172"/>
  <c r="F30" i="172"/>
  <c r="J30" i="172" s="1"/>
  <c r="K30" i="172" s="1"/>
  <c r="M30" i="172" s="1"/>
  <c r="L29" i="172"/>
  <c r="F29" i="172"/>
  <c r="J29" i="172" s="1"/>
  <c r="K29" i="172" s="1"/>
  <c r="M29" i="172" s="1"/>
  <c r="L28" i="172"/>
  <c r="F28" i="172"/>
  <c r="J28" i="172" s="1"/>
  <c r="K28" i="172" s="1"/>
  <c r="M28" i="172" s="1"/>
  <c r="L27" i="172"/>
  <c r="F27" i="172"/>
  <c r="J27" i="172" s="1"/>
  <c r="K27" i="172" s="1"/>
  <c r="M27" i="172" s="1"/>
  <c r="L26" i="172"/>
  <c r="F26" i="172"/>
  <c r="J26" i="172" s="1"/>
  <c r="K26" i="172" s="1"/>
  <c r="M26" i="172" s="1"/>
  <c r="L25" i="172"/>
  <c r="F25" i="172"/>
  <c r="J25" i="172" s="1"/>
  <c r="K25" i="172" s="1"/>
  <c r="M25" i="172" s="1"/>
  <c r="L24" i="172"/>
  <c r="F24" i="172"/>
  <c r="J24" i="172" s="1"/>
  <c r="K24" i="172" s="1"/>
  <c r="M24" i="172" s="1"/>
  <c r="L23" i="172"/>
  <c r="F23" i="172"/>
  <c r="J23" i="172" s="1"/>
  <c r="K23" i="172" s="1"/>
  <c r="M23" i="172" s="1"/>
  <c r="L22" i="172"/>
  <c r="F22" i="172"/>
  <c r="J22" i="172" s="1"/>
  <c r="K22" i="172" s="1"/>
  <c r="M22" i="172" s="1"/>
  <c r="L21" i="172"/>
  <c r="F21" i="172"/>
  <c r="J21" i="172" s="1"/>
  <c r="K21" i="172" s="1"/>
  <c r="M21" i="172" s="1"/>
  <c r="L20" i="172"/>
  <c r="F20" i="172"/>
  <c r="J20" i="172" s="1"/>
  <c r="K20" i="172" s="1"/>
  <c r="M20" i="172" s="1"/>
  <c r="L19" i="172"/>
  <c r="F19" i="172"/>
  <c r="J19" i="172" s="1"/>
  <c r="K19" i="172" s="1"/>
  <c r="M19" i="172" s="1"/>
  <c r="L18" i="172"/>
  <c r="F18" i="172"/>
  <c r="J18" i="172" s="1"/>
  <c r="K18" i="172" s="1"/>
  <c r="M18" i="172" s="1"/>
  <c r="L17" i="172"/>
  <c r="F17" i="172"/>
  <c r="J17" i="172" s="1"/>
  <c r="K17" i="172" s="1"/>
  <c r="M17" i="172" s="1"/>
  <c r="L16" i="172"/>
  <c r="F16" i="172"/>
  <c r="J16" i="172" s="1"/>
  <c r="K16" i="172" s="1"/>
  <c r="M16" i="172" s="1"/>
  <c r="L15" i="172"/>
  <c r="F15" i="172"/>
  <c r="J15" i="172" s="1"/>
  <c r="K15" i="172" s="1"/>
  <c r="M15" i="172" s="1"/>
  <c r="L14" i="172"/>
  <c r="F14" i="172"/>
  <c r="J14" i="172" s="1"/>
  <c r="K14" i="172" s="1"/>
  <c r="M14" i="172" s="1"/>
  <c r="L13" i="172"/>
  <c r="F13" i="172"/>
  <c r="J13" i="172" s="1"/>
  <c r="K13" i="172" s="1"/>
  <c r="M13" i="172" s="1"/>
  <c r="L12" i="172"/>
  <c r="F12" i="172"/>
  <c r="J12" i="172" s="1"/>
  <c r="K12" i="172" s="1"/>
  <c r="M12" i="172" s="1"/>
  <c r="L11" i="172"/>
  <c r="F11" i="172"/>
  <c r="J11" i="172" s="1"/>
  <c r="K11" i="172" s="1"/>
  <c r="M11" i="172" s="1"/>
  <c r="L10" i="172"/>
  <c r="F10" i="172"/>
  <c r="J10" i="172" s="1"/>
  <c r="K10" i="172" s="1"/>
  <c r="M10" i="172" s="1"/>
  <c r="L9" i="172"/>
  <c r="F9" i="172"/>
  <c r="J9" i="172" s="1"/>
  <c r="K9" i="172" s="1"/>
  <c r="M9" i="172" s="1"/>
  <c r="L8" i="172"/>
  <c r="F8" i="172"/>
  <c r="J8" i="172" s="1"/>
  <c r="K8" i="172" s="1"/>
  <c r="M8" i="172" s="1"/>
  <c r="L7" i="172"/>
  <c r="F7" i="172"/>
  <c r="J7" i="172" s="1"/>
  <c r="K7" i="172" s="1"/>
  <c r="M7" i="172" s="1"/>
  <c r="L6" i="172"/>
  <c r="F6" i="172"/>
  <c r="J6" i="172" s="1"/>
  <c r="K6" i="172" s="1"/>
  <c r="M6" i="172" s="1"/>
  <c r="L5" i="172"/>
  <c r="L200" i="172" s="1"/>
  <c r="F5" i="172"/>
  <c r="J5" i="172" s="1"/>
  <c r="K5" i="172" s="1"/>
  <c r="M5" i="172" s="1"/>
  <c r="M200" i="172" s="1"/>
  <c r="I1" i="172"/>
  <c r="F53" i="171"/>
  <c r="I43" i="171"/>
  <c r="I42" i="171"/>
  <c r="G42" i="171"/>
  <c r="I41" i="171"/>
  <c r="G41" i="171"/>
  <c r="I40" i="171"/>
  <c r="G40" i="171"/>
  <c r="I39" i="171"/>
  <c r="G39" i="171"/>
  <c r="I38" i="171"/>
  <c r="G38" i="171"/>
  <c r="I37" i="171"/>
  <c r="H37" i="171"/>
  <c r="G37" i="171"/>
  <c r="I36" i="171"/>
  <c r="G36" i="171"/>
  <c r="I35" i="171"/>
  <c r="H35" i="171"/>
  <c r="G35" i="171"/>
  <c r="I34" i="171"/>
  <c r="G34" i="171"/>
  <c r="I33" i="171"/>
  <c r="H33" i="171"/>
  <c r="G33" i="171"/>
  <c r="I29" i="171"/>
  <c r="G29" i="171"/>
  <c r="F29" i="171"/>
  <c r="A29" i="171"/>
  <c r="I28" i="171"/>
  <c r="G28" i="171"/>
  <c r="F28" i="171"/>
  <c r="A28" i="171"/>
  <c r="I27" i="171"/>
  <c r="F27" i="171"/>
  <c r="G27" i="171" s="1"/>
  <c r="A27" i="171"/>
  <c r="I26" i="171"/>
  <c r="F26" i="171"/>
  <c r="G26" i="171" s="1"/>
  <c r="A26" i="171"/>
  <c r="I25" i="171"/>
  <c r="F25" i="171"/>
  <c r="G25" i="171" s="1"/>
  <c r="A25" i="171"/>
  <c r="I24" i="171"/>
  <c r="F24" i="171"/>
  <c r="G24" i="171" s="1"/>
  <c r="A24" i="171"/>
  <c r="I23" i="171"/>
  <c r="F23" i="171"/>
  <c r="G23" i="171" s="1"/>
  <c r="A23" i="171"/>
  <c r="I22" i="171"/>
  <c r="F22" i="171"/>
  <c r="G22" i="171" s="1"/>
  <c r="A22" i="171"/>
  <c r="I21" i="171"/>
  <c r="F21" i="171"/>
  <c r="G21" i="171" s="1"/>
  <c r="A21" i="171"/>
  <c r="I20" i="171"/>
  <c r="F20" i="171"/>
  <c r="G20" i="171" s="1"/>
  <c r="A20" i="171"/>
  <c r="I19" i="171"/>
  <c r="F19" i="171"/>
  <c r="A19" i="171"/>
  <c r="I18" i="171"/>
  <c r="F18" i="171"/>
  <c r="A18" i="171"/>
  <c r="I17" i="171"/>
  <c r="F17" i="171"/>
  <c r="A17" i="171"/>
  <c r="I16" i="171"/>
  <c r="F16" i="171"/>
  <c r="A16" i="171"/>
  <c r="I15" i="171"/>
  <c r="F15" i="171"/>
  <c r="A15" i="171"/>
  <c r="A14" i="171"/>
  <c r="E8" i="171"/>
  <c r="E11" i="171" s="1"/>
  <c r="H6" i="171"/>
  <c r="H5" i="171"/>
  <c r="B4" i="171"/>
  <c r="G200" i="170"/>
  <c r="L199" i="170"/>
  <c r="F199" i="170"/>
  <c r="J199" i="170" s="1"/>
  <c r="K199" i="170" s="1"/>
  <c r="M199" i="170" s="1"/>
  <c r="L198" i="170"/>
  <c r="F198" i="170"/>
  <c r="J198" i="170" s="1"/>
  <c r="K198" i="170" s="1"/>
  <c r="M198" i="170" s="1"/>
  <c r="L197" i="170"/>
  <c r="F197" i="170"/>
  <c r="J197" i="170" s="1"/>
  <c r="K197" i="170" s="1"/>
  <c r="M197" i="170" s="1"/>
  <c r="L196" i="170"/>
  <c r="F196" i="170"/>
  <c r="J196" i="170" s="1"/>
  <c r="K196" i="170" s="1"/>
  <c r="M196" i="170" s="1"/>
  <c r="L195" i="170"/>
  <c r="F195" i="170"/>
  <c r="J195" i="170" s="1"/>
  <c r="K195" i="170" s="1"/>
  <c r="M195" i="170" s="1"/>
  <c r="L194" i="170"/>
  <c r="F194" i="170"/>
  <c r="J194" i="170" s="1"/>
  <c r="K194" i="170" s="1"/>
  <c r="M194" i="170" s="1"/>
  <c r="L193" i="170"/>
  <c r="F193" i="170"/>
  <c r="J193" i="170" s="1"/>
  <c r="K193" i="170" s="1"/>
  <c r="M193" i="170" s="1"/>
  <c r="L192" i="170"/>
  <c r="F192" i="170"/>
  <c r="J192" i="170" s="1"/>
  <c r="K192" i="170" s="1"/>
  <c r="M192" i="170" s="1"/>
  <c r="L191" i="170"/>
  <c r="F191" i="170"/>
  <c r="J191" i="170" s="1"/>
  <c r="K191" i="170" s="1"/>
  <c r="M191" i="170" s="1"/>
  <c r="L190" i="170"/>
  <c r="F190" i="170"/>
  <c r="J190" i="170" s="1"/>
  <c r="K190" i="170" s="1"/>
  <c r="M190" i="170" s="1"/>
  <c r="L189" i="170"/>
  <c r="F189" i="170"/>
  <c r="J189" i="170" s="1"/>
  <c r="K189" i="170" s="1"/>
  <c r="M189" i="170" s="1"/>
  <c r="L188" i="170"/>
  <c r="F188" i="170"/>
  <c r="J188" i="170" s="1"/>
  <c r="K188" i="170" s="1"/>
  <c r="M188" i="170" s="1"/>
  <c r="L187" i="170"/>
  <c r="F187" i="170"/>
  <c r="J187" i="170" s="1"/>
  <c r="K187" i="170" s="1"/>
  <c r="M187" i="170" s="1"/>
  <c r="L186" i="170"/>
  <c r="F186" i="170"/>
  <c r="J186" i="170" s="1"/>
  <c r="K186" i="170" s="1"/>
  <c r="M186" i="170" s="1"/>
  <c r="L185" i="170"/>
  <c r="F185" i="170"/>
  <c r="J185" i="170" s="1"/>
  <c r="K185" i="170" s="1"/>
  <c r="M185" i="170" s="1"/>
  <c r="L184" i="170"/>
  <c r="F184" i="170"/>
  <c r="J184" i="170" s="1"/>
  <c r="K184" i="170" s="1"/>
  <c r="M184" i="170" s="1"/>
  <c r="L183" i="170"/>
  <c r="F183" i="170"/>
  <c r="J183" i="170" s="1"/>
  <c r="K183" i="170" s="1"/>
  <c r="M183" i="170" s="1"/>
  <c r="L182" i="170"/>
  <c r="F182" i="170"/>
  <c r="J182" i="170" s="1"/>
  <c r="K182" i="170" s="1"/>
  <c r="M182" i="170" s="1"/>
  <c r="L181" i="170"/>
  <c r="F181" i="170"/>
  <c r="J181" i="170" s="1"/>
  <c r="K181" i="170" s="1"/>
  <c r="M181" i="170" s="1"/>
  <c r="L180" i="170"/>
  <c r="F180" i="170"/>
  <c r="J180" i="170" s="1"/>
  <c r="K180" i="170" s="1"/>
  <c r="M180" i="170" s="1"/>
  <c r="L179" i="170"/>
  <c r="F179" i="170"/>
  <c r="J179" i="170" s="1"/>
  <c r="K179" i="170" s="1"/>
  <c r="M179" i="170" s="1"/>
  <c r="L178" i="170"/>
  <c r="F178" i="170"/>
  <c r="J178" i="170" s="1"/>
  <c r="K178" i="170" s="1"/>
  <c r="M178" i="170" s="1"/>
  <c r="L177" i="170"/>
  <c r="F177" i="170"/>
  <c r="J177" i="170" s="1"/>
  <c r="K177" i="170" s="1"/>
  <c r="M177" i="170" s="1"/>
  <c r="L176" i="170"/>
  <c r="F176" i="170"/>
  <c r="J176" i="170" s="1"/>
  <c r="K176" i="170" s="1"/>
  <c r="M176" i="170" s="1"/>
  <c r="L175" i="170"/>
  <c r="F175" i="170"/>
  <c r="J175" i="170" s="1"/>
  <c r="K175" i="170" s="1"/>
  <c r="M175" i="170" s="1"/>
  <c r="L174" i="170"/>
  <c r="F174" i="170"/>
  <c r="J174" i="170" s="1"/>
  <c r="K174" i="170" s="1"/>
  <c r="M174" i="170" s="1"/>
  <c r="L173" i="170"/>
  <c r="F173" i="170"/>
  <c r="J173" i="170" s="1"/>
  <c r="K173" i="170" s="1"/>
  <c r="M173" i="170" s="1"/>
  <c r="L172" i="170"/>
  <c r="F172" i="170"/>
  <c r="J172" i="170" s="1"/>
  <c r="K172" i="170" s="1"/>
  <c r="M172" i="170" s="1"/>
  <c r="L171" i="170"/>
  <c r="F171" i="170"/>
  <c r="J171" i="170" s="1"/>
  <c r="K171" i="170" s="1"/>
  <c r="M171" i="170" s="1"/>
  <c r="L170" i="170"/>
  <c r="F170" i="170"/>
  <c r="J170" i="170" s="1"/>
  <c r="K170" i="170" s="1"/>
  <c r="M170" i="170" s="1"/>
  <c r="L169" i="170"/>
  <c r="F169" i="170"/>
  <c r="J169" i="170" s="1"/>
  <c r="K169" i="170" s="1"/>
  <c r="M169" i="170" s="1"/>
  <c r="L168" i="170"/>
  <c r="F168" i="170"/>
  <c r="J168" i="170" s="1"/>
  <c r="K168" i="170" s="1"/>
  <c r="M168" i="170" s="1"/>
  <c r="L167" i="170"/>
  <c r="F167" i="170"/>
  <c r="J167" i="170" s="1"/>
  <c r="K167" i="170" s="1"/>
  <c r="M167" i="170" s="1"/>
  <c r="L166" i="170"/>
  <c r="F166" i="170"/>
  <c r="J166" i="170" s="1"/>
  <c r="K166" i="170" s="1"/>
  <c r="M166" i="170" s="1"/>
  <c r="L165" i="170"/>
  <c r="F165" i="170"/>
  <c r="J165" i="170" s="1"/>
  <c r="K165" i="170" s="1"/>
  <c r="M165" i="170" s="1"/>
  <c r="L164" i="170"/>
  <c r="F164" i="170"/>
  <c r="J164" i="170" s="1"/>
  <c r="K164" i="170" s="1"/>
  <c r="M164" i="170" s="1"/>
  <c r="L163" i="170"/>
  <c r="F163" i="170"/>
  <c r="J163" i="170" s="1"/>
  <c r="K163" i="170" s="1"/>
  <c r="M163" i="170" s="1"/>
  <c r="L162" i="170"/>
  <c r="F162" i="170"/>
  <c r="J162" i="170" s="1"/>
  <c r="K162" i="170" s="1"/>
  <c r="M162" i="170" s="1"/>
  <c r="L161" i="170"/>
  <c r="F161" i="170"/>
  <c r="J161" i="170" s="1"/>
  <c r="K161" i="170" s="1"/>
  <c r="M161" i="170" s="1"/>
  <c r="L160" i="170"/>
  <c r="F160" i="170"/>
  <c r="J160" i="170" s="1"/>
  <c r="K160" i="170" s="1"/>
  <c r="M160" i="170" s="1"/>
  <c r="L159" i="170"/>
  <c r="F159" i="170"/>
  <c r="J159" i="170" s="1"/>
  <c r="K159" i="170" s="1"/>
  <c r="M159" i="170" s="1"/>
  <c r="L158" i="170"/>
  <c r="F158" i="170"/>
  <c r="J158" i="170" s="1"/>
  <c r="K158" i="170" s="1"/>
  <c r="M158" i="170" s="1"/>
  <c r="L157" i="170"/>
  <c r="F157" i="170"/>
  <c r="J157" i="170" s="1"/>
  <c r="K157" i="170" s="1"/>
  <c r="M157" i="170" s="1"/>
  <c r="L156" i="170"/>
  <c r="F156" i="170"/>
  <c r="J156" i="170" s="1"/>
  <c r="K156" i="170" s="1"/>
  <c r="M156" i="170" s="1"/>
  <c r="L155" i="170"/>
  <c r="F155" i="170"/>
  <c r="J155" i="170" s="1"/>
  <c r="K155" i="170" s="1"/>
  <c r="M155" i="170" s="1"/>
  <c r="L154" i="170"/>
  <c r="F154" i="170"/>
  <c r="J154" i="170" s="1"/>
  <c r="K154" i="170" s="1"/>
  <c r="M154" i="170" s="1"/>
  <c r="L153" i="170"/>
  <c r="F153" i="170"/>
  <c r="J153" i="170" s="1"/>
  <c r="K153" i="170" s="1"/>
  <c r="M153" i="170" s="1"/>
  <c r="L152" i="170"/>
  <c r="F152" i="170"/>
  <c r="J152" i="170" s="1"/>
  <c r="K152" i="170" s="1"/>
  <c r="M152" i="170" s="1"/>
  <c r="L151" i="170"/>
  <c r="F151" i="170"/>
  <c r="J151" i="170" s="1"/>
  <c r="K151" i="170" s="1"/>
  <c r="M151" i="170" s="1"/>
  <c r="L150" i="170"/>
  <c r="F150" i="170"/>
  <c r="J150" i="170" s="1"/>
  <c r="K150" i="170" s="1"/>
  <c r="M150" i="170" s="1"/>
  <c r="L149" i="170"/>
  <c r="F149" i="170"/>
  <c r="J149" i="170" s="1"/>
  <c r="K149" i="170" s="1"/>
  <c r="M149" i="170" s="1"/>
  <c r="L148" i="170"/>
  <c r="F148" i="170"/>
  <c r="J148" i="170" s="1"/>
  <c r="K148" i="170" s="1"/>
  <c r="M148" i="170" s="1"/>
  <c r="L147" i="170"/>
  <c r="F147" i="170"/>
  <c r="J147" i="170" s="1"/>
  <c r="K147" i="170" s="1"/>
  <c r="M147" i="170" s="1"/>
  <c r="L146" i="170"/>
  <c r="F146" i="170"/>
  <c r="J146" i="170" s="1"/>
  <c r="K146" i="170" s="1"/>
  <c r="M146" i="170" s="1"/>
  <c r="L145" i="170"/>
  <c r="F145" i="170"/>
  <c r="J145" i="170" s="1"/>
  <c r="K145" i="170" s="1"/>
  <c r="M145" i="170" s="1"/>
  <c r="L144" i="170"/>
  <c r="F144" i="170"/>
  <c r="J144" i="170" s="1"/>
  <c r="K144" i="170" s="1"/>
  <c r="M144" i="170" s="1"/>
  <c r="L143" i="170"/>
  <c r="F143" i="170"/>
  <c r="J143" i="170" s="1"/>
  <c r="K143" i="170" s="1"/>
  <c r="M143" i="170" s="1"/>
  <c r="L142" i="170"/>
  <c r="F142" i="170"/>
  <c r="J142" i="170" s="1"/>
  <c r="K142" i="170" s="1"/>
  <c r="M142" i="170" s="1"/>
  <c r="L141" i="170"/>
  <c r="F141" i="170"/>
  <c r="J141" i="170" s="1"/>
  <c r="K141" i="170" s="1"/>
  <c r="M141" i="170" s="1"/>
  <c r="L140" i="170"/>
  <c r="F140" i="170"/>
  <c r="J140" i="170" s="1"/>
  <c r="K140" i="170" s="1"/>
  <c r="M140" i="170" s="1"/>
  <c r="L139" i="170"/>
  <c r="F139" i="170"/>
  <c r="J139" i="170" s="1"/>
  <c r="K139" i="170" s="1"/>
  <c r="M139" i="170" s="1"/>
  <c r="L138" i="170"/>
  <c r="F138" i="170"/>
  <c r="J138" i="170" s="1"/>
  <c r="K138" i="170" s="1"/>
  <c r="M138" i="170" s="1"/>
  <c r="L137" i="170"/>
  <c r="F137" i="170"/>
  <c r="J137" i="170" s="1"/>
  <c r="K137" i="170" s="1"/>
  <c r="M137" i="170" s="1"/>
  <c r="L136" i="170"/>
  <c r="F136" i="170"/>
  <c r="J136" i="170" s="1"/>
  <c r="K136" i="170" s="1"/>
  <c r="M136" i="170" s="1"/>
  <c r="L135" i="170"/>
  <c r="F135" i="170"/>
  <c r="J135" i="170" s="1"/>
  <c r="K135" i="170" s="1"/>
  <c r="M135" i="170" s="1"/>
  <c r="L134" i="170"/>
  <c r="F134" i="170"/>
  <c r="J134" i="170" s="1"/>
  <c r="K134" i="170" s="1"/>
  <c r="M134" i="170" s="1"/>
  <c r="L133" i="170"/>
  <c r="F133" i="170"/>
  <c r="J133" i="170" s="1"/>
  <c r="K133" i="170" s="1"/>
  <c r="M133" i="170" s="1"/>
  <c r="L132" i="170"/>
  <c r="F132" i="170"/>
  <c r="J132" i="170" s="1"/>
  <c r="K132" i="170" s="1"/>
  <c r="M132" i="170" s="1"/>
  <c r="L131" i="170"/>
  <c r="F131" i="170"/>
  <c r="J131" i="170" s="1"/>
  <c r="K131" i="170" s="1"/>
  <c r="M131" i="170" s="1"/>
  <c r="L130" i="170"/>
  <c r="F130" i="170"/>
  <c r="J130" i="170" s="1"/>
  <c r="K130" i="170" s="1"/>
  <c r="M130" i="170" s="1"/>
  <c r="L129" i="170"/>
  <c r="F129" i="170"/>
  <c r="J129" i="170" s="1"/>
  <c r="K129" i="170" s="1"/>
  <c r="M129" i="170" s="1"/>
  <c r="L128" i="170"/>
  <c r="F128" i="170"/>
  <c r="J128" i="170" s="1"/>
  <c r="K128" i="170" s="1"/>
  <c r="M128" i="170" s="1"/>
  <c r="L127" i="170"/>
  <c r="F127" i="170"/>
  <c r="J127" i="170" s="1"/>
  <c r="K127" i="170" s="1"/>
  <c r="M127" i="170" s="1"/>
  <c r="L126" i="170"/>
  <c r="F126" i="170"/>
  <c r="J126" i="170" s="1"/>
  <c r="K126" i="170" s="1"/>
  <c r="M126" i="170" s="1"/>
  <c r="L125" i="170"/>
  <c r="F125" i="170"/>
  <c r="J125" i="170" s="1"/>
  <c r="K125" i="170" s="1"/>
  <c r="M125" i="170" s="1"/>
  <c r="L124" i="170"/>
  <c r="F124" i="170"/>
  <c r="J124" i="170" s="1"/>
  <c r="K124" i="170" s="1"/>
  <c r="M124" i="170" s="1"/>
  <c r="L123" i="170"/>
  <c r="F123" i="170"/>
  <c r="J123" i="170" s="1"/>
  <c r="K123" i="170" s="1"/>
  <c r="M123" i="170" s="1"/>
  <c r="L122" i="170"/>
  <c r="F122" i="170"/>
  <c r="J122" i="170" s="1"/>
  <c r="K122" i="170" s="1"/>
  <c r="M122" i="170" s="1"/>
  <c r="L121" i="170"/>
  <c r="F121" i="170"/>
  <c r="J121" i="170" s="1"/>
  <c r="K121" i="170" s="1"/>
  <c r="M121" i="170" s="1"/>
  <c r="L120" i="170"/>
  <c r="F120" i="170"/>
  <c r="J120" i="170" s="1"/>
  <c r="K120" i="170" s="1"/>
  <c r="M120" i="170" s="1"/>
  <c r="L119" i="170"/>
  <c r="F119" i="170"/>
  <c r="J119" i="170" s="1"/>
  <c r="K119" i="170" s="1"/>
  <c r="M119" i="170" s="1"/>
  <c r="L118" i="170"/>
  <c r="F118" i="170"/>
  <c r="J118" i="170" s="1"/>
  <c r="K118" i="170" s="1"/>
  <c r="M118" i="170" s="1"/>
  <c r="L117" i="170"/>
  <c r="F117" i="170"/>
  <c r="J117" i="170" s="1"/>
  <c r="K117" i="170" s="1"/>
  <c r="M117" i="170" s="1"/>
  <c r="L116" i="170"/>
  <c r="F116" i="170"/>
  <c r="J116" i="170" s="1"/>
  <c r="K116" i="170" s="1"/>
  <c r="M116" i="170" s="1"/>
  <c r="L115" i="170"/>
  <c r="F115" i="170"/>
  <c r="J115" i="170" s="1"/>
  <c r="K115" i="170" s="1"/>
  <c r="M115" i="170" s="1"/>
  <c r="L114" i="170"/>
  <c r="F114" i="170"/>
  <c r="J114" i="170" s="1"/>
  <c r="K114" i="170" s="1"/>
  <c r="M114" i="170" s="1"/>
  <c r="L113" i="170"/>
  <c r="F113" i="170"/>
  <c r="J113" i="170" s="1"/>
  <c r="K113" i="170" s="1"/>
  <c r="M113" i="170" s="1"/>
  <c r="L112" i="170"/>
  <c r="F112" i="170"/>
  <c r="J112" i="170" s="1"/>
  <c r="K112" i="170" s="1"/>
  <c r="M112" i="170" s="1"/>
  <c r="L111" i="170"/>
  <c r="F111" i="170"/>
  <c r="J111" i="170" s="1"/>
  <c r="K111" i="170" s="1"/>
  <c r="M111" i="170" s="1"/>
  <c r="L110" i="170"/>
  <c r="F110" i="170"/>
  <c r="J110" i="170" s="1"/>
  <c r="K110" i="170" s="1"/>
  <c r="M110" i="170" s="1"/>
  <c r="L109" i="170"/>
  <c r="F109" i="170"/>
  <c r="J109" i="170" s="1"/>
  <c r="K109" i="170" s="1"/>
  <c r="M109" i="170" s="1"/>
  <c r="L108" i="170"/>
  <c r="F108" i="170"/>
  <c r="J108" i="170" s="1"/>
  <c r="K108" i="170" s="1"/>
  <c r="M108" i="170" s="1"/>
  <c r="L107" i="170"/>
  <c r="F107" i="170"/>
  <c r="J107" i="170" s="1"/>
  <c r="K107" i="170" s="1"/>
  <c r="M107" i="170" s="1"/>
  <c r="L106" i="170"/>
  <c r="F106" i="170"/>
  <c r="J106" i="170" s="1"/>
  <c r="K106" i="170" s="1"/>
  <c r="M106" i="170" s="1"/>
  <c r="L105" i="170"/>
  <c r="F105" i="170"/>
  <c r="J105" i="170" s="1"/>
  <c r="K105" i="170" s="1"/>
  <c r="M105" i="170" s="1"/>
  <c r="L104" i="170"/>
  <c r="F104" i="170"/>
  <c r="J104" i="170" s="1"/>
  <c r="K104" i="170" s="1"/>
  <c r="M104" i="170" s="1"/>
  <c r="L103" i="170"/>
  <c r="F103" i="170"/>
  <c r="J103" i="170" s="1"/>
  <c r="K103" i="170" s="1"/>
  <c r="M103" i="170" s="1"/>
  <c r="L102" i="170"/>
  <c r="F102" i="170"/>
  <c r="J102" i="170" s="1"/>
  <c r="K102" i="170" s="1"/>
  <c r="M102" i="170" s="1"/>
  <c r="L101" i="170"/>
  <c r="F101" i="170"/>
  <c r="J101" i="170" s="1"/>
  <c r="K101" i="170" s="1"/>
  <c r="M101" i="170" s="1"/>
  <c r="L100" i="170"/>
  <c r="F100" i="170"/>
  <c r="J100" i="170" s="1"/>
  <c r="K100" i="170" s="1"/>
  <c r="M100" i="170" s="1"/>
  <c r="L99" i="170"/>
  <c r="F99" i="170"/>
  <c r="J99" i="170" s="1"/>
  <c r="K99" i="170" s="1"/>
  <c r="M99" i="170" s="1"/>
  <c r="L98" i="170"/>
  <c r="F98" i="170"/>
  <c r="J98" i="170" s="1"/>
  <c r="K98" i="170" s="1"/>
  <c r="M98" i="170" s="1"/>
  <c r="L97" i="170"/>
  <c r="F97" i="170"/>
  <c r="J97" i="170" s="1"/>
  <c r="K97" i="170" s="1"/>
  <c r="M97" i="170" s="1"/>
  <c r="L96" i="170"/>
  <c r="F96" i="170"/>
  <c r="J96" i="170" s="1"/>
  <c r="K96" i="170" s="1"/>
  <c r="M96" i="170" s="1"/>
  <c r="L95" i="170"/>
  <c r="F95" i="170"/>
  <c r="J95" i="170" s="1"/>
  <c r="K95" i="170" s="1"/>
  <c r="M95" i="170" s="1"/>
  <c r="L94" i="170"/>
  <c r="F94" i="170"/>
  <c r="J94" i="170" s="1"/>
  <c r="K94" i="170" s="1"/>
  <c r="M94" i="170" s="1"/>
  <c r="L93" i="170"/>
  <c r="F93" i="170"/>
  <c r="J93" i="170" s="1"/>
  <c r="K93" i="170" s="1"/>
  <c r="M93" i="170" s="1"/>
  <c r="L92" i="170"/>
  <c r="F92" i="170"/>
  <c r="J92" i="170" s="1"/>
  <c r="K92" i="170" s="1"/>
  <c r="M92" i="170" s="1"/>
  <c r="L91" i="170"/>
  <c r="F91" i="170"/>
  <c r="J91" i="170" s="1"/>
  <c r="K91" i="170" s="1"/>
  <c r="M91" i="170" s="1"/>
  <c r="L90" i="170"/>
  <c r="F90" i="170"/>
  <c r="J90" i="170" s="1"/>
  <c r="K90" i="170" s="1"/>
  <c r="M90" i="170" s="1"/>
  <c r="L89" i="170"/>
  <c r="F89" i="170"/>
  <c r="J89" i="170" s="1"/>
  <c r="K89" i="170" s="1"/>
  <c r="M89" i="170" s="1"/>
  <c r="L88" i="170"/>
  <c r="F88" i="170"/>
  <c r="J88" i="170" s="1"/>
  <c r="K88" i="170" s="1"/>
  <c r="M88" i="170" s="1"/>
  <c r="L87" i="170"/>
  <c r="F87" i="170"/>
  <c r="J87" i="170" s="1"/>
  <c r="K87" i="170" s="1"/>
  <c r="M87" i="170" s="1"/>
  <c r="L86" i="170"/>
  <c r="F86" i="170"/>
  <c r="J86" i="170" s="1"/>
  <c r="K86" i="170" s="1"/>
  <c r="M86" i="170" s="1"/>
  <c r="L85" i="170"/>
  <c r="F85" i="170"/>
  <c r="J85" i="170" s="1"/>
  <c r="K85" i="170" s="1"/>
  <c r="M85" i="170" s="1"/>
  <c r="L84" i="170"/>
  <c r="F84" i="170"/>
  <c r="J84" i="170" s="1"/>
  <c r="K84" i="170" s="1"/>
  <c r="M84" i="170" s="1"/>
  <c r="L83" i="170"/>
  <c r="F83" i="170"/>
  <c r="J83" i="170" s="1"/>
  <c r="K83" i="170" s="1"/>
  <c r="M83" i="170" s="1"/>
  <c r="L82" i="170"/>
  <c r="F82" i="170"/>
  <c r="J82" i="170" s="1"/>
  <c r="K82" i="170" s="1"/>
  <c r="M82" i="170" s="1"/>
  <c r="L81" i="170"/>
  <c r="F81" i="170"/>
  <c r="J81" i="170" s="1"/>
  <c r="K81" i="170" s="1"/>
  <c r="M81" i="170" s="1"/>
  <c r="L80" i="170"/>
  <c r="F80" i="170"/>
  <c r="J80" i="170" s="1"/>
  <c r="K80" i="170" s="1"/>
  <c r="M80" i="170" s="1"/>
  <c r="L79" i="170"/>
  <c r="F79" i="170"/>
  <c r="J79" i="170" s="1"/>
  <c r="K79" i="170" s="1"/>
  <c r="M79" i="170" s="1"/>
  <c r="L78" i="170"/>
  <c r="F78" i="170"/>
  <c r="J78" i="170" s="1"/>
  <c r="K78" i="170" s="1"/>
  <c r="M78" i="170" s="1"/>
  <c r="L77" i="170"/>
  <c r="F77" i="170"/>
  <c r="J77" i="170" s="1"/>
  <c r="K77" i="170" s="1"/>
  <c r="M77" i="170" s="1"/>
  <c r="L76" i="170"/>
  <c r="F76" i="170"/>
  <c r="J76" i="170" s="1"/>
  <c r="K76" i="170" s="1"/>
  <c r="M76" i="170" s="1"/>
  <c r="L75" i="170"/>
  <c r="F75" i="170"/>
  <c r="J75" i="170" s="1"/>
  <c r="K75" i="170" s="1"/>
  <c r="M75" i="170" s="1"/>
  <c r="L74" i="170"/>
  <c r="F74" i="170"/>
  <c r="J74" i="170" s="1"/>
  <c r="K74" i="170" s="1"/>
  <c r="M74" i="170" s="1"/>
  <c r="L73" i="170"/>
  <c r="F73" i="170"/>
  <c r="J73" i="170" s="1"/>
  <c r="K73" i="170" s="1"/>
  <c r="M73" i="170" s="1"/>
  <c r="L72" i="170"/>
  <c r="F72" i="170"/>
  <c r="J72" i="170" s="1"/>
  <c r="K72" i="170" s="1"/>
  <c r="M72" i="170" s="1"/>
  <c r="L71" i="170"/>
  <c r="F71" i="170"/>
  <c r="J71" i="170" s="1"/>
  <c r="K71" i="170" s="1"/>
  <c r="M71" i="170" s="1"/>
  <c r="L70" i="170"/>
  <c r="F70" i="170"/>
  <c r="J70" i="170" s="1"/>
  <c r="K70" i="170" s="1"/>
  <c r="M70" i="170" s="1"/>
  <c r="L69" i="170"/>
  <c r="F69" i="170"/>
  <c r="J69" i="170" s="1"/>
  <c r="K69" i="170" s="1"/>
  <c r="M69" i="170" s="1"/>
  <c r="L68" i="170"/>
  <c r="F68" i="170"/>
  <c r="J68" i="170" s="1"/>
  <c r="K68" i="170" s="1"/>
  <c r="M68" i="170" s="1"/>
  <c r="L67" i="170"/>
  <c r="F67" i="170"/>
  <c r="J67" i="170" s="1"/>
  <c r="K67" i="170" s="1"/>
  <c r="M67" i="170" s="1"/>
  <c r="L66" i="170"/>
  <c r="F66" i="170"/>
  <c r="J66" i="170" s="1"/>
  <c r="K66" i="170" s="1"/>
  <c r="M66" i="170" s="1"/>
  <c r="L65" i="170"/>
  <c r="F65" i="170"/>
  <c r="J65" i="170" s="1"/>
  <c r="K65" i="170" s="1"/>
  <c r="M65" i="170" s="1"/>
  <c r="L64" i="170"/>
  <c r="F64" i="170"/>
  <c r="J64" i="170" s="1"/>
  <c r="K64" i="170" s="1"/>
  <c r="M64" i="170" s="1"/>
  <c r="L63" i="170"/>
  <c r="F63" i="170"/>
  <c r="J63" i="170" s="1"/>
  <c r="K63" i="170" s="1"/>
  <c r="M63" i="170" s="1"/>
  <c r="L62" i="170"/>
  <c r="F62" i="170"/>
  <c r="J62" i="170" s="1"/>
  <c r="K62" i="170" s="1"/>
  <c r="M62" i="170" s="1"/>
  <c r="L61" i="170"/>
  <c r="F61" i="170"/>
  <c r="J61" i="170" s="1"/>
  <c r="K61" i="170" s="1"/>
  <c r="M61" i="170" s="1"/>
  <c r="L60" i="170"/>
  <c r="F60" i="170"/>
  <c r="J60" i="170" s="1"/>
  <c r="K60" i="170" s="1"/>
  <c r="M60" i="170" s="1"/>
  <c r="L59" i="170"/>
  <c r="F59" i="170"/>
  <c r="J59" i="170" s="1"/>
  <c r="K59" i="170" s="1"/>
  <c r="M59" i="170" s="1"/>
  <c r="L58" i="170"/>
  <c r="F58" i="170"/>
  <c r="J58" i="170" s="1"/>
  <c r="K58" i="170" s="1"/>
  <c r="M58" i="170" s="1"/>
  <c r="L57" i="170"/>
  <c r="F57" i="170"/>
  <c r="J57" i="170" s="1"/>
  <c r="K57" i="170" s="1"/>
  <c r="M57" i="170" s="1"/>
  <c r="L56" i="170"/>
  <c r="F56" i="170"/>
  <c r="J56" i="170" s="1"/>
  <c r="K56" i="170" s="1"/>
  <c r="M56" i="170" s="1"/>
  <c r="L55" i="170"/>
  <c r="F55" i="170"/>
  <c r="J55" i="170" s="1"/>
  <c r="K55" i="170" s="1"/>
  <c r="M55" i="170" s="1"/>
  <c r="L54" i="170"/>
  <c r="F54" i="170"/>
  <c r="J54" i="170" s="1"/>
  <c r="K54" i="170" s="1"/>
  <c r="M54" i="170" s="1"/>
  <c r="L53" i="170"/>
  <c r="F53" i="170"/>
  <c r="J53" i="170" s="1"/>
  <c r="K53" i="170" s="1"/>
  <c r="M53" i="170" s="1"/>
  <c r="L52" i="170"/>
  <c r="F52" i="170"/>
  <c r="J52" i="170" s="1"/>
  <c r="K52" i="170" s="1"/>
  <c r="M52" i="170" s="1"/>
  <c r="L51" i="170"/>
  <c r="F51" i="170"/>
  <c r="J51" i="170" s="1"/>
  <c r="K51" i="170" s="1"/>
  <c r="M51" i="170" s="1"/>
  <c r="L50" i="170"/>
  <c r="F50" i="170"/>
  <c r="J50" i="170" s="1"/>
  <c r="K50" i="170" s="1"/>
  <c r="M50" i="170" s="1"/>
  <c r="L49" i="170"/>
  <c r="F49" i="170"/>
  <c r="J49" i="170" s="1"/>
  <c r="K49" i="170" s="1"/>
  <c r="M49" i="170" s="1"/>
  <c r="L48" i="170"/>
  <c r="F48" i="170"/>
  <c r="J48" i="170" s="1"/>
  <c r="K48" i="170" s="1"/>
  <c r="M48" i="170" s="1"/>
  <c r="L47" i="170"/>
  <c r="F47" i="170"/>
  <c r="J47" i="170" s="1"/>
  <c r="K47" i="170" s="1"/>
  <c r="M47" i="170" s="1"/>
  <c r="L46" i="170"/>
  <c r="F46" i="170"/>
  <c r="J46" i="170" s="1"/>
  <c r="K46" i="170" s="1"/>
  <c r="M46" i="170" s="1"/>
  <c r="L45" i="170"/>
  <c r="F45" i="170"/>
  <c r="J45" i="170" s="1"/>
  <c r="K45" i="170" s="1"/>
  <c r="M45" i="170" s="1"/>
  <c r="L44" i="170"/>
  <c r="F44" i="170"/>
  <c r="J44" i="170" s="1"/>
  <c r="K44" i="170" s="1"/>
  <c r="M44" i="170" s="1"/>
  <c r="L43" i="170"/>
  <c r="F43" i="170"/>
  <c r="J43" i="170" s="1"/>
  <c r="K43" i="170" s="1"/>
  <c r="M43" i="170" s="1"/>
  <c r="L42" i="170"/>
  <c r="F42" i="170"/>
  <c r="J42" i="170" s="1"/>
  <c r="K42" i="170" s="1"/>
  <c r="M42" i="170" s="1"/>
  <c r="L41" i="170"/>
  <c r="F41" i="170"/>
  <c r="J41" i="170" s="1"/>
  <c r="K41" i="170" s="1"/>
  <c r="M41" i="170" s="1"/>
  <c r="L40" i="170"/>
  <c r="F40" i="170"/>
  <c r="J40" i="170" s="1"/>
  <c r="K40" i="170" s="1"/>
  <c r="M40" i="170" s="1"/>
  <c r="L39" i="170"/>
  <c r="F39" i="170"/>
  <c r="J39" i="170" s="1"/>
  <c r="K39" i="170" s="1"/>
  <c r="M39" i="170" s="1"/>
  <c r="L38" i="170"/>
  <c r="F38" i="170"/>
  <c r="J38" i="170" s="1"/>
  <c r="K38" i="170" s="1"/>
  <c r="M38" i="170" s="1"/>
  <c r="L37" i="170"/>
  <c r="F37" i="170"/>
  <c r="J37" i="170" s="1"/>
  <c r="K37" i="170" s="1"/>
  <c r="M37" i="170" s="1"/>
  <c r="L36" i="170"/>
  <c r="F36" i="170"/>
  <c r="J36" i="170" s="1"/>
  <c r="K36" i="170" s="1"/>
  <c r="M36" i="170" s="1"/>
  <c r="L35" i="170"/>
  <c r="F35" i="170"/>
  <c r="J35" i="170" s="1"/>
  <c r="K35" i="170" s="1"/>
  <c r="M35" i="170" s="1"/>
  <c r="L34" i="170"/>
  <c r="F34" i="170"/>
  <c r="J34" i="170" s="1"/>
  <c r="K34" i="170" s="1"/>
  <c r="M34" i="170" s="1"/>
  <c r="L33" i="170"/>
  <c r="F33" i="170"/>
  <c r="J33" i="170" s="1"/>
  <c r="K33" i="170" s="1"/>
  <c r="M33" i="170" s="1"/>
  <c r="L32" i="170"/>
  <c r="F32" i="170"/>
  <c r="J32" i="170" s="1"/>
  <c r="K32" i="170" s="1"/>
  <c r="M32" i="170" s="1"/>
  <c r="L31" i="170"/>
  <c r="F31" i="170"/>
  <c r="J31" i="170" s="1"/>
  <c r="K31" i="170" s="1"/>
  <c r="M31" i="170" s="1"/>
  <c r="L30" i="170"/>
  <c r="F30" i="170"/>
  <c r="J30" i="170" s="1"/>
  <c r="K30" i="170" s="1"/>
  <c r="M30" i="170" s="1"/>
  <c r="L29" i="170"/>
  <c r="F29" i="170"/>
  <c r="J29" i="170" s="1"/>
  <c r="K29" i="170" s="1"/>
  <c r="M29" i="170" s="1"/>
  <c r="L28" i="170"/>
  <c r="F28" i="170"/>
  <c r="J28" i="170" s="1"/>
  <c r="K28" i="170" s="1"/>
  <c r="M28" i="170" s="1"/>
  <c r="L27" i="170"/>
  <c r="F27" i="170"/>
  <c r="J27" i="170" s="1"/>
  <c r="K27" i="170" s="1"/>
  <c r="M27" i="170" s="1"/>
  <c r="L26" i="170"/>
  <c r="F26" i="170"/>
  <c r="J26" i="170" s="1"/>
  <c r="K26" i="170" s="1"/>
  <c r="M26" i="170" s="1"/>
  <c r="L25" i="170"/>
  <c r="F25" i="170"/>
  <c r="J25" i="170" s="1"/>
  <c r="K25" i="170" s="1"/>
  <c r="M25" i="170" s="1"/>
  <c r="L24" i="170"/>
  <c r="F24" i="170"/>
  <c r="J24" i="170" s="1"/>
  <c r="K24" i="170" s="1"/>
  <c r="M24" i="170" s="1"/>
  <c r="L23" i="170"/>
  <c r="F23" i="170"/>
  <c r="J23" i="170" s="1"/>
  <c r="K23" i="170" s="1"/>
  <c r="M23" i="170" s="1"/>
  <c r="L22" i="170"/>
  <c r="F22" i="170"/>
  <c r="J22" i="170" s="1"/>
  <c r="K22" i="170" s="1"/>
  <c r="M22" i="170" s="1"/>
  <c r="L21" i="170"/>
  <c r="F21" i="170"/>
  <c r="J21" i="170" s="1"/>
  <c r="K21" i="170" s="1"/>
  <c r="M21" i="170" s="1"/>
  <c r="L20" i="170"/>
  <c r="F20" i="170"/>
  <c r="J20" i="170" s="1"/>
  <c r="K20" i="170" s="1"/>
  <c r="M20" i="170" s="1"/>
  <c r="L19" i="170"/>
  <c r="F19" i="170"/>
  <c r="J19" i="170" s="1"/>
  <c r="K19" i="170" s="1"/>
  <c r="M19" i="170" s="1"/>
  <c r="L18" i="170"/>
  <c r="F18" i="170"/>
  <c r="J18" i="170" s="1"/>
  <c r="K18" i="170" s="1"/>
  <c r="M18" i="170" s="1"/>
  <c r="L17" i="170"/>
  <c r="F17" i="170"/>
  <c r="J17" i="170" s="1"/>
  <c r="K17" i="170" s="1"/>
  <c r="M17" i="170" s="1"/>
  <c r="L16" i="170"/>
  <c r="F16" i="170"/>
  <c r="J16" i="170" s="1"/>
  <c r="K16" i="170" s="1"/>
  <c r="M16" i="170" s="1"/>
  <c r="L15" i="170"/>
  <c r="F15" i="170"/>
  <c r="J15" i="170" s="1"/>
  <c r="K15" i="170" s="1"/>
  <c r="M15" i="170" s="1"/>
  <c r="L14" i="170"/>
  <c r="F14" i="170"/>
  <c r="J14" i="170" s="1"/>
  <c r="K14" i="170" s="1"/>
  <c r="M14" i="170" s="1"/>
  <c r="L13" i="170"/>
  <c r="F13" i="170"/>
  <c r="J13" i="170" s="1"/>
  <c r="K13" i="170" s="1"/>
  <c r="M13" i="170" s="1"/>
  <c r="L12" i="170"/>
  <c r="F12" i="170"/>
  <c r="J12" i="170" s="1"/>
  <c r="K12" i="170" s="1"/>
  <c r="M12" i="170" s="1"/>
  <c r="L11" i="170"/>
  <c r="F11" i="170"/>
  <c r="J11" i="170" s="1"/>
  <c r="K11" i="170" s="1"/>
  <c r="M11" i="170" s="1"/>
  <c r="L10" i="170"/>
  <c r="F10" i="170"/>
  <c r="J10" i="170" s="1"/>
  <c r="K10" i="170" s="1"/>
  <c r="M10" i="170" s="1"/>
  <c r="L9" i="170"/>
  <c r="F9" i="170"/>
  <c r="J9" i="170" s="1"/>
  <c r="K9" i="170" s="1"/>
  <c r="M9" i="170" s="1"/>
  <c r="L8" i="170"/>
  <c r="F8" i="170"/>
  <c r="J8" i="170" s="1"/>
  <c r="K8" i="170" s="1"/>
  <c r="M8" i="170" s="1"/>
  <c r="L7" i="170"/>
  <c r="F7" i="170"/>
  <c r="J7" i="170" s="1"/>
  <c r="K7" i="170" s="1"/>
  <c r="M7" i="170" s="1"/>
  <c r="L6" i="170"/>
  <c r="F6" i="170"/>
  <c r="J6" i="170" s="1"/>
  <c r="K6" i="170" s="1"/>
  <c r="M6" i="170" s="1"/>
  <c r="L5" i="170"/>
  <c r="F5" i="170"/>
  <c r="J5" i="170" s="1"/>
  <c r="K5" i="170" s="1"/>
  <c r="M5" i="170" s="1"/>
  <c r="M200" i="170" s="1"/>
  <c r="I1" i="170"/>
  <c r="F53" i="169"/>
  <c r="I43" i="169"/>
  <c r="I42" i="169"/>
  <c r="G42" i="169"/>
  <c r="I41" i="169"/>
  <c r="G41" i="169"/>
  <c r="I40" i="169"/>
  <c r="G40" i="169"/>
  <c r="I39" i="169"/>
  <c r="G39" i="169"/>
  <c r="I38" i="169"/>
  <c r="G38" i="169"/>
  <c r="I37" i="169"/>
  <c r="G37" i="169"/>
  <c r="I36" i="169"/>
  <c r="G36" i="169"/>
  <c r="I35" i="169"/>
  <c r="G35" i="169"/>
  <c r="I34" i="169"/>
  <c r="G34" i="169"/>
  <c r="I33" i="169"/>
  <c r="G33" i="169"/>
  <c r="I29" i="169"/>
  <c r="G29" i="169"/>
  <c r="F29" i="169"/>
  <c r="A29" i="169"/>
  <c r="I28" i="169"/>
  <c r="G28" i="169"/>
  <c r="F28" i="169"/>
  <c r="A28" i="169"/>
  <c r="I27" i="169"/>
  <c r="F27" i="169"/>
  <c r="G27" i="169" s="1"/>
  <c r="A27" i="169"/>
  <c r="I26" i="169"/>
  <c r="F26" i="169"/>
  <c r="G26" i="169" s="1"/>
  <c r="A26" i="169"/>
  <c r="I25" i="169"/>
  <c r="F25" i="169"/>
  <c r="G25" i="169" s="1"/>
  <c r="A25" i="169"/>
  <c r="I24" i="169"/>
  <c r="F24" i="169"/>
  <c r="G24" i="169" s="1"/>
  <c r="A24" i="169"/>
  <c r="I23" i="169"/>
  <c r="F23" i="169"/>
  <c r="G23" i="169" s="1"/>
  <c r="A23" i="169"/>
  <c r="I22" i="169"/>
  <c r="G22" i="169"/>
  <c r="F22" i="169"/>
  <c r="A22" i="169"/>
  <c r="I21" i="169"/>
  <c r="F21" i="169"/>
  <c r="G21" i="169" s="1"/>
  <c r="A21" i="169"/>
  <c r="I20" i="169"/>
  <c r="F20" i="169"/>
  <c r="G20" i="169" s="1"/>
  <c r="A20" i="169"/>
  <c r="I19" i="169"/>
  <c r="F19" i="169"/>
  <c r="A19" i="169"/>
  <c r="I18" i="169"/>
  <c r="F18" i="169"/>
  <c r="A18" i="169"/>
  <c r="I17" i="169"/>
  <c r="F17" i="169"/>
  <c r="A17" i="169"/>
  <c r="I16" i="169"/>
  <c r="F16" i="169"/>
  <c r="A16" i="169"/>
  <c r="I15" i="169"/>
  <c r="F15" i="169"/>
  <c r="A15" i="169"/>
  <c r="A14" i="169"/>
  <c r="E8" i="169"/>
  <c r="E11" i="169" s="1"/>
  <c r="H5" i="169"/>
  <c r="H39" i="169" s="1"/>
  <c r="G200" i="168"/>
  <c r="L199" i="168"/>
  <c r="F199" i="168"/>
  <c r="J199" i="168" s="1"/>
  <c r="K199" i="168" s="1"/>
  <c r="M199" i="168" s="1"/>
  <c r="L198" i="168"/>
  <c r="F198" i="168"/>
  <c r="J198" i="168" s="1"/>
  <c r="K198" i="168" s="1"/>
  <c r="M198" i="168" s="1"/>
  <c r="L197" i="168"/>
  <c r="F197" i="168"/>
  <c r="J197" i="168" s="1"/>
  <c r="K197" i="168" s="1"/>
  <c r="M197" i="168" s="1"/>
  <c r="L196" i="168"/>
  <c r="F196" i="168"/>
  <c r="J196" i="168" s="1"/>
  <c r="K196" i="168" s="1"/>
  <c r="M196" i="168" s="1"/>
  <c r="L195" i="168"/>
  <c r="F195" i="168"/>
  <c r="J195" i="168" s="1"/>
  <c r="K195" i="168" s="1"/>
  <c r="M195" i="168" s="1"/>
  <c r="L194" i="168"/>
  <c r="F194" i="168"/>
  <c r="J194" i="168" s="1"/>
  <c r="K194" i="168" s="1"/>
  <c r="M194" i="168" s="1"/>
  <c r="L193" i="168"/>
  <c r="F193" i="168"/>
  <c r="J193" i="168" s="1"/>
  <c r="K193" i="168" s="1"/>
  <c r="M193" i="168" s="1"/>
  <c r="L192" i="168"/>
  <c r="F192" i="168"/>
  <c r="J192" i="168" s="1"/>
  <c r="K192" i="168" s="1"/>
  <c r="M192" i="168" s="1"/>
  <c r="L191" i="168"/>
  <c r="F191" i="168"/>
  <c r="J191" i="168" s="1"/>
  <c r="K191" i="168" s="1"/>
  <c r="M191" i="168" s="1"/>
  <c r="L190" i="168"/>
  <c r="F190" i="168"/>
  <c r="J190" i="168" s="1"/>
  <c r="K190" i="168" s="1"/>
  <c r="M190" i="168" s="1"/>
  <c r="L189" i="168"/>
  <c r="F189" i="168"/>
  <c r="J189" i="168" s="1"/>
  <c r="K189" i="168" s="1"/>
  <c r="M189" i="168" s="1"/>
  <c r="L188" i="168"/>
  <c r="F188" i="168"/>
  <c r="J188" i="168" s="1"/>
  <c r="K188" i="168" s="1"/>
  <c r="M188" i="168" s="1"/>
  <c r="L187" i="168"/>
  <c r="F187" i="168"/>
  <c r="J187" i="168" s="1"/>
  <c r="K187" i="168" s="1"/>
  <c r="M187" i="168" s="1"/>
  <c r="L186" i="168"/>
  <c r="F186" i="168"/>
  <c r="J186" i="168" s="1"/>
  <c r="K186" i="168" s="1"/>
  <c r="M186" i="168" s="1"/>
  <c r="L185" i="168"/>
  <c r="F185" i="168"/>
  <c r="J185" i="168" s="1"/>
  <c r="K185" i="168" s="1"/>
  <c r="M185" i="168" s="1"/>
  <c r="L184" i="168"/>
  <c r="F184" i="168"/>
  <c r="J184" i="168" s="1"/>
  <c r="K184" i="168" s="1"/>
  <c r="M184" i="168" s="1"/>
  <c r="L183" i="168"/>
  <c r="F183" i="168"/>
  <c r="J183" i="168" s="1"/>
  <c r="K183" i="168" s="1"/>
  <c r="M183" i="168" s="1"/>
  <c r="L182" i="168"/>
  <c r="F182" i="168"/>
  <c r="J182" i="168" s="1"/>
  <c r="K182" i="168" s="1"/>
  <c r="M182" i="168" s="1"/>
  <c r="L181" i="168"/>
  <c r="F181" i="168"/>
  <c r="J181" i="168" s="1"/>
  <c r="K181" i="168" s="1"/>
  <c r="M181" i="168" s="1"/>
  <c r="L180" i="168"/>
  <c r="F180" i="168"/>
  <c r="J180" i="168" s="1"/>
  <c r="K180" i="168" s="1"/>
  <c r="M180" i="168" s="1"/>
  <c r="L179" i="168"/>
  <c r="F179" i="168"/>
  <c r="J179" i="168" s="1"/>
  <c r="K179" i="168" s="1"/>
  <c r="M179" i="168" s="1"/>
  <c r="L178" i="168"/>
  <c r="F178" i="168"/>
  <c r="J178" i="168" s="1"/>
  <c r="K178" i="168" s="1"/>
  <c r="M178" i="168" s="1"/>
  <c r="L177" i="168"/>
  <c r="F177" i="168"/>
  <c r="J177" i="168" s="1"/>
  <c r="K177" i="168" s="1"/>
  <c r="M177" i="168" s="1"/>
  <c r="L176" i="168"/>
  <c r="F176" i="168"/>
  <c r="J176" i="168" s="1"/>
  <c r="K176" i="168" s="1"/>
  <c r="M176" i="168" s="1"/>
  <c r="L175" i="168"/>
  <c r="F175" i="168"/>
  <c r="J175" i="168" s="1"/>
  <c r="K175" i="168" s="1"/>
  <c r="M175" i="168" s="1"/>
  <c r="L174" i="168"/>
  <c r="F174" i="168"/>
  <c r="J174" i="168" s="1"/>
  <c r="K174" i="168" s="1"/>
  <c r="M174" i="168" s="1"/>
  <c r="L173" i="168"/>
  <c r="F173" i="168"/>
  <c r="J173" i="168" s="1"/>
  <c r="K173" i="168" s="1"/>
  <c r="M173" i="168" s="1"/>
  <c r="L172" i="168"/>
  <c r="F172" i="168"/>
  <c r="J172" i="168" s="1"/>
  <c r="K172" i="168" s="1"/>
  <c r="M172" i="168" s="1"/>
  <c r="L171" i="168"/>
  <c r="F171" i="168"/>
  <c r="J171" i="168" s="1"/>
  <c r="K171" i="168" s="1"/>
  <c r="M171" i="168" s="1"/>
  <c r="L170" i="168"/>
  <c r="F170" i="168"/>
  <c r="J170" i="168" s="1"/>
  <c r="K170" i="168" s="1"/>
  <c r="M170" i="168" s="1"/>
  <c r="L169" i="168"/>
  <c r="F169" i="168"/>
  <c r="J169" i="168" s="1"/>
  <c r="K169" i="168" s="1"/>
  <c r="M169" i="168" s="1"/>
  <c r="L168" i="168"/>
  <c r="F168" i="168"/>
  <c r="J168" i="168" s="1"/>
  <c r="K168" i="168" s="1"/>
  <c r="M168" i="168" s="1"/>
  <c r="L167" i="168"/>
  <c r="F167" i="168"/>
  <c r="J167" i="168" s="1"/>
  <c r="K167" i="168" s="1"/>
  <c r="M167" i="168" s="1"/>
  <c r="L166" i="168"/>
  <c r="F166" i="168"/>
  <c r="J166" i="168" s="1"/>
  <c r="K166" i="168" s="1"/>
  <c r="M166" i="168" s="1"/>
  <c r="L165" i="168"/>
  <c r="F165" i="168"/>
  <c r="J165" i="168" s="1"/>
  <c r="K165" i="168" s="1"/>
  <c r="M165" i="168" s="1"/>
  <c r="L164" i="168"/>
  <c r="F164" i="168"/>
  <c r="J164" i="168" s="1"/>
  <c r="K164" i="168" s="1"/>
  <c r="M164" i="168" s="1"/>
  <c r="L163" i="168"/>
  <c r="F163" i="168"/>
  <c r="J163" i="168" s="1"/>
  <c r="K163" i="168" s="1"/>
  <c r="M163" i="168" s="1"/>
  <c r="L162" i="168"/>
  <c r="F162" i="168"/>
  <c r="J162" i="168" s="1"/>
  <c r="K162" i="168" s="1"/>
  <c r="M162" i="168" s="1"/>
  <c r="L161" i="168"/>
  <c r="F161" i="168"/>
  <c r="J161" i="168" s="1"/>
  <c r="K161" i="168" s="1"/>
  <c r="M161" i="168" s="1"/>
  <c r="L160" i="168"/>
  <c r="F160" i="168"/>
  <c r="J160" i="168" s="1"/>
  <c r="K160" i="168" s="1"/>
  <c r="M160" i="168" s="1"/>
  <c r="L159" i="168"/>
  <c r="F159" i="168"/>
  <c r="J159" i="168" s="1"/>
  <c r="K159" i="168" s="1"/>
  <c r="M159" i="168" s="1"/>
  <c r="L158" i="168"/>
  <c r="F158" i="168"/>
  <c r="J158" i="168" s="1"/>
  <c r="K158" i="168" s="1"/>
  <c r="M158" i="168" s="1"/>
  <c r="L157" i="168"/>
  <c r="F157" i="168"/>
  <c r="J157" i="168" s="1"/>
  <c r="K157" i="168" s="1"/>
  <c r="M157" i="168" s="1"/>
  <c r="L156" i="168"/>
  <c r="F156" i="168"/>
  <c r="J156" i="168" s="1"/>
  <c r="K156" i="168" s="1"/>
  <c r="M156" i="168" s="1"/>
  <c r="L155" i="168"/>
  <c r="F155" i="168"/>
  <c r="J155" i="168" s="1"/>
  <c r="K155" i="168" s="1"/>
  <c r="M155" i="168" s="1"/>
  <c r="L154" i="168"/>
  <c r="F154" i="168"/>
  <c r="J154" i="168" s="1"/>
  <c r="K154" i="168" s="1"/>
  <c r="M154" i="168" s="1"/>
  <c r="L153" i="168"/>
  <c r="F153" i="168"/>
  <c r="J153" i="168" s="1"/>
  <c r="K153" i="168" s="1"/>
  <c r="M153" i="168" s="1"/>
  <c r="L152" i="168"/>
  <c r="F152" i="168"/>
  <c r="J152" i="168" s="1"/>
  <c r="K152" i="168" s="1"/>
  <c r="M152" i="168" s="1"/>
  <c r="L151" i="168"/>
  <c r="F151" i="168"/>
  <c r="J151" i="168" s="1"/>
  <c r="K151" i="168" s="1"/>
  <c r="M151" i="168" s="1"/>
  <c r="L150" i="168"/>
  <c r="F150" i="168"/>
  <c r="J150" i="168" s="1"/>
  <c r="K150" i="168" s="1"/>
  <c r="M150" i="168" s="1"/>
  <c r="L149" i="168"/>
  <c r="F149" i="168"/>
  <c r="J149" i="168" s="1"/>
  <c r="K149" i="168" s="1"/>
  <c r="M149" i="168" s="1"/>
  <c r="L148" i="168"/>
  <c r="F148" i="168"/>
  <c r="J148" i="168" s="1"/>
  <c r="K148" i="168" s="1"/>
  <c r="M148" i="168" s="1"/>
  <c r="L147" i="168"/>
  <c r="F147" i="168"/>
  <c r="J147" i="168" s="1"/>
  <c r="K147" i="168" s="1"/>
  <c r="M147" i="168" s="1"/>
  <c r="L146" i="168"/>
  <c r="F146" i="168"/>
  <c r="J146" i="168" s="1"/>
  <c r="K146" i="168" s="1"/>
  <c r="M146" i="168" s="1"/>
  <c r="L145" i="168"/>
  <c r="F145" i="168"/>
  <c r="J145" i="168" s="1"/>
  <c r="K145" i="168" s="1"/>
  <c r="M145" i="168" s="1"/>
  <c r="L144" i="168"/>
  <c r="F144" i="168"/>
  <c r="J144" i="168" s="1"/>
  <c r="K144" i="168" s="1"/>
  <c r="M144" i="168" s="1"/>
  <c r="L143" i="168"/>
  <c r="F143" i="168"/>
  <c r="J143" i="168" s="1"/>
  <c r="K143" i="168" s="1"/>
  <c r="M143" i="168" s="1"/>
  <c r="L142" i="168"/>
  <c r="F142" i="168"/>
  <c r="J142" i="168" s="1"/>
  <c r="K142" i="168" s="1"/>
  <c r="M142" i="168" s="1"/>
  <c r="L141" i="168"/>
  <c r="F141" i="168"/>
  <c r="J141" i="168" s="1"/>
  <c r="K141" i="168" s="1"/>
  <c r="M141" i="168" s="1"/>
  <c r="L140" i="168"/>
  <c r="F140" i="168"/>
  <c r="J140" i="168" s="1"/>
  <c r="K140" i="168" s="1"/>
  <c r="M140" i="168" s="1"/>
  <c r="L139" i="168"/>
  <c r="F139" i="168"/>
  <c r="J139" i="168" s="1"/>
  <c r="K139" i="168" s="1"/>
  <c r="M139" i="168" s="1"/>
  <c r="L138" i="168"/>
  <c r="F138" i="168"/>
  <c r="J138" i="168" s="1"/>
  <c r="K138" i="168" s="1"/>
  <c r="M138" i="168" s="1"/>
  <c r="L137" i="168"/>
  <c r="F137" i="168"/>
  <c r="J137" i="168" s="1"/>
  <c r="K137" i="168" s="1"/>
  <c r="M137" i="168" s="1"/>
  <c r="L136" i="168"/>
  <c r="F136" i="168"/>
  <c r="J136" i="168" s="1"/>
  <c r="K136" i="168" s="1"/>
  <c r="M136" i="168" s="1"/>
  <c r="L135" i="168"/>
  <c r="F135" i="168"/>
  <c r="J135" i="168" s="1"/>
  <c r="K135" i="168" s="1"/>
  <c r="M135" i="168" s="1"/>
  <c r="L134" i="168"/>
  <c r="F134" i="168"/>
  <c r="J134" i="168" s="1"/>
  <c r="K134" i="168" s="1"/>
  <c r="M134" i="168" s="1"/>
  <c r="L133" i="168"/>
  <c r="F133" i="168"/>
  <c r="J133" i="168" s="1"/>
  <c r="K133" i="168" s="1"/>
  <c r="M133" i="168" s="1"/>
  <c r="L132" i="168"/>
  <c r="F132" i="168"/>
  <c r="J132" i="168" s="1"/>
  <c r="K132" i="168" s="1"/>
  <c r="M132" i="168" s="1"/>
  <c r="L131" i="168"/>
  <c r="F131" i="168"/>
  <c r="J131" i="168" s="1"/>
  <c r="K131" i="168" s="1"/>
  <c r="M131" i="168" s="1"/>
  <c r="L130" i="168"/>
  <c r="F130" i="168"/>
  <c r="J130" i="168" s="1"/>
  <c r="K130" i="168" s="1"/>
  <c r="M130" i="168" s="1"/>
  <c r="L129" i="168"/>
  <c r="F129" i="168"/>
  <c r="J129" i="168" s="1"/>
  <c r="K129" i="168" s="1"/>
  <c r="M129" i="168" s="1"/>
  <c r="L128" i="168"/>
  <c r="F128" i="168"/>
  <c r="J128" i="168" s="1"/>
  <c r="K128" i="168" s="1"/>
  <c r="M128" i="168" s="1"/>
  <c r="L127" i="168"/>
  <c r="F127" i="168"/>
  <c r="J127" i="168" s="1"/>
  <c r="K127" i="168" s="1"/>
  <c r="M127" i="168" s="1"/>
  <c r="L126" i="168"/>
  <c r="F126" i="168"/>
  <c r="J126" i="168" s="1"/>
  <c r="K126" i="168" s="1"/>
  <c r="M126" i="168" s="1"/>
  <c r="L125" i="168"/>
  <c r="F125" i="168"/>
  <c r="J125" i="168" s="1"/>
  <c r="K125" i="168" s="1"/>
  <c r="M125" i="168" s="1"/>
  <c r="L124" i="168"/>
  <c r="F124" i="168"/>
  <c r="J124" i="168" s="1"/>
  <c r="K124" i="168" s="1"/>
  <c r="M124" i="168" s="1"/>
  <c r="L123" i="168"/>
  <c r="F123" i="168"/>
  <c r="J123" i="168" s="1"/>
  <c r="K123" i="168" s="1"/>
  <c r="M123" i="168" s="1"/>
  <c r="L122" i="168"/>
  <c r="F122" i="168"/>
  <c r="J122" i="168" s="1"/>
  <c r="K122" i="168" s="1"/>
  <c r="M122" i="168" s="1"/>
  <c r="L121" i="168"/>
  <c r="F121" i="168"/>
  <c r="J121" i="168" s="1"/>
  <c r="K121" i="168" s="1"/>
  <c r="M121" i="168" s="1"/>
  <c r="L120" i="168"/>
  <c r="F120" i="168"/>
  <c r="J120" i="168" s="1"/>
  <c r="K120" i="168" s="1"/>
  <c r="M120" i="168" s="1"/>
  <c r="L119" i="168"/>
  <c r="F119" i="168"/>
  <c r="J119" i="168" s="1"/>
  <c r="K119" i="168" s="1"/>
  <c r="M119" i="168" s="1"/>
  <c r="L118" i="168"/>
  <c r="F118" i="168"/>
  <c r="J118" i="168" s="1"/>
  <c r="K118" i="168" s="1"/>
  <c r="M118" i="168" s="1"/>
  <c r="L117" i="168"/>
  <c r="F117" i="168"/>
  <c r="J117" i="168" s="1"/>
  <c r="K117" i="168" s="1"/>
  <c r="M117" i="168" s="1"/>
  <c r="L116" i="168"/>
  <c r="F116" i="168"/>
  <c r="J116" i="168" s="1"/>
  <c r="K116" i="168" s="1"/>
  <c r="M116" i="168" s="1"/>
  <c r="L115" i="168"/>
  <c r="F115" i="168"/>
  <c r="J115" i="168" s="1"/>
  <c r="K115" i="168" s="1"/>
  <c r="M115" i="168" s="1"/>
  <c r="L114" i="168"/>
  <c r="F114" i="168"/>
  <c r="J114" i="168" s="1"/>
  <c r="K114" i="168" s="1"/>
  <c r="M114" i="168" s="1"/>
  <c r="L113" i="168"/>
  <c r="F113" i="168"/>
  <c r="J113" i="168" s="1"/>
  <c r="K113" i="168" s="1"/>
  <c r="M113" i="168" s="1"/>
  <c r="L112" i="168"/>
  <c r="F112" i="168"/>
  <c r="J112" i="168" s="1"/>
  <c r="K112" i="168" s="1"/>
  <c r="M112" i="168" s="1"/>
  <c r="L111" i="168"/>
  <c r="F111" i="168"/>
  <c r="J111" i="168" s="1"/>
  <c r="K111" i="168" s="1"/>
  <c r="M111" i="168" s="1"/>
  <c r="L110" i="168"/>
  <c r="F110" i="168"/>
  <c r="J110" i="168" s="1"/>
  <c r="K110" i="168" s="1"/>
  <c r="M110" i="168" s="1"/>
  <c r="L109" i="168"/>
  <c r="F109" i="168"/>
  <c r="J109" i="168" s="1"/>
  <c r="K109" i="168" s="1"/>
  <c r="M109" i="168" s="1"/>
  <c r="L108" i="168"/>
  <c r="F108" i="168"/>
  <c r="J108" i="168" s="1"/>
  <c r="K108" i="168" s="1"/>
  <c r="M108" i="168" s="1"/>
  <c r="L107" i="168"/>
  <c r="F107" i="168"/>
  <c r="J107" i="168" s="1"/>
  <c r="K107" i="168" s="1"/>
  <c r="M107" i="168" s="1"/>
  <c r="L106" i="168"/>
  <c r="F106" i="168"/>
  <c r="J106" i="168" s="1"/>
  <c r="K106" i="168" s="1"/>
  <c r="M106" i="168" s="1"/>
  <c r="L105" i="168"/>
  <c r="F105" i="168"/>
  <c r="J105" i="168" s="1"/>
  <c r="K105" i="168" s="1"/>
  <c r="M105" i="168" s="1"/>
  <c r="L104" i="168"/>
  <c r="F104" i="168"/>
  <c r="J104" i="168" s="1"/>
  <c r="K104" i="168" s="1"/>
  <c r="M104" i="168" s="1"/>
  <c r="L103" i="168"/>
  <c r="F103" i="168"/>
  <c r="J103" i="168" s="1"/>
  <c r="K103" i="168" s="1"/>
  <c r="M103" i="168" s="1"/>
  <c r="L102" i="168"/>
  <c r="F102" i="168"/>
  <c r="J102" i="168" s="1"/>
  <c r="K102" i="168" s="1"/>
  <c r="M102" i="168" s="1"/>
  <c r="L101" i="168"/>
  <c r="F101" i="168"/>
  <c r="J101" i="168" s="1"/>
  <c r="K101" i="168" s="1"/>
  <c r="M101" i="168" s="1"/>
  <c r="L100" i="168"/>
  <c r="F100" i="168"/>
  <c r="J100" i="168" s="1"/>
  <c r="K100" i="168" s="1"/>
  <c r="M100" i="168" s="1"/>
  <c r="L99" i="168"/>
  <c r="F99" i="168"/>
  <c r="J99" i="168" s="1"/>
  <c r="K99" i="168" s="1"/>
  <c r="M99" i="168" s="1"/>
  <c r="L98" i="168"/>
  <c r="F98" i="168"/>
  <c r="J98" i="168" s="1"/>
  <c r="K98" i="168" s="1"/>
  <c r="M98" i="168" s="1"/>
  <c r="L97" i="168"/>
  <c r="F97" i="168"/>
  <c r="J97" i="168" s="1"/>
  <c r="K97" i="168" s="1"/>
  <c r="M97" i="168" s="1"/>
  <c r="L96" i="168"/>
  <c r="F96" i="168"/>
  <c r="J96" i="168" s="1"/>
  <c r="K96" i="168" s="1"/>
  <c r="M96" i="168" s="1"/>
  <c r="L95" i="168"/>
  <c r="F95" i="168"/>
  <c r="J95" i="168" s="1"/>
  <c r="K95" i="168" s="1"/>
  <c r="M95" i="168" s="1"/>
  <c r="L94" i="168"/>
  <c r="F94" i="168"/>
  <c r="J94" i="168" s="1"/>
  <c r="K94" i="168" s="1"/>
  <c r="M94" i="168" s="1"/>
  <c r="L93" i="168"/>
  <c r="F93" i="168"/>
  <c r="J93" i="168" s="1"/>
  <c r="K93" i="168" s="1"/>
  <c r="M93" i="168" s="1"/>
  <c r="L92" i="168"/>
  <c r="F92" i="168"/>
  <c r="J92" i="168" s="1"/>
  <c r="K92" i="168" s="1"/>
  <c r="M92" i="168" s="1"/>
  <c r="L91" i="168"/>
  <c r="F91" i="168"/>
  <c r="J91" i="168" s="1"/>
  <c r="K91" i="168" s="1"/>
  <c r="M91" i="168" s="1"/>
  <c r="L90" i="168"/>
  <c r="F90" i="168"/>
  <c r="J90" i="168" s="1"/>
  <c r="K90" i="168" s="1"/>
  <c r="M90" i="168" s="1"/>
  <c r="L89" i="168"/>
  <c r="F89" i="168"/>
  <c r="J89" i="168" s="1"/>
  <c r="K89" i="168" s="1"/>
  <c r="M89" i="168" s="1"/>
  <c r="L88" i="168"/>
  <c r="F88" i="168"/>
  <c r="J88" i="168" s="1"/>
  <c r="K88" i="168" s="1"/>
  <c r="M88" i="168" s="1"/>
  <c r="L87" i="168"/>
  <c r="F87" i="168"/>
  <c r="J87" i="168" s="1"/>
  <c r="K87" i="168" s="1"/>
  <c r="M87" i="168" s="1"/>
  <c r="L86" i="168"/>
  <c r="F86" i="168"/>
  <c r="J86" i="168" s="1"/>
  <c r="K86" i="168" s="1"/>
  <c r="M86" i="168" s="1"/>
  <c r="L85" i="168"/>
  <c r="F85" i="168"/>
  <c r="J85" i="168" s="1"/>
  <c r="K85" i="168" s="1"/>
  <c r="M85" i="168" s="1"/>
  <c r="L84" i="168"/>
  <c r="F84" i="168"/>
  <c r="J84" i="168" s="1"/>
  <c r="K84" i="168" s="1"/>
  <c r="M84" i="168" s="1"/>
  <c r="L83" i="168"/>
  <c r="F83" i="168"/>
  <c r="J83" i="168" s="1"/>
  <c r="K83" i="168" s="1"/>
  <c r="M83" i="168" s="1"/>
  <c r="L82" i="168"/>
  <c r="F82" i="168"/>
  <c r="J82" i="168" s="1"/>
  <c r="K82" i="168" s="1"/>
  <c r="M82" i="168" s="1"/>
  <c r="L81" i="168"/>
  <c r="F81" i="168"/>
  <c r="J81" i="168" s="1"/>
  <c r="K81" i="168" s="1"/>
  <c r="M81" i="168" s="1"/>
  <c r="L80" i="168"/>
  <c r="F80" i="168"/>
  <c r="J80" i="168" s="1"/>
  <c r="K80" i="168" s="1"/>
  <c r="M80" i="168" s="1"/>
  <c r="L79" i="168"/>
  <c r="F79" i="168"/>
  <c r="J79" i="168" s="1"/>
  <c r="K79" i="168" s="1"/>
  <c r="M79" i="168" s="1"/>
  <c r="L78" i="168"/>
  <c r="F78" i="168"/>
  <c r="J78" i="168" s="1"/>
  <c r="K78" i="168" s="1"/>
  <c r="M78" i="168" s="1"/>
  <c r="L77" i="168"/>
  <c r="F77" i="168"/>
  <c r="J77" i="168" s="1"/>
  <c r="K77" i="168" s="1"/>
  <c r="M77" i="168" s="1"/>
  <c r="L76" i="168"/>
  <c r="F76" i="168"/>
  <c r="J76" i="168" s="1"/>
  <c r="K76" i="168" s="1"/>
  <c r="M76" i="168" s="1"/>
  <c r="L75" i="168"/>
  <c r="F75" i="168"/>
  <c r="J75" i="168" s="1"/>
  <c r="K75" i="168" s="1"/>
  <c r="M75" i="168" s="1"/>
  <c r="L74" i="168"/>
  <c r="F74" i="168"/>
  <c r="J74" i="168" s="1"/>
  <c r="K74" i="168" s="1"/>
  <c r="M74" i="168" s="1"/>
  <c r="L73" i="168"/>
  <c r="F73" i="168"/>
  <c r="J73" i="168" s="1"/>
  <c r="K73" i="168" s="1"/>
  <c r="M73" i="168" s="1"/>
  <c r="L72" i="168"/>
  <c r="F72" i="168"/>
  <c r="J72" i="168" s="1"/>
  <c r="K72" i="168" s="1"/>
  <c r="M72" i="168" s="1"/>
  <c r="L71" i="168"/>
  <c r="F71" i="168"/>
  <c r="J71" i="168" s="1"/>
  <c r="K71" i="168" s="1"/>
  <c r="M71" i="168" s="1"/>
  <c r="L70" i="168"/>
  <c r="F70" i="168"/>
  <c r="J70" i="168" s="1"/>
  <c r="K70" i="168" s="1"/>
  <c r="M70" i="168" s="1"/>
  <c r="L69" i="168"/>
  <c r="F69" i="168"/>
  <c r="J69" i="168" s="1"/>
  <c r="K69" i="168" s="1"/>
  <c r="M69" i="168" s="1"/>
  <c r="L68" i="168"/>
  <c r="F68" i="168"/>
  <c r="J68" i="168" s="1"/>
  <c r="K68" i="168" s="1"/>
  <c r="M68" i="168" s="1"/>
  <c r="L67" i="168"/>
  <c r="F67" i="168"/>
  <c r="J67" i="168" s="1"/>
  <c r="K67" i="168" s="1"/>
  <c r="M67" i="168" s="1"/>
  <c r="L66" i="168"/>
  <c r="F66" i="168"/>
  <c r="J66" i="168" s="1"/>
  <c r="K66" i="168" s="1"/>
  <c r="M66" i="168" s="1"/>
  <c r="L65" i="168"/>
  <c r="F65" i="168"/>
  <c r="J65" i="168" s="1"/>
  <c r="K65" i="168" s="1"/>
  <c r="M65" i="168" s="1"/>
  <c r="L64" i="168"/>
  <c r="F64" i="168"/>
  <c r="J64" i="168" s="1"/>
  <c r="K64" i="168" s="1"/>
  <c r="M64" i="168" s="1"/>
  <c r="L63" i="168"/>
  <c r="F63" i="168"/>
  <c r="J63" i="168" s="1"/>
  <c r="K63" i="168" s="1"/>
  <c r="M63" i="168" s="1"/>
  <c r="L62" i="168"/>
  <c r="F62" i="168"/>
  <c r="J62" i="168" s="1"/>
  <c r="K62" i="168" s="1"/>
  <c r="M62" i="168" s="1"/>
  <c r="L61" i="168"/>
  <c r="F61" i="168"/>
  <c r="J61" i="168" s="1"/>
  <c r="K61" i="168" s="1"/>
  <c r="M61" i="168" s="1"/>
  <c r="L60" i="168"/>
  <c r="F60" i="168"/>
  <c r="J60" i="168" s="1"/>
  <c r="K60" i="168" s="1"/>
  <c r="M60" i="168" s="1"/>
  <c r="L59" i="168"/>
  <c r="F59" i="168"/>
  <c r="J59" i="168" s="1"/>
  <c r="K59" i="168" s="1"/>
  <c r="M59" i="168" s="1"/>
  <c r="L58" i="168"/>
  <c r="F58" i="168"/>
  <c r="J58" i="168" s="1"/>
  <c r="K58" i="168" s="1"/>
  <c r="M58" i="168" s="1"/>
  <c r="L57" i="168"/>
  <c r="F57" i="168"/>
  <c r="J57" i="168" s="1"/>
  <c r="K57" i="168" s="1"/>
  <c r="M57" i="168" s="1"/>
  <c r="L56" i="168"/>
  <c r="F56" i="168"/>
  <c r="J56" i="168" s="1"/>
  <c r="K56" i="168" s="1"/>
  <c r="M56" i="168" s="1"/>
  <c r="L55" i="168"/>
  <c r="F55" i="168"/>
  <c r="J55" i="168" s="1"/>
  <c r="K55" i="168" s="1"/>
  <c r="M55" i="168" s="1"/>
  <c r="L54" i="168"/>
  <c r="F54" i="168"/>
  <c r="J54" i="168" s="1"/>
  <c r="K54" i="168" s="1"/>
  <c r="M54" i="168" s="1"/>
  <c r="L53" i="168"/>
  <c r="F53" i="168"/>
  <c r="J53" i="168" s="1"/>
  <c r="K53" i="168" s="1"/>
  <c r="M53" i="168" s="1"/>
  <c r="L52" i="168"/>
  <c r="F52" i="168"/>
  <c r="J52" i="168" s="1"/>
  <c r="K52" i="168" s="1"/>
  <c r="M52" i="168" s="1"/>
  <c r="L51" i="168"/>
  <c r="F51" i="168"/>
  <c r="J51" i="168" s="1"/>
  <c r="K51" i="168" s="1"/>
  <c r="M51" i="168" s="1"/>
  <c r="L50" i="168"/>
  <c r="F50" i="168"/>
  <c r="J50" i="168" s="1"/>
  <c r="K50" i="168" s="1"/>
  <c r="M50" i="168" s="1"/>
  <c r="L49" i="168"/>
  <c r="F49" i="168"/>
  <c r="J49" i="168" s="1"/>
  <c r="K49" i="168" s="1"/>
  <c r="M49" i="168" s="1"/>
  <c r="L48" i="168"/>
  <c r="F48" i="168"/>
  <c r="J48" i="168" s="1"/>
  <c r="K48" i="168" s="1"/>
  <c r="M48" i="168" s="1"/>
  <c r="L47" i="168"/>
  <c r="F47" i="168"/>
  <c r="J47" i="168" s="1"/>
  <c r="K47" i="168" s="1"/>
  <c r="M47" i="168" s="1"/>
  <c r="L46" i="168"/>
  <c r="F46" i="168"/>
  <c r="J46" i="168" s="1"/>
  <c r="K46" i="168" s="1"/>
  <c r="M46" i="168" s="1"/>
  <c r="L45" i="168"/>
  <c r="F45" i="168"/>
  <c r="J45" i="168" s="1"/>
  <c r="K45" i="168" s="1"/>
  <c r="M45" i="168" s="1"/>
  <c r="L44" i="168"/>
  <c r="F44" i="168"/>
  <c r="J44" i="168" s="1"/>
  <c r="K44" i="168" s="1"/>
  <c r="M44" i="168" s="1"/>
  <c r="L43" i="168"/>
  <c r="F43" i="168"/>
  <c r="J43" i="168" s="1"/>
  <c r="K43" i="168" s="1"/>
  <c r="M43" i="168" s="1"/>
  <c r="L42" i="168"/>
  <c r="F42" i="168"/>
  <c r="J42" i="168" s="1"/>
  <c r="K42" i="168" s="1"/>
  <c r="M42" i="168" s="1"/>
  <c r="L41" i="168"/>
  <c r="F41" i="168"/>
  <c r="J41" i="168" s="1"/>
  <c r="K41" i="168" s="1"/>
  <c r="M41" i="168" s="1"/>
  <c r="L40" i="168"/>
  <c r="F40" i="168"/>
  <c r="J40" i="168" s="1"/>
  <c r="K40" i="168" s="1"/>
  <c r="M40" i="168" s="1"/>
  <c r="L39" i="168"/>
  <c r="F39" i="168"/>
  <c r="J39" i="168" s="1"/>
  <c r="K39" i="168" s="1"/>
  <c r="M39" i="168" s="1"/>
  <c r="L38" i="168"/>
  <c r="F38" i="168"/>
  <c r="J38" i="168" s="1"/>
  <c r="K38" i="168" s="1"/>
  <c r="M38" i="168" s="1"/>
  <c r="L37" i="168"/>
  <c r="F37" i="168"/>
  <c r="J37" i="168" s="1"/>
  <c r="K37" i="168" s="1"/>
  <c r="M37" i="168" s="1"/>
  <c r="L36" i="168"/>
  <c r="F36" i="168"/>
  <c r="J36" i="168" s="1"/>
  <c r="K36" i="168" s="1"/>
  <c r="M36" i="168" s="1"/>
  <c r="L35" i="168"/>
  <c r="F35" i="168"/>
  <c r="J35" i="168" s="1"/>
  <c r="K35" i="168" s="1"/>
  <c r="M35" i="168" s="1"/>
  <c r="L34" i="168"/>
  <c r="F34" i="168"/>
  <c r="J34" i="168" s="1"/>
  <c r="K34" i="168" s="1"/>
  <c r="M34" i="168" s="1"/>
  <c r="L33" i="168"/>
  <c r="F33" i="168"/>
  <c r="J33" i="168" s="1"/>
  <c r="K33" i="168" s="1"/>
  <c r="M33" i="168" s="1"/>
  <c r="L32" i="168"/>
  <c r="F32" i="168"/>
  <c r="J32" i="168" s="1"/>
  <c r="K32" i="168" s="1"/>
  <c r="M32" i="168" s="1"/>
  <c r="L31" i="168"/>
  <c r="F31" i="168"/>
  <c r="J31" i="168" s="1"/>
  <c r="K31" i="168" s="1"/>
  <c r="M31" i="168" s="1"/>
  <c r="L30" i="168"/>
  <c r="F30" i="168"/>
  <c r="J30" i="168" s="1"/>
  <c r="K30" i="168" s="1"/>
  <c r="M30" i="168" s="1"/>
  <c r="L29" i="168"/>
  <c r="F29" i="168"/>
  <c r="J29" i="168" s="1"/>
  <c r="K29" i="168" s="1"/>
  <c r="M29" i="168" s="1"/>
  <c r="L28" i="168"/>
  <c r="F28" i="168"/>
  <c r="J28" i="168" s="1"/>
  <c r="K28" i="168" s="1"/>
  <c r="M28" i="168" s="1"/>
  <c r="L27" i="168"/>
  <c r="F27" i="168"/>
  <c r="J27" i="168" s="1"/>
  <c r="K27" i="168" s="1"/>
  <c r="M27" i="168" s="1"/>
  <c r="L26" i="168"/>
  <c r="F26" i="168"/>
  <c r="J26" i="168" s="1"/>
  <c r="K26" i="168" s="1"/>
  <c r="M26" i="168" s="1"/>
  <c r="L25" i="168"/>
  <c r="F25" i="168"/>
  <c r="J25" i="168" s="1"/>
  <c r="K25" i="168" s="1"/>
  <c r="M25" i="168" s="1"/>
  <c r="L24" i="168"/>
  <c r="F24" i="168"/>
  <c r="J24" i="168" s="1"/>
  <c r="K24" i="168" s="1"/>
  <c r="M24" i="168" s="1"/>
  <c r="L23" i="168"/>
  <c r="F23" i="168"/>
  <c r="J23" i="168" s="1"/>
  <c r="K23" i="168" s="1"/>
  <c r="M23" i="168" s="1"/>
  <c r="L22" i="168"/>
  <c r="F22" i="168"/>
  <c r="J22" i="168" s="1"/>
  <c r="K22" i="168" s="1"/>
  <c r="M22" i="168" s="1"/>
  <c r="L21" i="168"/>
  <c r="F21" i="168"/>
  <c r="J21" i="168" s="1"/>
  <c r="K21" i="168" s="1"/>
  <c r="M21" i="168" s="1"/>
  <c r="L20" i="168"/>
  <c r="F20" i="168"/>
  <c r="J20" i="168" s="1"/>
  <c r="K20" i="168" s="1"/>
  <c r="M20" i="168" s="1"/>
  <c r="L19" i="168"/>
  <c r="F19" i="168"/>
  <c r="J19" i="168" s="1"/>
  <c r="K19" i="168" s="1"/>
  <c r="M19" i="168" s="1"/>
  <c r="L18" i="168"/>
  <c r="F18" i="168"/>
  <c r="J18" i="168" s="1"/>
  <c r="K18" i="168" s="1"/>
  <c r="M18" i="168" s="1"/>
  <c r="L17" i="168"/>
  <c r="F17" i="168"/>
  <c r="J17" i="168" s="1"/>
  <c r="K17" i="168" s="1"/>
  <c r="M17" i="168" s="1"/>
  <c r="L16" i="168"/>
  <c r="F16" i="168"/>
  <c r="J16" i="168" s="1"/>
  <c r="K16" i="168" s="1"/>
  <c r="M16" i="168" s="1"/>
  <c r="L15" i="168"/>
  <c r="F15" i="168"/>
  <c r="J15" i="168" s="1"/>
  <c r="K15" i="168" s="1"/>
  <c r="M15" i="168" s="1"/>
  <c r="L14" i="168"/>
  <c r="F14" i="168"/>
  <c r="J14" i="168" s="1"/>
  <c r="K14" i="168" s="1"/>
  <c r="M14" i="168" s="1"/>
  <c r="L13" i="168"/>
  <c r="F13" i="168"/>
  <c r="J13" i="168" s="1"/>
  <c r="K13" i="168" s="1"/>
  <c r="M13" i="168" s="1"/>
  <c r="L12" i="168"/>
  <c r="F12" i="168"/>
  <c r="J12" i="168" s="1"/>
  <c r="K12" i="168" s="1"/>
  <c r="M12" i="168" s="1"/>
  <c r="L11" i="168"/>
  <c r="F11" i="168"/>
  <c r="J11" i="168" s="1"/>
  <c r="K11" i="168" s="1"/>
  <c r="M11" i="168" s="1"/>
  <c r="L10" i="168"/>
  <c r="F10" i="168"/>
  <c r="J10" i="168" s="1"/>
  <c r="K10" i="168" s="1"/>
  <c r="M10" i="168" s="1"/>
  <c r="L9" i="168"/>
  <c r="F9" i="168"/>
  <c r="J9" i="168" s="1"/>
  <c r="K9" i="168" s="1"/>
  <c r="M9" i="168" s="1"/>
  <c r="L8" i="168"/>
  <c r="F8" i="168"/>
  <c r="J8" i="168" s="1"/>
  <c r="K8" i="168" s="1"/>
  <c r="M8" i="168" s="1"/>
  <c r="L7" i="168"/>
  <c r="F7" i="168"/>
  <c r="J7" i="168" s="1"/>
  <c r="K7" i="168" s="1"/>
  <c r="M7" i="168" s="1"/>
  <c r="L6" i="168"/>
  <c r="F6" i="168"/>
  <c r="J6" i="168" s="1"/>
  <c r="K6" i="168" s="1"/>
  <c r="M6" i="168" s="1"/>
  <c r="L5" i="168"/>
  <c r="F5" i="168"/>
  <c r="J5" i="168" s="1"/>
  <c r="K5" i="168" s="1"/>
  <c r="M5" i="168" s="1"/>
  <c r="M200" i="168" s="1"/>
  <c r="I1" i="168"/>
  <c r="F53" i="167"/>
  <c r="I43" i="167"/>
  <c r="I42" i="167"/>
  <c r="G42" i="167"/>
  <c r="I41" i="167"/>
  <c r="G41" i="167"/>
  <c r="I40" i="167"/>
  <c r="G40" i="167"/>
  <c r="I39" i="167"/>
  <c r="G39" i="167"/>
  <c r="I38" i="167"/>
  <c r="G38" i="167"/>
  <c r="I37" i="167"/>
  <c r="G37" i="167"/>
  <c r="I36" i="167"/>
  <c r="G36" i="167"/>
  <c r="I35" i="167"/>
  <c r="G35" i="167"/>
  <c r="I34" i="167"/>
  <c r="G34" i="167"/>
  <c r="I33" i="167"/>
  <c r="H33" i="167"/>
  <c r="G33" i="167"/>
  <c r="I29" i="167"/>
  <c r="G29" i="167"/>
  <c r="F29" i="167"/>
  <c r="A29" i="167"/>
  <c r="I28" i="167"/>
  <c r="G28" i="167"/>
  <c r="F28" i="167"/>
  <c r="A28" i="167"/>
  <c r="I27" i="167"/>
  <c r="F27" i="167"/>
  <c r="G27" i="167" s="1"/>
  <c r="A27" i="167"/>
  <c r="I26" i="167"/>
  <c r="F26" i="167"/>
  <c r="G26" i="167" s="1"/>
  <c r="A26" i="167"/>
  <c r="I25" i="167"/>
  <c r="F25" i="167"/>
  <c r="G25" i="167" s="1"/>
  <c r="A25" i="167"/>
  <c r="I24" i="167"/>
  <c r="F24" i="167"/>
  <c r="G24" i="167" s="1"/>
  <c r="A24" i="167"/>
  <c r="I23" i="167"/>
  <c r="F23" i="167"/>
  <c r="G23" i="167" s="1"/>
  <c r="A23" i="167"/>
  <c r="I22" i="167"/>
  <c r="F22" i="167"/>
  <c r="G22" i="167" s="1"/>
  <c r="A22" i="167"/>
  <c r="I21" i="167"/>
  <c r="G21" i="167"/>
  <c r="F21" i="167"/>
  <c r="A21" i="167"/>
  <c r="I20" i="167"/>
  <c r="G20" i="167"/>
  <c r="F20" i="167"/>
  <c r="A20" i="167"/>
  <c r="I19" i="167"/>
  <c r="F19" i="167"/>
  <c r="A19" i="167"/>
  <c r="I18" i="167"/>
  <c r="F18" i="167"/>
  <c r="A18" i="167"/>
  <c r="I17" i="167"/>
  <c r="F17" i="167"/>
  <c r="A17" i="167"/>
  <c r="I16" i="167"/>
  <c r="F16" i="167"/>
  <c r="A16" i="167"/>
  <c r="I15" i="167"/>
  <c r="F15" i="167"/>
  <c r="A15" i="167"/>
  <c r="A14" i="167"/>
  <c r="E8" i="167"/>
  <c r="E11" i="167" s="1"/>
  <c r="H6" i="167"/>
  <c r="H5" i="167"/>
  <c r="H37" i="167" s="1"/>
  <c r="G200" i="166"/>
  <c r="L199" i="166"/>
  <c r="F199" i="166"/>
  <c r="J199" i="166" s="1"/>
  <c r="K199" i="166" s="1"/>
  <c r="M199" i="166" s="1"/>
  <c r="L198" i="166"/>
  <c r="F198" i="166"/>
  <c r="J198" i="166" s="1"/>
  <c r="K198" i="166" s="1"/>
  <c r="M198" i="166" s="1"/>
  <c r="L197" i="166"/>
  <c r="F197" i="166"/>
  <c r="J197" i="166" s="1"/>
  <c r="K197" i="166" s="1"/>
  <c r="M197" i="166" s="1"/>
  <c r="L196" i="166"/>
  <c r="F196" i="166"/>
  <c r="J196" i="166" s="1"/>
  <c r="K196" i="166" s="1"/>
  <c r="M196" i="166" s="1"/>
  <c r="L195" i="166"/>
  <c r="F195" i="166"/>
  <c r="J195" i="166" s="1"/>
  <c r="K195" i="166" s="1"/>
  <c r="M195" i="166" s="1"/>
  <c r="L194" i="166"/>
  <c r="F194" i="166"/>
  <c r="J194" i="166" s="1"/>
  <c r="K194" i="166" s="1"/>
  <c r="M194" i="166" s="1"/>
  <c r="L193" i="166"/>
  <c r="F193" i="166"/>
  <c r="J193" i="166" s="1"/>
  <c r="K193" i="166" s="1"/>
  <c r="M193" i="166" s="1"/>
  <c r="L192" i="166"/>
  <c r="F192" i="166"/>
  <c r="J192" i="166" s="1"/>
  <c r="K192" i="166" s="1"/>
  <c r="M192" i="166" s="1"/>
  <c r="L191" i="166"/>
  <c r="F191" i="166"/>
  <c r="J191" i="166" s="1"/>
  <c r="K191" i="166" s="1"/>
  <c r="M191" i="166" s="1"/>
  <c r="L190" i="166"/>
  <c r="F190" i="166"/>
  <c r="J190" i="166" s="1"/>
  <c r="K190" i="166" s="1"/>
  <c r="M190" i="166" s="1"/>
  <c r="L189" i="166"/>
  <c r="F189" i="166"/>
  <c r="J189" i="166" s="1"/>
  <c r="K189" i="166" s="1"/>
  <c r="M189" i="166" s="1"/>
  <c r="L188" i="166"/>
  <c r="F188" i="166"/>
  <c r="J188" i="166" s="1"/>
  <c r="K188" i="166" s="1"/>
  <c r="M188" i="166" s="1"/>
  <c r="L187" i="166"/>
  <c r="F187" i="166"/>
  <c r="J187" i="166" s="1"/>
  <c r="K187" i="166" s="1"/>
  <c r="M187" i="166" s="1"/>
  <c r="L186" i="166"/>
  <c r="F186" i="166"/>
  <c r="J186" i="166" s="1"/>
  <c r="K186" i="166" s="1"/>
  <c r="M186" i="166" s="1"/>
  <c r="L185" i="166"/>
  <c r="F185" i="166"/>
  <c r="J185" i="166" s="1"/>
  <c r="K185" i="166" s="1"/>
  <c r="M185" i="166" s="1"/>
  <c r="L184" i="166"/>
  <c r="F184" i="166"/>
  <c r="J184" i="166" s="1"/>
  <c r="K184" i="166" s="1"/>
  <c r="M184" i="166" s="1"/>
  <c r="L183" i="166"/>
  <c r="F183" i="166"/>
  <c r="J183" i="166" s="1"/>
  <c r="K183" i="166" s="1"/>
  <c r="M183" i="166" s="1"/>
  <c r="L182" i="166"/>
  <c r="F182" i="166"/>
  <c r="J182" i="166" s="1"/>
  <c r="K182" i="166" s="1"/>
  <c r="M182" i="166" s="1"/>
  <c r="L181" i="166"/>
  <c r="F181" i="166"/>
  <c r="J181" i="166" s="1"/>
  <c r="K181" i="166" s="1"/>
  <c r="M181" i="166" s="1"/>
  <c r="L180" i="166"/>
  <c r="F180" i="166"/>
  <c r="J180" i="166" s="1"/>
  <c r="K180" i="166" s="1"/>
  <c r="M180" i="166" s="1"/>
  <c r="L179" i="166"/>
  <c r="F179" i="166"/>
  <c r="J179" i="166" s="1"/>
  <c r="K179" i="166" s="1"/>
  <c r="M179" i="166" s="1"/>
  <c r="L178" i="166"/>
  <c r="F178" i="166"/>
  <c r="J178" i="166" s="1"/>
  <c r="K178" i="166" s="1"/>
  <c r="M178" i="166" s="1"/>
  <c r="L177" i="166"/>
  <c r="F177" i="166"/>
  <c r="J177" i="166" s="1"/>
  <c r="K177" i="166" s="1"/>
  <c r="M177" i="166" s="1"/>
  <c r="L176" i="166"/>
  <c r="F176" i="166"/>
  <c r="J176" i="166" s="1"/>
  <c r="K176" i="166" s="1"/>
  <c r="M176" i="166" s="1"/>
  <c r="L175" i="166"/>
  <c r="F175" i="166"/>
  <c r="J175" i="166" s="1"/>
  <c r="K175" i="166" s="1"/>
  <c r="M175" i="166" s="1"/>
  <c r="L174" i="166"/>
  <c r="F174" i="166"/>
  <c r="J174" i="166" s="1"/>
  <c r="K174" i="166" s="1"/>
  <c r="M174" i="166" s="1"/>
  <c r="L173" i="166"/>
  <c r="F173" i="166"/>
  <c r="J173" i="166" s="1"/>
  <c r="K173" i="166" s="1"/>
  <c r="M173" i="166" s="1"/>
  <c r="L172" i="166"/>
  <c r="F172" i="166"/>
  <c r="J172" i="166" s="1"/>
  <c r="K172" i="166" s="1"/>
  <c r="M172" i="166" s="1"/>
  <c r="L171" i="166"/>
  <c r="F171" i="166"/>
  <c r="J171" i="166" s="1"/>
  <c r="K171" i="166" s="1"/>
  <c r="M171" i="166" s="1"/>
  <c r="L170" i="166"/>
  <c r="F170" i="166"/>
  <c r="J170" i="166" s="1"/>
  <c r="K170" i="166" s="1"/>
  <c r="M170" i="166" s="1"/>
  <c r="L169" i="166"/>
  <c r="F169" i="166"/>
  <c r="J169" i="166" s="1"/>
  <c r="K169" i="166" s="1"/>
  <c r="M169" i="166" s="1"/>
  <c r="L168" i="166"/>
  <c r="F168" i="166"/>
  <c r="J168" i="166" s="1"/>
  <c r="K168" i="166" s="1"/>
  <c r="M168" i="166" s="1"/>
  <c r="L167" i="166"/>
  <c r="F167" i="166"/>
  <c r="J167" i="166" s="1"/>
  <c r="K167" i="166" s="1"/>
  <c r="M167" i="166" s="1"/>
  <c r="L166" i="166"/>
  <c r="F166" i="166"/>
  <c r="J166" i="166" s="1"/>
  <c r="K166" i="166" s="1"/>
  <c r="M166" i="166" s="1"/>
  <c r="L165" i="166"/>
  <c r="F165" i="166"/>
  <c r="J165" i="166" s="1"/>
  <c r="K165" i="166" s="1"/>
  <c r="M165" i="166" s="1"/>
  <c r="L164" i="166"/>
  <c r="F164" i="166"/>
  <c r="J164" i="166" s="1"/>
  <c r="K164" i="166" s="1"/>
  <c r="M164" i="166" s="1"/>
  <c r="L163" i="166"/>
  <c r="F163" i="166"/>
  <c r="J163" i="166" s="1"/>
  <c r="K163" i="166" s="1"/>
  <c r="M163" i="166" s="1"/>
  <c r="L162" i="166"/>
  <c r="F162" i="166"/>
  <c r="J162" i="166" s="1"/>
  <c r="K162" i="166" s="1"/>
  <c r="M162" i="166" s="1"/>
  <c r="L161" i="166"/>
  <c r="F161" i="166"/>
  <c r="J161" i="166" s="1"/>
  <c r="K161" i="166" s="1"/>
  <c r="M161" i="166" s="1"/>
  <c r="L160" i="166"/>
  <c r="F160" i="166"/>
  <c r="J160" i="166" s="1"/>
  <c r="K160" i="166" s="1"/>
  <c r="M160" i="166" s="1"/>
  <c r="L159" i="166"/>
  <c r="F159" i="166"/>
  <c r="J159" i="166" s="1"/>
  <c r="K159" i="166" s="1"/>
  <c r="M159" i="166" s="1"/>
  <c r="L158" i="166"/>
  <c r="F158" i="166"/>
  <c r="J158" i="166" s="1"/>
  <c r="K158" i="166" s="1"/>
  <c r="M158" i="166" s="1"/>
  <c r="L157" i="166"/>
  <c r="F157" i="166"/>
  <c r="J157" i="166" s="1"/>
  <c r="K157" i="166" s="1"/>
  <c r="M157" i="166" s="1"/>
  <c r="L156" i="166"/>
  <c r="F156" i="166"/>
  <c r="J156" i="166" s="1"/>
  <c r="K156" i="166" s="1"/>
  <c r="M156" i="166" s="1"/>
  <c r="L155" i="166"/>
  <c r="F155" i="166"/>
  <c r="J155" i="166" s="1"/>
  <c r="K155" i="166" s="1"/>
  <c r="M155" i="166" s="1"/>
  <c r="L154" i="166"/>
  <c r="F154" i="166"/>
  <c r="J154" i="166" s="1"/>
  <c r="K154" i="166" s="1"/>
  <c r="M154" i="166" s="1"/>
  <c r="L153" i="166"/>
  <c r="F153" i="166"/>
  <c r="J153" i="166" s="1"/>
  <c r="K153" i="166" s="1"/>
  <c r="M153" i="166" s="1"/>
  <c r="L152" i="166"/>
  <c r="F152" i="166"/>
  <c r="J152" i="166" s="1"/>
  <c r="K152" i="166" s="1"/>
  <c r="M152" i="166" s="1"/>
  <c r="L151" i="166"/>
  <c r="F151" i="166"/>
  <c r="J151" i="166" s="1"/>
  <c r="K151" i="166" s="1"/>
  <c r="M151" i="166" s="1"/>
  <c r="L150" i="166"/>
  <c r="F150" i="166"/>
  <c r="J150" i="166" s="1"/>
  <c r="K150" i="166" s="1"/>
  <c r="M150" i="166" s="1"/>
  <c r="L149" i="166"/>
  <c r="F149" i="166"/>
  <c r="J149" i="166" s="1"/>
  <c r="K149" i="166" s="1"/>
  <c r="M149" i="166" s="1"/>
  <c r="L148" i="166"/>
  <c r="F148" i="166"/>
  <c r="J148" i="166" s="1"/>
  <c r="K148" i="166" s="1"/>
  <c r="M148" i="166" s="1"/>
  <c r="L147" i="166"/>
  <c r="F147" i="166"/>
  <c r="J147" i="166" s="1"/>
  <c r="K147" i="166" s="1"/>
  <c r="M147" i="166" s="1"/>
  <c r="L146" i="166"/>
  <c r="F146" i="166"/>
  <c r="J146" i="166" s="1"/>
  <c r="K146" i="166" s="1"/>
  <c r="M146" i="166" s="1"/>
  <c r="L145" i="166"/>
  <c r="F145" i="166"/>
  <c r="J145" i="166" s="1"/>
  <c r="K145" i="166" s="1"/>
  <c r="M145" i="166" s="1"/>
  <c r="L144" i="166"/>
  <c r="F144" i="166"/>
  <c r="J144" i="166" s="1"/>
  <c r="K144" i="166" s="1"/>
  <c r="M144" i="166" s="1"/>
  <c r="L143" i="166"/>
  <c r="F143" i="166"/>
  <c r="J143" i="166" s="1"/>
  <c r="K143" i="166" s="1"/>
  <c r="M143" i="166" s="1"/>
  <c r="L142" i="166"/>
  <c r="F142" i="166"/>
  <c r="J142" i="166" s="1"/>
  <c r="K142" i="166" s="1"/>
  <c r="M142" i="166" s="1"/>
  <c r="L141" i="166"/>
  <c r="F141" i="166"/>
  <c r="J141" i="166" s="1"/>
  <c r="K141" i="166" s="1"/>
  <c r="M141" i="166" s="1"/>
  <c r="L140" i="166"/>
  <c r="F140" i="166"/>
  <c r="J140" i="166" s="1"/>
  <c r="K140" i="166" s="1"/>
  <c r="M140" i="166" s="1"/>
  <c r="L139" i="166"/>
  <c r="F139" i="166"/>
  <c r="J139" i="166" s="1"/>
  <c r="K139" i="166" s="1"/>
  <c r="M139" i="166" s="1"/>
  <c r="L138" i="166"/>
  <c r="F138" i="166"/>
  <c r="J138" i="166" s="1"/>
  <c r="K138" i="166" s="1"/>
  <c r="M138" i="166" s="1"/>
  <c r="L137" i="166"/>
  <c r="F137" i="166"/>
  <c r="J137" i="166" s="1"/>
  <c r="K137" i="166" s="1"/>
  <c r="M137" i="166" s="1"/>
  <c r="L136" i="166"/>
  <c r="F136" i="166"/>
  <c r="J136" i="166" s="1"/>
  <c r="K136" i="166" s="1"/>
  <c r="M136" i="166" s="1"/>
  <c r="L135" i="166"/>
  <c r="F135" i="166"/>
  <c r="J135" i="166" s="1"/>
  <c r="K135" i="166" s="1"/>
  <c r="M135" i="166" s="1"/>
  <c r="L134" i="166"/>
  <c r="F134" i="166"/>
  <c r="J134" i="166" s="1"/>
  <c r="K134" i="166" s="1"/>
  <c r="M134" i="166" s="1"/>
  <c r="L133" i="166"/>
  <c r="F133" i="166"/>
  <c r="J133" i="166" s="1"/>
  <c r="K133" i="166" s="1"/>
  <c r="M133" i="166" s="1"/>
  <c r="L132" i="166"/>
  <c r="F132" i="166"/>
  <c r="J132" i="166" s="1"/>
  <c r="K132" i="166" s="1"/>
  <c r="M132" i="166" s="1"/>
  <c r="L131" i="166"/>
  <c r="F131" i="166"/>
  <c r="J131" i="166" s="1"/>
  <c r="K131" i="166" s="1"/>
  <c r="M131" i="166" s="1"/>
  <c r="L130" i="166"/>
  <c r="F130" i="166"/>
  <c r="J130" i="166" s="1"/>
  <c r="K130" i="166" s="1"/>
  <c r="M130" i="166" s="1"/>
  <c r="L129" i="166"/>
  <c r="F129" i="166"/>
  <c r="J129" i="166" s="1"/>
  <c r="K129" i="166" s="1"/>
  <c r="M129" i="166" s="1"/>
  <c r="L128" i="166"/>
  <c r="F128" i="166"/>
  <c r="J128" i="166" s="1"/>
  <c r="K128" i="166" s="1"/>
  <c r="M128" i="166" s="1"/>
  <c r="L127" i="166"/>
  <c r="F127" i="166"/>
  <c r="J127" i="166" s="1"/>
  <c r="K127" i="166" s="1"/>
  <c r="M127" i="166" s="1"/>
  <c r="L126" i="166"/>
  <c r="F126" i="166"/>
  <c r="J126" i="166" s="1"/>
  <c r="K126" i="166" s="1"/>
  <c r="M126" i="166" s="1"/>
  <c r="L125" i="166"/>
  <c r="F125" i="166"/>
  <c r="J125" i="166" s="1"/>
  <c r="K125" i="166" s="1"/>
  <c r="M125" i="166" s="1"/>
  <c r="L124" i="166"/>
  <c r="F124" i="166"/>
  <c r="J124" i="166" s="1"/>
  <c r="K124" i="166" s="1"/>
  <c r="M124" i="166" s="1"/>
  <c r="L123" i="166"/>
  <c r="F123" i="166"/>
  <c r="J123" i="166" s="1"/>
  <c r="K123" i="166" s="1"/>
  <c r="M123" i="166" s="1"/>
  <c r="L122" i="166"/>
  <c r="F122" i="166"/>
  <c r="J122" i="166" s="1"/>
  <c r="K122" i="166" s="1"/>
  <c r="M122" i="166" s="1"/>
  <c r="L121" i="166"/>
  <c r="F121" i="166"/>
  <c r="J121" i="166" s="1"/>
  <c r="K121" i="166" s="1"/>
  <c r="M121" i="166" s="1"/>
  <c r="L120" i="166"/>
  <c r="F120" i="166"/>
  <c r="J120" i="166" s="1"/>
  <c r="K120" i="166" s="1"/>
  <c r="M120" i="166" s="1"/>
  <c r="L119" i="166"/>
  <c r="F119" i="166"/>
  <c r="J119" i="166" s="1"/>
  <c r="K119" i="166" s="1"/>
  <c r="M119" i="166" s="1"/>
  <c r="L118" i="166"/>
  <c r="F118" i="166"/>
  <c r="J118" i="166" s="1"/>
  <c r="K118" i="166" s="1"/>
  <c r="M118" i="166" s="1"/>
  <c r="L117" i="166"/>
  <c r="F117" i="166"/>
  <c r="J117" i="166" s="1"/>
  <c r="K117" i="166" s="1"/>
  <c r="M117" i="166" s="1"/>
  <c r="L116" i="166"/>
  <c r="F116" i="166"/>
  <c r="J116" i="166" s="1"/>
  <c r="K116" i="166" s="1"/>
  <c r="M116" i="166" s="1"/>
  <c r="L115" i="166"/>
  <c r="F115" i="166"/>
  <c r="J115" i="166" s="1"/>
  <c r="K115" i="166" s="1"/>
  <c r="M115" i="166" s="1"/>
  <c r="L114" i="166"/>
  <c r="F114" i="166"/>
  <c r="J114" i="166" s="1"/>
  <c r="K114" i="166" s="1"/>
  <c r="M114" i="166" s="1"/>
  <c r="L113" i="166"/>
  <c r="F113" i="166"/>
  <c r="J113" i="166" s="1"/>
  <c r="K113" i="166" s="1"/>
  <c r="M113" i="166" s="1"/>
  <c r="L112" i="166"/>
  <c r="F112" i="166"/>
  <c r="J112" i="166" s="1"/>
  <c r="K112" i="166" s="1"/>
  <c r="M112" i="166" s="1"/>
  <c r="L111" i="166"/>
  <c r="F111" i="166"/>
  <c r="J111" i="166" s="1"/>
  <c r="K111" i="166" s="1"/>
  <c r="M111" i="166" s="1"/>
  <c r="L110" i="166"/>
  <c r="F110" i="166"/>
  <c r="J110" i="166" s="1"/>
  <c r="K110" i="166" s="1"/>
  <c r="M110" i="166" s="1"/>
  <c r="L109" i="166"/>
  <c r="F109" i="166"/>
  <c r="J109" i="166" s="1"/>
  <c r="K109" i="166" s="1"/>
  <c r="M109" i="166" s="1"/>
  <c r="L108" i="166"/>
  <c r="F108" i="166"/>
  <c r="J108" i="166" s="1"/>
  <c r="K108" i="166" s="1"/>
  <c r="M108" i="166" s="1"/>
  <c r="L107" i="166"/>
  <c r="F107" i="166"/>
  <c r="J107" i="166" s="1"/>
  <c r="K107" i="166" s="1"/>
  <c r="M107" i="166" s="1"/>
  <c r="L106" i="166"/>
  <c r="F106" i="166"/>
  <c r="J106" i="166" s="1"/>
  <c r="K106" i="166" s="1"/>
  <c r="M106" i="166" s="1"/>
  <c r="L105" i="166"/>
  <c r="F105" i="166"/>
  <c r="J105" i="166" s="1"/>
  <c r="K105" i="166" s="1"/>
  <c r="M105" i="166" s="1"/>
  <c r="L104" i="166"/>
  <c r="F104" i="166"/>
  <c r="J104" i="166" s="1"/>
  <c r="K104" i="166" s="1"/>
  <c r="M104" i="166" s="1"/>
  <c r="L103" i="166"/>
  <c r="F103" i="166"/>
  <c r="J103" i="166" s="1"/>
  <c r="K103" i="166" s="1"/>
  <c r="M103" i="166" s="1"/>
  <c r="L102" i="166"/>
  <c r="F102" i="166"/>
  <c r="J102" i="166" s="1"/>
  <c r="K102" i="166" s="1"/>
  <c r="M102" i="166" s="1"/>
  <c r="L101" i="166"/>
  <c r="F101" i="166"/>
  <c r="J101" i="166" s="1"/>
  <c r="K101" i="166" s="1"/>
  <c r="M101" i="166" s="1"/>
  <c r="L100" i="166"/>
  <c r="F100" i="166"/>
  <c r="J100" i="166" s="1"/>
  <c r="K100" i="166" s="1"/>
  <c r="M100" i="166" s="1"/>
  <c r="L99" i="166"/>
  <c r="F99" i="166"/>
  <c r="J99" i="166" s="1"/>
  <c r="K99" i="166" s="1"/>
  <c r="M99" i="166" s="1"/>
  <c r="L98" i="166"/>
  <c r="F98" i="166"/>
  <c r="J98" i="166" s="1"/>
  <c r="K98" i="166" s="1"/>
  <c r="M98" i="166" s="1"/>
  <c r="L97" i="166"/>
  <c r="F97" i="166"/>
  <c r="J97" i="166" s="1"/>
  <c r="K97" i="166" s="1"/>
  <c r="M97" i="166" s="1"/>
  <c r="L96" i="166"/>
  <c r="F96" i="166"/>
  <c r="J96" i="166" s="1"/>
  <c r="K96" i="166" s="1"/>
  <c r="M96" i="166" s="1"/>
  <c r="L95" i="166"/>
  <c r="F95" i="166"/>
  <c r="J95" i="166" s="1"/>
  <c r="K95" i="166" s="1"/>
  <c r="M95" i="166" s="1"/>
  <c r="L94" i="166"/>
  <c r="F94" i="166"/>
  <c r="J94" i="166" s="1"/>
  <c r="K94" i="166" s="1"/>
  <c r="M94" i="166" s="1"/>
  <c r="L93" i="166"/>
  <c r="F93" i="166"/>
  <c r="J93" i="166" s="1"/>
  <c r="K93" i="166" s="1"/>
  <c r="M93" i="166" s="1"/>
  <c r="L92" i="166"/>
  <c r="F92" i="166"/>
  <c r="J92" i="166" s="1"/>
  <c r="K92" i="166" s="1"/>
  <c r="M92" i="166" s="1"/>
  <c r="L91" i="166"/>
  <c r="F91" i="166"/>
  <c r="J91" i="166" s="1"/>
  <c r="K91" i="166" s="1"/>
  <c r="M91" i="166" s="1"/>
  <c r="L90" i="166"/>
  <c r="F90" i="166"/>
  <c r="J90" i="166" s="1"/>
  <c r="K90" i="166" s="1"/>
  <c r="M90" i="166" s="1"/>
  <c r="L89" i="166"/>
  <c r="F89" i="166"/>
  <c r="J89" i="166" s="1"/>
  <c r="K89" i="166" s="1"/>
  <c r="M89" i="166" s="1"/>
  <c r="L88" i="166"/>
  <c r="F88" i="166"/>
  <c r="J88" i="166" s="1"/>
  <c r="K88" i="166" s="1"/>
  <c r="M88" i="166" s="1"/>
  <c r="L87" i="166"/>
  <c r="F87" i="166"/>
  <c r="J87" i="166" s="1"/>
  <c r="K87" i="166" s="1"/>
  <c r="M87" i="166" s="1"/>
  <c r="L86" i="166"/>
  <c r="F86" i="166"/>
  <c r="J86" i="166" s="1"/>
  <c r="K86" i="166" s="1"/>
  <c r="M86" i="166" s="1"/>
  <c r="L85" i="166"/>
  <c r="F85" i="166"/>
  <c r="J85" i="166" s="1"/>
  <c r="K85" i="166" s="1"/>
  <c r="M85" i="166" s="1"/>
  <c r="L84" i="166"/>
  <c r="F84" i="166"/>
  <c r="J84" i="166" s="1"/>
  <c r="K84" i="166" s="1"/>
  <c r="M84" i="166" s="1"/>
  <c r="L83" i="166"/>
  <c r="F83" i="166"/>
  <c r="J83" i="166" s="1"/>
  <c r="K83" i="166" s="1"/>
  <c r="M83" i="166" s="1"/>
  <c r="L82" i="166"/>
  <c r="F82" i="166"/>
  <c r="J82" i="166" s="1"/>
  <c r="K82" i="166" s="1"/>
  <c r="M82" i="166" s="1"/>
  <c r="L81" i="166"/>
  <c r="F81" i="166"/>
  <c r="J81" i="166" s="1"/>
  <c r="K81" i="166" s="1"/>
  <c r="M81" i="166" s="1"/>
  <c r="L80" i="166"/>
  <c r="F80" i="166"/>
  <c r="J80" i="166" s="1"/>
  <c r="K80" i="166" s="1"/>
  <c r="M80" i="166" s="1"/>
  <c r="L79" i="166"/>
  <c r="F79" i="166"/>
  <c r="J79" i="166" s="1"/>
  <c r="K79" i="166" s="1"/>
  <c r="M79" i="166" s="1"/>
  <c r="L78" i="166"/>
  <c r="F78" i="166"/>
  <c r="J78" i="166" s="1"/>
  <c r="K78" i="166" s="1"/>
  <c r="M78" i="166" s="1"/>
  <c r="L77" i="166"/>
  <c r="F77" i="166"/>
  <c r="J77" i="166" s="1"/>
  <c r="K77" i="166" s="1"/>
  <c r="M77" i="166" s="1"/>
  <c r="L76" i="166"/>
  <c r="F76" i="166"/>
  <c r="J76" i="166" s="1"/>
  <c r="K76" i="166" s="1"/>
  <c r="M76" i="166" s="1"/>
  <c r="L75" i="166"/>
  <c r="F75" i="166"/>
  <c r="J75" i="166" s="1"/>
  <c r="K75" i="166" s="1"/>
  <c r="M75" i="166" s="1"/>
  <c r="L74" i="166"/>
  <c r="F74" i="166"/>
  <c r="J74" i="166" s="1"/>
  <c r="K74" i="166" s="1"/>
  <c r="M74" i="166" s="1"/>
  <c r="L73" i="166"/>
  <c r="F73" i="166"/>
  <c r="J73" i="166" s="1"/>
  <c r="K73" i="166" s="1"/>
  <c r="M73" i="166" s="1"/>
  <c r="L72" i="166"/>
  <c r="F72" i="166"/>
  <c r="J72" i="166" s="1"/>
  <c r="K72" i="166" s="1"/>
  <c r="M72" i="166" s="1"/>
  <c r="L71" i="166"/>
  <c r="F71" i="166"/>
  <c r="J71" i="166" s="1"/>
  <c r="K71" i="166" s="1"/>
  <c r="M71" i="166" s="1"/>
  <c r="L70" i="166"/>
  <c r="F70" i="166"/>
  <c r="J70" i="166" s="1"/>
  <c r="K70" i="166" s="1"/>
  <c r="M70" i="166" s="1"/>
  <c r="L69" i="166"/>
  <c r="F69" i="166"/>
  <c r="J69" i="166" s="1"/>
  <c r="K69" i="166" s="1"/>
  <c r="M69" i="166" s="1"/>
  <c r="L68" i="166"/>
  <c r="F68" i="166"/>
  <c r="J68" i="166" s="1"/>
  <c r="K68" i="166" s="1"/>
  <c r="M68" i="166" s="1"/>
  <c r="L67" i="166"/>
  <c r="F67" i="166"/>
  <c r="J67" i="166" s="1"/>
  <c r="K67" i="166" s="1"/>
  <c r="M67" i="166" s="1"/>
  <c r="L66" i="166"/>
  <c r="F66" i="166"/>
  <c r="J66" i="166" s="1"/>
  <c r="K66" i="166" s="1"/>
  <c r="M66" i="166" s="1"/>
  <c r="L65" i="166"/>
  <c r="F65" i="166"/>
  <c r="J65" i="166" s="1"/>
  <c r="K65" i="166" s="1"/>
  <c r="M65" i="166" s="1"/>
  <c r="L64" i="166"/>
  <c r="F64" i="166"/>
  <c r="J64" i="166" s="1"/>
  <c r="K64" i="166" s="1"/>
  <c r="M64" i="166" s="1"/>
  <c r="L63" i="166"/>
  <c r="F63" i="166"/>
  <c r="J63" i="166" s="1"/>
  <c r="K63" i="166" s="1"/>
  <c r="M63" i="166" s="1"/>
  <c r="L62" i="166"/>
  <c r="F62" i="166"/>
  <c r="J62" i="166" s="1"/>
  <c r="K62" i="166" s="1"/>
  <c r="M62" i="166" s="1"/>
  <c r="L61" i="166"/>
  <c r="F61" i="166"/>
  <c r="J61" i="166" s="1"/>
  <c r="K61" i="166" s="1"/>
  <c r="M61" i="166" s="1"/>
  <c r="L60" i="166"/>
  <c r="F60" i="166"/>
  <c r="J60" i="166" s="1"/>
  <c r="K60" i="166" s="1"/>
  <c r="M60" i="166" s="1"/>
  <c r="L59" i="166"/>
  <c r="F59" i="166"/>
  <c r="J59" i="166" s="1"/>
  <c r="K59" i="166" s="1"/>
  <c r="M59" i="166" s="1"/>
  <c r="L58" i="166"/>
  <c r="F58" i="166"/>
  <c r="J58" i="166" s="1"/>
  <c r="K58" i="166" s="1"/>
  <c r="M58" i="166" s="1"/>
  <c r="L57" i="166"/>
  <c r="F57" i="166"/>
  <c r="J57" i="166" s="1"/>
  <c r="K57" i="166" s="1"/>
  <c r="M57" i="166" s="1"/>
  <c r="L56" i="166"/>
  <c r="F56" i="166"/>
  <c r="J56" i="166" s="1"/>
  <c r="K56" i="166" s="1"/>
  <c r="M56" i="166" s="1"/>
  <c r="L55" i="166"/>
  <c r="F55" i="166"/>
  <c r="J55" i="166" s="1"/>
  <c r="K55" i="166" s="1"/>
  <c r="M55" i="166" s="1"/>
  <c r="L54" i="166"/>
  <c r="F54" i="166"/>
  <c r="J54" i="166" s="1"/>
  <c r="K54" i="166" s="1"/>
  <c r="M54" i="166" s="1"/>
  <c r="L53" i="166"/>
  <c r="F53" i="166"/>
  <c r="J53" i="166" s="1"/>
  <c r="K53" i="166" s="1"/>
  <c r="M53" i="166" s="1"/>
  <c r="L52" i="166"/>
  <c r="F52" i="166"/>
  <c r="J52" i="166" s="1"/>
  <c r="K52" i="166" s="1"/>
  <c r="M52" i="166" s="1"/>
  <c r="L51" i="166"/>
  <c r="F51" i="166"/>
  <c r="J51" i="166" s="1"/>
  <c r="K51" i="166" s="1"/>
  <c r="M51" i="166" s="1"/>
  <c r="L50" i="166"/>
  <c r="F50" i="166"/>
  <c r="J50" i="166" s="1"/>
  <c r="K50" i="166" s="1"/>
  <c r="M50" i="166" s="1"/>
  <c r="L49" i="166"/>
  <c r="F49" i="166"/>
  <c r="J49" i="166" s="1"/>
  <c r="K49" i="166" s="1"/>
  <c r="M49" i="166" s="1"/>
  <c r="L48" i="166"/>
  <c r="F48" i="166"/>
  <c r="J48" i="166" s="1"/>
  <c r="K48" i="166" s="1"/>
  <c r="M48" i="166" s="1"/>
  <c r="L47" i="166"/>
  <c r="F47" i="166"/>
  <c r="J47" i="166" s="1"/>
  <c r="K47" i="166" s="1"/>
  <c r="M47" i="166" s="1"/>
  <c r="L46" i="166"/>
  <c r="F46" i="166"/>
  <c r="J46" i="166" s="1"/>
  <c r="K46" i="166" s="1"/>
  <c r="M46" i="166" s="1"/>
  <c r="L45" i="166"/>
  <c r="F45" i="166"/>
  <c r="J45" i="166" s="1"/>
  <c r="K45" i="166" s="1"/>
  <c r="M45" i="166" s="1"/>
  <c r="L44" i="166"/>
  <c r="F44" i="166"/>
  <c r="J44" i="166" s="1"/>
  <c r="K44" i="166" s="1"/>
  <c r="M44" i="166" s="1"/>
  <c r="L43" i="166"/>
  <c r="F43" i="166"/>
  <c r="J43" i="166" s="1"/>
  <c r="K43" i="166" s="1"/>
  <c r="M43" i="166" s="1"/>
  <c r="L42" i="166"/>
  <c r="F42" i="166"/>
  <c r="J42" i="166" s="1"/>
  <c r="K42" i="166" s="1"/>
  <c r="M42" i="166" s="1"/>
  <c r="L41" i="166"/>
  <c r="F41" i="166"/>
  <c r="J41" i="166" s="1"/>
  <c r="K41" i="166" s="1"/>
  <c r="M41" i="166" s="1"/>
  <c r="L40" i="166"/>
  <c r="F40" i="166"/>
  <c r="J40" i="166" s="1"/>
  <c r="K40" i="166" s="1"/>
  <c r="M40" i="166" s="1"/>
  <c r="L39" i="166"/>
  <c r="F39" i="166"/>
  <c r="J39" i="166" s="1"/>
  <c r="K39" i="166" s="1"/>
  <c r="M39" i="166" s="1"/>
  <c r="L38" i="166"/>
  <c r="F38" i="166"/>
  <c r="J38" i="166" s="1"/>
  <c r="K38" i="166" s="1"/>
  <c r="M38" i="166" s="1"/>
  <c r="L37" i="166"/>
  <c r="F37" i="166"/>
  <c r="J37" i="166" s="1"/>
  <c r="K37" i="166" s="1"/>
  <c r="M37" i="166" s="1"/>
  <c r="L36" i="166"/>
  <c r="F36" i="166"/>
  <c r="J36" i="166" s="1"/>
  <c r="K36" i="166" s="1"/>
  <c r="M36" i="166" s="1"/>
  <c r="L35" i="166"/>
  <c r="F35" i="166"/>
  <c r="J35" i="166" s="1"/>
  <c r="K35" i="166" s="1"/>
  <c r="M35" i="166" s="1"/>
  <c r="L34" i="166"/>
  <c r="F34" i="166"/>
  <c r="J34" i="166" s="1"/>
  <c r="K34" i="166" s="1"/>
  <c r="M34" i="166" s="1"/>
  <c r="L33" i="166"/>
  <c r="F33" i="166"/>
  <c r="J33" i="166" s="1"/>
  <c r="K33" i="166" s="1"/>
  <c r="M33" i="166" s="1"/>
  <c r="L32" i="166"/>
  <c r="F32" i="166"/>
  <c r="J32" i="166" s="1"/>
  <c r="K32" i="166" s="1"/>
  <c r="M32" i="166" s="1"/>
  <c r="L31" i="166"/>
  <c r="F31" i="166"/>
  <c r="J31" i="166" s="1"/>
  <c r="K31" i="166" s="1"/>
  <c r="M31" i="166" s="1"/>
  <c r="L30" i="166"/>
  <c r="F30" i="166"/>
  <c r="J30" i="166" s="1"/>
  <c r="K30" i="166" s="1"/>
  <c r="M30" i="166" s="1"/>
  <c r="L29" i="166"/>
  <c r="F29" i="166"/>
  <c r="J29" i="166" s="1"/>
  <c r="K29" i="166" s="1"/>
  <c r="M29" i="166" s="1"/>
  <c r="L28" i="166"/>
  <c r="F28" i="166"/>
  <c r="J28" i="166" s="1"/>
  <c r="K28" i="166" s="1"/>
  <c r="M28" i="166" s="1"/>
  <c r="L27" i="166"/>
  <c r="F27" i="166"/>
  <c r="J27" i="166" s="1"/>
  <c r="K27" i="166" s="1"/>
  <c r="M27" i="166" s="1"/>
  <c r="L26" i="166"/>
  <c r="F26" i="166"/>
  <c r="J26" i="166" s="1"/>
  <c r="K26" i="166" s="1"/>
  <c r="M26" i="166" s="1"/>
  <c r="L25" i="166"/>
  <c r="F25" i="166"/>
  <c r="J25" i="166" s="1"/>
  <c r="K25" i="166" s="1"/>
  <c r="M25" i="166" s="1"/>
  <c r="L24" i="166"/>
  <c r="F24" i="166"/>
  <c r="J24" i="166" s="1"/>
  <c r="K24" i="166" s="1"/>
  <c r="M24" i="166" s="1"/>
  <c r="L23" i="166"/>
  <c r="F23" i="166"/>
  <c r="J23" i="166" s="1"/>
  <c r="K23" i="166" s="1"/>
  <c r="M23" i="166" s="1"/>
  <c r="L22" i="166"/>
  <c r="F22" i="166"/>
  <c r="J22" i="166" s="1"/>
  <c r="K22" i="166" s="1"/>
  <c r="M22" i="166" s="1"/>
  <c r="L21" i="166"/>
  <c r="F21" i="166"/>
  <c r="J21" i="166" s="1"/>
  <c r="K21" i="166" s="1"/>
  <c r="M21" i="166" s="1"/>
  <c r="L20" i="166"/>
  <c r="F20" i="166"/>
  <c r="J20" i="166" s="1"/>
  <c r="K20" i="166" s="1"/>
  <c r="M20" i="166" s="1"/>
  <c r="L19" i="166"/>
  <c r="F19" i="166"/>
  <c r="J19" i="166" s="1"/>
  <c r="K19" i="166" s="1"/>
  <c r="M19" i="166" s="1"/>
  <c r="L18" i="166"/>
  <c r="F18" i="166"/>
  <c r="J18" i="166" s="1"/>
  <c r="K18" i="166" s="1"/>
  <c r="M18" i="166" s="1"/>
  <c r="L17" i="166"/>
  <c r="F17" i="166"/>
  <c r="J17" i="166" s="1"/>
  <c r="K17" i="166" s="1"/>
  <c r="M17" i="166" s="1"/>
  <c r="L16" i="166"/>
  <c r="F16" i="166"/>
  <c r="J16" i="166" s="1"/>
  <c r="K16" i="166" s="1"/>
  <c r="M16" i="166" s="1"/>
  <c r="L15" i="166"/>
  <c r="F15" i="166"/>
  <c r="J15" i="166" s="1"/>
  <c r="K15" i="166" s="1"/>
  <c r="M15" i="166" s="1"/>
  <c r="L14" i="166"/>
  <c r="F14" i="166"/>
  <c r="J14" i="166" s="1"/>
  <c r="K14" i="166" s="1"/>
  <c r="M14" i="166" s="1"/>
  <c r="L13" i="166"/>
  <c r="F13" i="166"/>
  <c r="J13" i="166" s="1"/>
  <c r="K13" i="166" s="1"/>
  <c r="M13" i="166" s="1"/>
  <c r="L12" i="166"/>
  <c r="F12" i="166"/>
  <c r="J12" i="166" s="1"/>
  <c r="K12" i="166" s="1"/>
  <c r="M12" i="166" s="1"/>
  <c r="L11" i="166"/>
  <c r="F11" i="166"/>
  <c r="J11" i="166" s="1"/>
  <c r="K11" i="166" s="1"/>
  <c r="M11" i="166" s="1"/>
  <c r="L10" i="166"/>
  <c r="F10" i="166"/>
  <c r="J10" i="166" s="1"/>
  <c r="K10" i="166" s="1"/>
  <c r="M10" i="166" s="1"/>
  <c r="L9" i="166"/>
  <c r="F9" i="166"/>
  <c r="J9" i="166" s="1"/>
  <c r="K9" i="166" s="1"/>
  <c r="M9" i="166" s="1"/>
  <c r="L8" i="166"/>
  <c r="F8" i="166"/>
  <c r="J8" i="166" s="1"/>
  <c r="K8" i="166" s="1"/>
  <c r="M8" i="166" s="1"/>
  <c r="L7" i="166"/>
  <c r="F7" i="166"/>
  <c r="J7" i="166" s="1"/>
  <c r="K7" i="166" s="1"/>
  <c r="M7" i="166" s="1"/>
  <c r="L6" i="166"/>
  <c r="F6" i="166"/>
  <c r="J6" i="166" s="1"/>
  <c r="K6" i="166" s="1"/>
  <c r="M6" i="166" s="1"/>
  <c r="L5" i="166"/>
  <c r="F5" i="166"/>
  <c r="J5" i="166" s="1"/>
  <c r="K5" i="166" s="1"/>
  <c r="M5" i="166" s="1"/>
  <c r="M200" i="166" s="1"/>
  <c r="I1" i="166"/>
  <c r="F53" i="165"/>
  <c r="I43" i="165"/>
  <c r="I42" i="165"/>
  <c r="G42" i="165"/>
  <c r="I41" i="165"/>
  <c r="G41" i="165"/>
  <c r="I40" i="165"/>
  <c r="G40" i="165"/>
  <c r="I39" i="165"/>
  <c r="G39" i="165"/>
  <c r="I38" i="165"/>
  <c r="G38" i="165"/>
  <c r="I37" i="165"/>
  <c r="G37" i="165"/>
  <c r="I36" i="165"/>
  <c r="G36" i="165"/>
  <c r="I35" i="165"/>
  <c r="G35" i="165"/>
  <c r="I34" i="165"/>
  <c r="G34" i="165"/>
  <c r="I33" i="165"/>
  <c r="G33" i="165"/>
  <c r="I29" i="165"/>
  <c r="G29" i="165"/>
  <c r="F29" i="165"/>
  <c r="A29" i="165"/>
  <c r="I28" i="165"/>
  <c r="G28" i="165"/>
  <c r="F28" i="165"/>
  <c r="A28" i="165"/>
  <c r="I27" i="165"/>
  <c r="F27" i="165"/>
  <c r="G27" i="165" s="1"/>
  <c r="A27" i="165"/>
  <c r="I26" i="165"/>
  <c r="F26" i="165"/>
  <c r="G26" i="165" s="1"/>
  <c r="A26" i="165"/>
  <c r="I25" i="165"/>
  <c r="F25" i="165"/>
  <c r="G25" i="165" s="1"/>
  <c r="A25" i="165"/>
  <c r="I24" i="165"/>
  <c r="F24" i="165"/>
  <c r="G24" i="165" s="1"/>
  <c r="A24" i="165"/>
  <c r="I23" i="165"/>
  <c r="F23" i="165"/>
  <c r="G23" i="165" s="1"/>
  <c r="A23" i="165"/>
  <c r="I22" i="165"/>
  <c r="F22" i="165"/>
  <c r="G22" i="165" s="1"/>
  <c r="A22" i="165"/>
  <c r="I21" i="165"/>
  <c r="F21" i="165"/>
  <c r="G21" i="165" s="1"/>
  <c r="A21" i="165"/>
  <c r="I20" i="165"/>
  <c r="F20" i="165"/>
  <c r="G20" i="165" s="1"/>
  <c r="A20" i="165"/>
  <c r="I19" i="165"/>
  <c r="F19" i="165"/>
  <c r="A19" i="165"/>
  <c r="I18" i="165"/>
  <c r="F18" i="165"/>
  <c r="A18" i="165"/>
  <c r="I17" i="165"/>
  <c r="F17" i="165"/>
  <c r="A17" i="165"/>
  <c r="I16" i="165"/>
  <c r="F16" i="165"/>
  <c r="A16" i="165"/>
  <c r="I15" i="165"/>
  <c r="F15" i="165"/>
  <c r="A15" i="165"/>
  <c r="A14" i="165"/>
  <c r="E8" i="165"/>
  <c r="E11" i="165" s="1"/>
  <c r="H5" i="165"/>
  <c r="H37" i="165" s="1"/>
  <c r="G200" i="164"/>
  <c r="L199" i="164"/>
  <c r="F199" i="164"/>
  <c r="J199" i="164" s="1"/>
  <c r="K199" i="164" s="1"/>
  <c r="M199" i="164" s="1"/>
  <c r="L198" i="164"/>
  <c r="F198" i="164"/>
  <c r="J198" i="164" s="1"/>
  <c r="K198" i="164" s="1"/>
  <c r="M198" i="164" s="1"/>
  <c r="L197" i="164"/>
  <c r="F197" i="164"/>
  <c r="J197" i="164" s="1"/>
  <c r="K197" i="164" s="1"/>
  <c r="M197" i="164" s="1"/>
  <c r="L196" i="164"/>
  <c r="F196" i="164"/>
  <c r="J196" i="164" s="1"/>
  <c r="K196" i="164" s="1"/>
  <c r="M196" i="164" s="1"/>
  <c r="L195" i="164"/>
  <c r="F195" i="164"/>
  <c r="J195" i="164" s="1"/>
  <c r="K195" i="164" s="1"/>
  <c r="M195" i="164" s="1"/>
  <c r="L194" i="164"/>
  <c r="F194" i="164"/>
  <c r="J194" i="164" s="1"/>
  <c r="K194" i="164" s="1"/>
  <c r="M194" i="164" s="1"/>
  <c r="L193" i="164"/>
  <c r="F193" i="164"/>
  <c r="J193" i="164" s="1"/>
  <c r="K193" i="164" s="1"/>
  <c r="M193" i="164" s="1"/>
  <c r="L192" i="164"/>
  <c r="F192" i="164"/>
  <c r="J192" i="164" s="1"/>
  <c r="K192" i="164" s="1"/>
  <c r="M192" i="164" s="1"/>
  <c r="L191" i="164"/>
  <c r="F191" i="164"/>
  <c r="J191" i="164" s="1"/>
  <c r="K191" i="164" s="1"/>
  <c r="M191" i="164" s="1"/>
  <c r="L190" i="164"/>
  <c r="F190" i="164"/>
  <c r="J190" i="164" s="1"/>
  <c r="K190" i="164" s="1"/>
  <c r="M190" i="164" s="1"/>
  <c r="L189" i="164"/>
  <c r="F189" i="164"/>
  <c r="J189" i="164" s="1"/>
  <c r="K189" i="164" s="1"/>
  <c r="M189" i="164" s="1"/>
  <c r="L188" i="164"/>
  <c r="F188" i="164"/>
  <c r="J188" i="164" s="1"/>
  <c r="K188" i="164" s="1"/>
  <c r="M188" i="164" s="1"/>
  <c r="L187" i="164"/>
  <c r="F187" i="164"/>
  <c r="J187" i="164" s="1"/>
  <c r="K187" i="164" s="1"/>
  <c r="M187" i="164" s="1"/>
  <c r="L186" i="164"/>
  <c r="F186" i="164"/>
  <c r="J186" i="164" s="1"/>
  <c r="K186" i="164" s="1"/>
  <c r="M186" i="164" s="1"/>
  <c r="L185" i="164"/>
  <c r="F185" i="164"/>
  <c r="J185" i="164" s="1"/>
  <c r="K185" i="164" s="1"/>
  <c r="M185" i="164" s="1"/>
  <c r="L184" i="164"/>
  <c r="F184" i="164"/>
  <c r="J184" i="164" s="1"/>
  <c r="K184" i="164" s="1"/>
  <c r="M184" i="164" s="1"/>
  <c r="L183" i="164"/>
  <c r="F183" i="164"/>
  <c r="J183" i="164" s="1"/>
  <c r="K183" i="164" s="1"/>
  <c r="M183" i="164" s="1"/>
  <c r="L182" i="164"/>
  <c r="F182" i="164"/>
  <c r="J182" i="164" s="1"/>
  <c r="K182" i="164" s="1"/>
  <c r="M182" i="164" s="1"/>
  <c r="L181" i="164"/>
  <c r="F181" i="164"/>
  <c r="J181" i="164" s="1"/>
  <c r="K181" i="164" s="1"/>
  <c r="M181" i="164" s="1"/>
  <c r="L180" i="164"/>
  <c r="F180" i="164"/>
  <c r="J180" i="164" s="1"/>
  <c r="K180" i="164" s="1"/>
  <c r="M180" i="164" s="1"/>
  <c r="L179" i="164"/>
  <c r="F179" i="164"/>
  <c r="J179" i="164" s="1"/>
  <c r="K179" i="164" s="1"/>
  <c r="M179" i="164" s="1"/>
  <c r="L178" i="164"/>
  <c r="F178" i="164"/>
  <c r="J178" i="164" s="1"/>
  <c r="K178" i="164" s="1"/>
  <c r="M178" i="164" s="1"/>
  <c r="L177" i="164"/>
  <c r="F177" i="164"/>
  <c r="J177" i="164" s="1"/>
  <c r="K177" i="164" s="1"/>
  <c r="M177" i="164" s="1"/>
  <c r="L176" i="164"/>
  <c r="F176" i="164"/>
  <c r="J176" i="164" s="1"/>
  <c r="K176" i="164" s="1"/>
  <c r="M176" i="164" s="1"/>
  <c r="L175" i="164"/>
  <c r="F175" i="164"/>
  <c r="J175" i="164" s="1"/>
  <c r="K175" i="164" s="1"/>
  <c r="M175" i="164" s="1"/>
  <c r="L174" i="164"/>
  <c r="F174" i="164"/>
  <c r="J174" i="164" s="1"/>
  <c r="K174" i="164" s="1"/>
  <c r="M174" i="164" s="1"/>
  <c r="L173" i="164"/>
  <c r="F173" i="164"/>
  <c r="J173" i="164" s="1"/>
  <c r="K173" i="164" s="1"/>
  <c r="M173" i="164" s="1"/>
  <c r="L172" i="164"/>
  <c r="F172" i="164"/>
  <c r="J172" i="164" s="1"/>
  <c r="K172" i="164" s="1"/>
  <c r="M172" i="164" s="1"/>
  <c r="L171" i="164"/>
  <c r="F171" i="164"/>
  <c r="J171" i="164" s="1"/>
  <c r="K171" i="164" s="1"/>
  <c r="M171" i="164" s="1"/>
  <c r="L170" i="164"/>
  <c r="F170" i="164"/>
  <c r="J170" i="164" s="1"/>
  <c r="K170" i="164" s="1"/>
  <c r="M170" i="164" s="1"/>
  <c r="L169" i="164"/>
  <c r="F169" i="164"/>
  <c r="J169" i="164" s="1"/>
  <c r="K169" i="164" s="1"/>
  <c r="M169" i="164" s="1"/>
  <c r="L168" i="164"/>
  <c r="F168" i="164"/>
  <c r="J168" i="164" s="1"/>
  <c r="K168" i="164" s="1"/>
  <c r="M168" i="164" s="1"/>
  <c r="L167" i="164"/>
  <c r="F167" i="164"/>
  <c r="J167" i="164" s="1"/>
  <c r="K167" i="164" s="1"/>
  <c r="M167" i="164" s="1"/>
  <c r="L166" i="164"/>
  <c r="F166" i="164"/>
  <c r="J166" i="164" s="1"/>
  <c r="K166" i="164" s="1"/>
  <c r="M166" i="164" s="1"/>
  <c r="L165" i="164"/>
  <c r="F165" i="164"/>
  <c r="J165" i="164" s="1"/>
  <c r="K165" i="164" s="1"/>
  <c r="M165" i="164" s="1"/>
  <c r="L164" i="164"/>
  <c r="F164" i="164"/>
  <c r="J164" i="164" s="1"/>
  <c r="K164" i="164" s="1"/>
  <c r="M164" i="164" s="1"/>
  <c r="L163" i="164"/>
  <c r="F163" i="164"/>
  <c r="J163" i="164" s="1"/>
  <c r="K163" i="164" s="1"/>
  <c r="M163" i="164" s="1"/>
  <c r="L162" i="164"/>
  <c r="F162" i="164"/>
  <c r="J162" i="164" s="1"/>
  <c r="K162" i="164" s="1"/>
  <c r="M162" i="164" s="1"/>
  <c r="L161" i="164"/>
  <c r="F161" i="164"/>
  <c r="J161" i="164" s="1"/>
  <c r="K161" i="164" s="1"/>
  <c r="M161" i="164" s="1"/>
  <c r="L160" i="164"/>
  <c r="F160" i="164"/>
  <c r="J160" i="164" s="1"/>
  <c r="K160" i="164" s="1"/>
  <c r="M160" i="164" s="1"/>
  <c r="L159" i="164"/>
  <c r="F159" i="164"/>
  <c r="J159" i="164" s="1"/>
  <c r="K159" i="164" s="1"/>
  <c r="M159" i="164" s="1"/>
  <c r="L158" i="164"/>
  <c r="F158" i="164"/>
  <c r="J158" i="164" s="1"/>
  <c r="K158" i="164" s="1"/>
  <c r="M158" i="164" s="1"/>
  <c r="L157" i="164"/>
  <c r="F157" i="164"/>
  <c r="J157" i="164" s="1"/>
  <c r="K157" i="164" s="1"/>
  <c r="M157" i="164" s="1"/>
  <c r="L156" i="164"/>
  <c r="F156" i="164"/>
  <c r="J156" i="164" s="1"/>
  <c r="K156" i="164" s="1"/>
  <c r="M156" i="164" s="1"/>
  <c r="L155" i="164"/>
  <c r="F155" i="164"/>
  <c r="J155" i="164" s="1"/>
  <c r="K155" i="164" s="1"/>
  <c r="M155" i="164" s="1"/>
  <c r="L154" i="164"/>
  <c r="F154" i="164"/>
  <c r="J154" i="164" s="1"/>
  <c r="K154" i="164" s="1"/>
  <c r="M154" i="164" s="1"/>
  <c r="L153" i="164"/>
  <c r="F153" i="164"/>
  <c r="J153" i="164" s="1"/>
  <c r="K153" i="164" s="1"/>
  <c r="M153" i="164" s="1"/>
  <c r="L152" i="164"/>
  <c r="F152" i="164"/>
  <c r="J152" i="164" s="1"/>
  <c r="K152" i="164" s="1"/>
  <c r="M152" i="164" s="1"/>
  <c r="L151" i="164"/>
  <c r="F151" i="164"/>
  <c r="J151" i="164" s="1"/>
  <c r="K151" i="164" s="1"/>
  <c r="M151" i="164" s="1"/>
  <c r="L150" i="164"/>
  <c r="F150" i="164"/>
  <c r="J150" i="164" s="1"/>
  <c r="K150" i="164" s="1"/>
  <c r="M150" i="164" s="1"/>
  <c r="L149" i="164"/>
  <c r="F149" i="164"/>
  <c r="J149" i="164" s="1"/>
  <c r="K149" i="164" s="1"/>
  <c r="M149" i="164" s="1"/>
  <c r="L148" i="164"/>
  <c r="F148" i="164"/>
  <c r="J148" i="164" s="1"/>
  <c r="K148" i="164" s="1"/>
  <c r="M148" i="164" s="1"/>
  <c r="L147" i="164"/>
  <c r="F147" i="164"/>
  <c r="J147" i="164" s="1"/>
  <c r="K147" i="164" s="1"/>
  <c r="M147" i="164" s="1"/>
  <c r="L146" i="164"/>
  <c r="F146" i="164"/>
  <c r="J146" i="164" s="1"/>
  <c r="K146" i="164" s="1"/>
  <c r="M146" i="164" s="1"/>
  <c r="L145" i="164"/>
  <c r="F145" i="164"/>
  <c r="J145" i="164" s="1"/>
  <c r="K145" i="164" s="1"/>
  <c r="M145" i="164" s="1"/>
  <c r="L144" i="164"/>
  <c r="F144" i="164"/>
  <c r="J144" i="164" s="1"/>
  <c r="K144" i="164" s="1"/>
  <c r="M144" i="164" s="1"/>
  <c r="L143" i="164"/>
  <c r="F143" i="164"/>
  <c r="J143" i="164" s="1"/>
  <c r="K143" i="164" s="1"/>
  <c r="M143" i="164" s="1"/>
  <c r="L142" i="164"/>
  <c r="F142" i="164"/>
  <c r="J142" i="164" s="1"/>
  <c r="K142" i="164" s="1"/>
  <c r="M142" i="164" s="1"/>
  <c r="L141" i="164"/>
  <c r="F141" i="164"/>
  <c r="J141" i="164" s="1"/>
  <c r="K141" i="164" s="1"/>
  <c r="M141" i="164" s="1"/>
  <c r="L140" i="164"/>
  <c r="F140" i="164"/>
  <c r="J140" i="164" s="1"/>
  <c r="K140" i="164" s="1"/>
  <c r="M140" i="164" s="1"/>
  <c r="L139" i="164"/>
  <c r="F139" i="164"/>
  <c r="J139" i="164" s="1"/>
  <c r="K139" i="164" s="1"/>
  <c r="M139" i="164" s="1"/>
  <c r="L138" i="164"/>
  <c r="F138" i="164"/>
  <c r="J138" i="164" s="1"/>
  <c r="K138" i="164" s="1"/>
  <c r="M138" i="164" s="1"/>
  <c r="L137" i="164"/>
  <c r="F137" i="164"/>
  <c r="J137" i="164" s="1"/>
  <c r="K137" i="164" s="1"/>
  <c r="M137" i="164" s="1"/>
  <c r="L136" i="164"/>
  <c r="F136" i="164"/>
  <c r="J136" i="164" s="1"/>
  <c r="K136" i="164" s="1"/>
  <c r="M136" i="164" s="1"/>
  <c r="L135" i="164"/>
  <c r="F135" i="164"/>
  <c r="J135" i="164" s="1"/>
  <c r="K135" i="164" s="1"/>
  <c r="M135" i="164" s="1"/>
  <c r="L134" i="164"/>
  <c r="F134" i="164"/>
  <c r="J134" i="164" s="1"/>
  <c r="K134" i="164" s="1"/>
  <c r="M134" i="164" s="1"/>
  <c r="L133" i="164"/>
  <c r="F133" i="164"/>
  <c r="J133" i="164" s="1"/>
  <c r="K133" i="164" s="1"/>
  <c r="M133" i="164" s="1"/>
  <c r="L132" i="164"/>
  <c r="F132" i="164"/>
  <c r="J132" i="164" s="1"/>
  <c r="K132" i="164" s="1"/>
  <c r="M132" i="164" s="1"/>
  <c r="L131" i="164"/>
  <c r="F131" i="164"/>
  <c r="J131" i="164" s="1"/>
  <c r="K131" i="164" s="1"/>
  <c r="M131" i="164" s="1"/>
  <c r="L130" i="164"/>
  <c r="F130" i="164"/>
  <c r="J130" i="164" s="1"/>
  <c r="K130" i="164" s="1"/>
  <c r="M130" i="164" s="1"/>
  <c r="L129" i="164"/>
  <c r="F129" i="164"/>
  <c r="J129" i="164" s="1"/>
  <c r="K129" i="164" s="1"/>
  <c r="M129" i="164" s="1"/>
  <c r="L128" i="164"/>
  <c r="F128" i="164"/>
  <c r="J128" i="164" s="1"/>
  <c r="K128" i="164" s="1"/>
  <c r="M128" i="164" s="1"/>
  <c r="L127" i="164"/>
  <c r="F127" i="164"/>
  <c r="J127" i="164" s="1"/>
  <c r="K127" i="164" s="1"/>
  <c r="M127" i="164" s="1"/>
  <c r="L126" i="164"/>
  <c r="F126" i="164"/>
  <c r="J126" i="164" s="1"/>
  <c r="K126" i="164" s="1"/>
  <c r="M126" i="164" s="1"/>
  <c r="L125" i="164"/>
  <c r="F125" i="164"/>
  <c r="J125" i="164" s="1"/>
  <c r="K125" i="164" s="1"/>
  <c r="M125" i="164" s="1"/>
  <c r="L124" i="164"/>
  <c r="F124" i="164"/>
  <c r="J124" i="164" s="1"/>
  <c r="K124" i="164" s="1"/>
  <c r="M124" i="164" s="1"/>
  <c r="L123" i="164"/>
  <c r="F123" i="164"/>
  <c r="J123" i="164" s="1"/>
  <c r="K123" i="164" s="1"/>
  <c r="M123" i="164" s="1"/>
  <c r="L122" i="164"/>
  <c r="F122" i="164"/>
  <c r="J122" i="164" s="1"/>
  <c r="K122" i="164" s="1"/>
  <c r="M122" i="164" s="1"/>
  <c r="L121" i="164"/>
  <c r="F121" i="164"/>
  <c r="J121" i="164" s="1"/>
  <c r="K121" i="164" s="1"/>
  <c r="M121" i="164" s="1"/>
  <c r="L120" i="164"/>
  <c r="F120" i="164"/>
  <c r="J120" i="164" s="1"/>
  <c r="K120" i="164" s="1"/>
  <c r="M120" i="164" s="1"/>
  <c r="L119" i="164"/>
  <c r="F119" i="164"/>
  <c r="J119" i="164" s="1"/>
  <c r="K119" i="164" s="1"/>
  <c r="M119" i="164" s="1"/>
  <c r="L118" i="164"/>
  <c r="F118" i="164"/>
  <c r="J118" i="164" s="1"/>
  <c r="K118" i="164" s="1"/>
  <c r="M118" i="164" s="1"/>
  <c r="L117" i="164"/>
  <c r="F117" i="164"/>
  <c r="J117" i="164" s="1"/>
  <c r="K117" i="164" s="1"/>
  <c r="M117" i="164" s="1"/>
  <c r="L116" i="164"/>
  <c r="F116" i="164"/>
  <c r="J116" i="164" s="1"/>
  <c r="K116" i="164" s="1"/>
  <c r="M116" i="164" s="1"/>
  <c r="L115" i="164"/>
  <c r="F115" i="164"/>
  <c r="J115" i="164" s="1"/>
  <c r="K115" i="164" s="1"/>
  <c r="M115" i="164" s="1"/>
  <c r="L114" i="164"/>
  <c r="F114" i="164"/>
  <c r="J114" i="164" s="1"/>
  <c r="K114" i="164" s="1"/>
  <c r="M114" i="164" s="1"/>
  <c r="L113" i="164"/>
  <c r="F113" i="164"/>
  <c r="J113" i="164" s="1"/>
  <c r="K113" i="164" s="1"/>
  <c r="M113" i="164" s="1"/>
  <c r="L112" i="164"/>
  <c r="F112" i="164"/>
  <c r="J112" i="164" s="1"/>
  <c r="K112" i="164" s="1"/>
  <c r="M112" i="164" s="1"/>
  <c r="L111" i="164"/>
  <c r="F111" i="164"/>
  <c r="J111" i="164" s="1"/>
  <c r="K111" i="164" s="1"/>
  <c r="M111" i="164" s="1"/>
  <c r="L110" i="164"/>
  <c r="F110" i="164"/>
  <c r="J110" i="164" s="1"/>
  <c r="K110" i="164" s="1"/>
  <c r="M110" i="164" s="1"/>
  <c r="L109" i="164"/>
  <c r="F109" i="164"/>
  <c r="J109" i="164" s="1"/>
  <c r="K109" i="164" s="1"/>
  <c r="M109" i="164" s="1"/>
  <c r="L108" i="164"/>
  <c r="F108" i="164"/>
  <c r="J108" i="164" s="1"/>
  <c r="K108" i="164" s="1"/>
  <c r="M108" i="164" s="1"/>
  <c r="L107" i="164"/>
  <c r="F107" i="164"/>
  <c r="J107" i="164" s="1"/>
  <c r="K107" i="164" s="1"/>
  <c r="M107" i="164" s="1"/>
  <c r="L106" i="164"/>
  <c r="F106" i="164"/>
  <c r="J106" i="164" s="1"/>
  <c r="K106" i="164" s="1"/>
  <c r="M106" i="164" s="1"/>
  <c r="L105" i="164"/>
  <c r="F105" i="164"/>
  <c r="J105" i="164" s="1"/>
  <c r="K105" i="164" s="1"/>
  <c r="M105" i="164" s="1"/>
  <c r="L104" i="164"/>
  <c r="F104" i="164"/>
  <c r="J104" i="164" s="1"/>
  <c r="K104" i="164" s="1"/>
  <c r="M104" i="164" s="1"/>
  <c r="L103" i="164"/>
  <c r="F103" i="164"/>
  <c r="J103" i="164" s="1"/>
  <c r="K103" i="164" s="1"/>
  <c r="M103" i="164" s="1"/>
  <c r="L102" i="164"/>
  <c r="F102" i="164"/>
  <c r="J102" i="164" s="1"/>
  <c r="K102" i="164" s="1"/>
  <c r="M102" i="164" s="1"/>
  <c r="L101" i="164"/>
  <c r="F101" i="164"/>
  <c r="J101" i="164" s="1"/>
  <c r="K101" i="164" s="1"/>
  <c r="M101" i="164" s="1"/>
  <c r="L100" i="164"/>
  <c r="F100" i="164"/>
  <c r="J100" i="164" s="1"/>
  <c r="K100" i="164" s="1"/>
  <c r="M100" i="164" s="1"/>
  <c r="L99" i="164"/>
  <c r="F99" i="164"/>
  <c r="J99" i="164" s="1"/>
  <c r="K99" i="164" s="1"/>
  <c r="M99" i="164" s="1"/>
  <c r="L98" i="164"/>
  <c r="F98" i="164"/>
  <c r="J98" i="164" s="1"/>
  <c r="K98" i="164" s="1"/>
  <c r="M98" i="164" s="1"/>
  <c r="L97" i="164"/>
  <c r="F97" i="164"/>
  <c r="J97" i="164" s="1"/>
  <c r="K97" i="164" s="1"/>
  <c r="M97" i="164" s="1"/>
  <c r="L96" i="164"/>
  <c r="F96" i="164"/>
  <c r="J96" i="164" s="1"/>
  <c r="K96" i="164" s="1"/>
  <c r="M96" i="164" s="1"/>
  <c r="L95" i="164"/>
  <c r="F95" i="164"/>
  <c r="J95" i="164" s="1"/>
  <c r="K95" i="164" s="1"/>
  <c r="M95" i="164" s="1"/>
  <c r="L94" i="164"/>
  <c r="F94" i="164"/>
  <c r="J94" i="164" s="1"/>
  <c r="K94" i="164" s="1"/>
  <c r="M94" i="164" s="1"/>
  <c r="L93" i="164"/>
  <c r="F93" i="164"/>
  <c r="J93" i="164" s="1"/>
  <c r="K93" i="164" s="1"/>
  <c r="M93" i="164" s="1"/>
  <c r="L92" i="164"/>
  <c r="F92" i="164"/>
  <c r="J92" i="164" s="1"/>
  <c r="K92" i="164" s="1"/>
  <c r="M92" i="164" s="1"/>
  <c r="L91" i="164"/>
  <c r="F91" i="164"/>
  <c r="J91" i="164" s="1"/>
  <c r="K91" i="164" s="1"/>
  <c r="M91" i="164" s="1"/>
  <c r="L90" i="164"/>
  <c r="F90" i="164"/>
  <c r="J90" i="164" s="1"/>
  <c r="K90" i="164" s="1"/>
  <c r="M90" i="164" s="1"/>
  <c r="L89" i="164"/>
  <c r="F89" i="164"/>
  <c r="J89" i="164" s="1"/>
  <c r="K89" i="164" s="1"/>
  <c r="M89" i="164" s="1"/>
  <c r="L88" i="164"/>
  <c r="F88" i="164"/>
  <c r="J88" i="164" s="1"/>
  <c r="K88" i="164" s="1"/>
  <c r="M88" i="164" s="1"/>
  <c r="L87" i="164"/>
  <c r="F87" i="164"/>
  <c r="J87" i="164" s="1"/>
  <c r="K87" i="164" s="1"/>
  <c r="M87" i="164" s="1"/>
  <c r="L86" i="164"/>
  <c r="F86" i="164"/>
  <c r="J86" i="164" s="1"/>
  <c r="K86" i="164" s="1"/>
  <c r="M86" i="164" s="1"/>
  <c r="L85" i="164"/>
  <c r="F85" i="164"/>
  <c r="J85" i="164" s="1"/>
  <c r="K85" i="164" s="1"/>
  <c r="M85" i="164" s="1"/>
  <c r="L84" i="164"/>
  <c r="F84" i="164"/>
  <c r="J84" i="164" s="1"/>
  <c r="K84" i="164" s="1"/>
  <c r="M84" i="164" s="1"/>
  <c r="L83" i="164"/>
  <c r="F83" i="164"/>
  <c r="J83" i="164" s="1"/>
  <c r="K83" i="164" s="1"/>
  <c r="M83" i="164" s="1"/>
  <c r="L82" i="164"/>
  <c r="F82" i="164"/>
  <c r="J82" i="164" s="1"/>
  <c r="K82" i="164" s="1"/>
  <c r="M82" i="164" s="1"/>
  <c r="L81" i="164"/>
  <c r="F81" i="164"/>
  <c r="J81" i="164" s="1"/>
  <c r="K81" i="164" s="1"/>
  <c r="M81" i="164" s="1"/>
  <c r="L80" i="164"/>
  <c r="F80" i="164"/>
  <c r="J80" i="164" s="1"/>
  <c r="K80" i="164" s="1"/>
  <c r="M80" i="164" s="1"/>
  <c r="L79" i="164"/>
  <c r="F79" i="164"/>
  <c r="J79" i="164" s="1"/>
  <c r="K79" i="164" s="1"/>
  <c r="M79" i="164" s="1"/>
  <c r="L78" i="164"/>
  <c r="F78" i="164"/>
  <c r="J78" i="164" s="1"/>
  <c r="K78" i="164" s="1"/>
  <c r="M78" i="164" s="1"/>
  <c r="L77" i="164"/>
  <c r="F77" i="164"/>
  <c r="J77" i="164" s="1"/>
  <c r="K77" i="164" s="1"/>
  <c r="M77" i="164" s="1"/>
  <c r="L76" i="164"/>
  <c r="F76" i="164"/>
  <c r="J76" i="164" s="1"/>
  <c r="K76" i="164" s="1"/>
  <c r="M76" i="164" s="1"/>
  <c r="L75" i="164"/>
  <c r="F75" i="164"/>
  <c r="J75" i="164" s="1"/>
  <c r="K75" i="164" s="1"/>
  <c r="M75" i="164" s="1"/>
  <c r="L74" i="164"/>
  <c r="F74" i="164"/>
  <c r="J74" i="164" s="1"/>
  <c r="K74" i="164" s="1"/>
  <c r="M74" i="164" s="1"/>
  <c r="L73" i="164"/>
  <c r="F73" i="164"/>
  <c r="J73" i="164" s="1"/>
  <c r="K73" i="164" s="1"/>
  <c r="M73" i="164" s="1"/>
  <c r="L72" i="164"/>
  <c r="F72" i="164"/>
  <c r="J72" i="164" s="1"/>
  <c r="K72" i="164" s="1"/>
  <c r="M72" i="164" s="1"/>
  <c r="L71" i="164"/>
  <c r="F71" i="164"/>
  <c r="J71" i="164" s="1"/>
  <c r="K71" i="164" s="1"/>
  <c r="M71" i="164" s="1"/>
  <c r="L70" i="164"/>
  <c r="F70" i="164"/>
  <c r="J70" i="164" s="1"/>
  <c r="K70" i="164" s="1"/>
  <c r="M70" i="164" s="1"/>
  <c r="L69" i="164"/>
  <c r="F69" i="164"/>
  <c r="J69" i="164" s="1"/>
  <c r="K69" i="164" s="1"/>
  <c r="M69" i="164" s="1"/>
  <c r="L68" i="164"/>
  <c r="F68" i="164"/>
  <c r="J68" i="164" s="1"/>
  <c r="K68" i="164" s="1"/>
  <c r="M68" i="164" s="1"/>
  <c r="L67" i="164"/>
  <c r="F67" i="164"/>
  <c r="J67" i="164" s="1"/>
  <c r="K67" i="164" s="1"/>
  <c r="M67" i="164" s="1"/>
  <c r="L66" i="164"/>
  <c r="F66" i="164"/>
  <c r="J66" i="164" s="1"/>
  <c r="K66" i="164" s="1"/>
  <c r="M66" i="164" s="1"/>
  <c r="L65" i="164"/>
  <c r="F65" i="164"/>
  <c r="J65" i="164" s="1"/>
  <c r="K65" i="164" s="1"/>
  <c r="M65" i="164" s="1"/>
  <c r="L64" i="164"/>
  <c r="F64" i="164"/>
  <c r="J64" i="164" s="1"/>
  <c r="K64" i="164" s="1"/>
  <c r="M64" i="164" s="1"/>
  <c r="L63" i="164"/>
  <c r="F63" i="164"/>
  <c r="J63" i="164" s="1"/>
  <c r="K63" i="164" s="1"/>
  <c r="M63" i="164" s="1"/>
  <c r="L62" i="164"/>
  <c r="F62" i="164"/>
  <c r="J62" i="164" s="1"/>
  <c r="K62" i="164" s="1"/>
  <c r="M62" i="164" s="1"/>
  <c r="L61" i="164"/>
  <c r="F61" i="164"/>
  <c r="J61" i="164" s="1"/>
  <c r="K61" i="164" s="1"/>
  <c r="M61" i="164" s="1"/>
  <c r="L60" i="164"/>
  <c r="F60" i="164"/>
  <c r="J60" i="164" s="1"/>
  <c r="K60" i="164" s="1"/>
  <c r="M60" i="164" s="1"/>
  <c r="L59" i="164"/>
  <c r="F59" i="164"/>
  <c r="J59" i="164" s="1"/>
  <c r="K59" i="164" s="1"/>
  <c r="M59" i="164" s="1"/>
  <c r="L58" i="164"/>
  <c r="F58" i="164"/>
  <c r="J58" i="164" s="1"/>
  <c r="K58" i="164" s="1"/>
  <c r="M58" i="164" s="1"/>
  <c r="L57" i="164"/>
  <c r="F57" i="164"/>
  <c r="J57" i="164" s="1"/>
  <c r="K57" i="164" s="1"/>
  <c r="M57" i="164" s="1"/>
  <c r="L56" i="164"/>
  <c r="F56" i="164"/>
  <c r="J56" i="164" s="1"/>
  <c r="K56" i="164" s="1"/>
  <c r="M56" i="164" s="1"/>
  <c r="L55" i="164"/>
  <c r="F55" i="164"/>
  <c r="J55" i="164" s="1"/>
  <c r="K55" i="164" s="1"/>
  <c r="M55" i="164" s="1"/>
  <c r="L54" i="164"/>
  <c r="F54" i="164"/>
  <c r="J54" i="164" s="1"/>
  <c r="K54" i="164" s="1"/>
  <c r="M54" i="164" s="1"/>
  <c r="L53" i="164"/>
  <c r="F53" i="164"/>
  <c r="J53" i="164" s="1"/>
  <c r="K53" i="164" s="1"/>
  <c r="M53" i="164" s="1"/>
  <c r="L52" i="164"/>
  <c r="F52" i="164"/>
  <c r="J52" i="164" s="1"/>
  <c r="K52" i="164" s="1"/>
  <c r="M52" i="164" s="1"/>
  <c r="L51" i="164"/>
  <c r="F51" i="164"/>
  <c r="J51" i="164" s="1"/>
  <c r="K51" i="164" s="1"/>
  <c r="M51" i="164" s="1"/>
  <c r="L50" i="164"/>
  <c r="F50" i="164"/>
  <c r="J50" i="164" s="1"/>
  <c r="K50" i="164" s="1"/>
  <c r="M50" i="164" s="1"/>
  <c r="L49" i="164"/>
  <c r="F49" i="164"/>
  <c r="J49" i="164" s="1"/>
  <c r="K49" i="164" s="1"/>
  <c r="M49" i="164" s="1"/>
  <c r="L48" i="164"/>
  <c r="F48" i="164"/>
  <c r="J48" i="164" s="1"/>
  <c r="K48" i="164" s="1"/>
  <c r="M48" i="164" s="1"/>
  <c r="L47" i="164"/>
  <c r="F47" i="164"/>
  <c r="J47" i="164" s="1"/>
  <c r="K47" i="164" s="1"/>
  <c r="M47" i="164" s="1"/>
  <c r="L46" i="164"/>
  <c r="F46" i="164"/>
  <c r="J46" i="164" s="1"/>
  <c r="K46" i="164" s="1"/>
  <c r="M46" i="164" s="1"/>
  <c r="L45" i="164"/>
  <c r="F45" i="164"/>
  <c r="J45" i="164" s="1"/>
  <c r="K45" i="164" s="1"/>
  <c r="M45" i="164" s="1"/>
  <c r="L44" i="164"/>
  <c r="F44" i="164"/>
  <c r="J44" i="164" s="1"/>
  <c r="K44" i="164" s="1"/>
  <c r="M44" i="164" s="1"/>
  <c r="L43" i="164"/>
  <c r="F43" i="164"/>
  <c r="J43" i="164" s="1"/>
  <c r="K43" i="164" s="1"/>
  <c r="M43" i="164" s="1"/>
  <c r="L42" i="164"/>
  <c r="F42" i="164"/>
  <c r="J42" i="164" s="1"/>
  <c r="K42" i="164" s="1"/>
  <c r="M42" i="164" s="1"/>
  <c r="L41" i="164"/>
  <c r="F41" i="164"/>
  <c r="J41" i="164" s="1"/>
  <c r="K41" i="164" s="1"/>
  <c r="M41" i="164" s="1"/>
  <c r="L40" i="164"/>
  <c r="F40" i="164"/>
  <c r="J40" i="164" s="1"/>
  <c r="K40" i="164" s="1"/>
  <c r="M40" i="164" s="1"/>
  <c r="L39" i="164"/>
  <c r="F39" i="164"/>
  <c r="J39" i="164" s="1"/>
  <c r="K39" i="164" s="1"/>
  <c r="M39" i="164" s="1"/>
  <c r="L38" i="164"/>
  <c r="F38" i="164"/>
  <c r="J38" i="164" s="1"/>
  <c r="K38" i="164" s="1"/>
  <c r="M38" i="164" s="1"/>
  <c r="L37" i="164"/>
  <c r="F37" i="164"/>
  <c r="J37" i="164" s="1"/>
  <c r="K37" i="164" s="1"/>
  <c r="M37" i="164" s="1"/>
  <c r="L36" i="164"/>
  <c r="F36" i="164"/>
  <c r="J36" i="164" s="1"/>
  <c r="K36" i="164" s="1"/>
  <c r="M36" i="164" s="1"/>
  <c r="L35" i="164"/>
  <c r="F35" i="164"/>
  <c r="J35" i="164" s="1"/>
  <c r="K35" i="164" s="1"/>
  <c r="M35" i="164" s="1"/>
  <c r="L34" i="164"/>
  <c r="F34" i="164"/>
  <c r="J34" i="164" s="1"/>
  <c r="K34" i="164" s="1"/>
  <c r="M34" i="164" s="1"/>
  <c r="L33" i="164"/>
  <c r="F33" i="164"/>
  <c r="J33" i="164" s="1"/>
  <c r="K33" i="164" s="1"/>
  <c r="M33" i="164" s="1"/>
  <c r="L32" i="164"/>
  <c r="F32" i="164"/>
  <c r="J32" i="164" s="1"/>
  <c r="K32" i="164" s="1"/>
  <c r="M32" i="164" s="1"/>
  <c r="L31" i="164"/>
  <c r="F31" i="164"/>
  <c r="J31" i="164" s="1"/>
  <c r="K31" i="164" s="1"/>
  <c r="M31" i="164" s="1"/>
  <c r="L30" i="164"/>
  <c r="F30" i="164"/>
  <c r="J30" i="164" s="1"/>
  <c r="K30" i="164" s="1"/>
  <c r="M30" i="164" s="1"/>
  <c r="L29" i="164"/>
  <c r="F29" i="164"/>
  <c r="J29" i="164" s="1"/>
  <c r="K29" i="164" s="1"/>
  <c r="M29" i="164" s="1"/>
  <c r="L28" i="164"/>
  <c r="F28" i="164"/>
  <c r="J28" i="164" s="1"/>
  <c r="K28" i="164" s="1"/>
  <c r="M28" i="164" s="1"/>
  <c r="L27" i="164"/>
  <c r="F27" i="164"/>
  <c r="J27" i="164" s="1"/>
  <c r="K27" i="164" s="1"/>
  <c r="M27" i="164" s="1"/>
  <c r="L26" i="164"/>
  <c r="F26" i="164"/>
  <c r="J26" i="164" s="1"/>
  <c r="K26" i="164" s="1"/>
  <c r="M26" i="164" s="1"/>
  <c r="L25" i="164"/>
  <c r="F25" i="164"/>
  <c r="J25" i="164" s="1"/>
  <c r="K25" i="164" s="1"/>
  <c r="M25" i="164" s="1"/>
  <c r="L24" i="164"/>
  <c r="F24" i="164"/>
  <c r="J24" i="164" s="1"/>
  <c r="K24" i="164" s="1"/>
  <c r="M24" i="164" s="1"/>
  <c r="L23" i="164"/>
  <c r="F23" i="164"/>
  <c r="J23" i="164" s="1"/>
  <c r="K23" i="164" s="1"/>
  <c r="M23" i="164" s="1"/>
  <c r="L22" i="164"/>
  <c r="F22" i="164"/>
  <c r="J22" i="164" s="1"/>
  <c r="K22" i="164" s="1"/>
  <c r="M22" i="164" s="1"/>
  <c r="L21" i="164"/>
  <c r="F21" i="164"/>
  <c r="J21" i="164" s="1"/>
  <c r="K21" i="164" s="1"/>
  <c r="M21" i="164" s="1"/>
  <c r="L20" i="164"/>
  <c r="F20" i="164"/>
  <c r="J20" i="164" s="1"/>
  <c r="K20" i="164" s="1"/>
  <c r="M20" i="164" s="1"/>
  <c r="L19" i="164"/>
  <c r="F19" i="164"/>
  <c r="J19" i="164" s="1"/>
  <c r="K19" i="164" s="1"/>
  <c r="M19" i="164" s="1"/>
  <c r="L18" i="164"/>
  <c r="F18" i="164"/>
  <c r="J18" i="164" s="1"/>
  <c r="K18" i="164" s="1"/>
  <c r="M18" i="164" s="1"/>
  <c r="L17" i="164"/>
  <c r="F17" i="164"/>
  <c r="J17" i="164" s="1"/>
  <c r="K17" i="164" s="1"/>
  <c r="M17" i="164" s="1"/>
  <c r="L16" i="164"/>
  <c r="F16" i="164"/>
  <c r="J16" i="164" s="1"/>
  <c r="K16" i="164" s="1"/>
  <c r="M16" i="164" s="1"/>
  <c r="L15" i="164"/>
  <c r="F15" i="164"/>
  <c r="J15" i="164" s="1"/>
  <c r="K15" i="164" s="1"/>
  <c r="M15" i="164" s="1"/>
  <c r="L14" i="164"/>
  <c r="F14" i="164"/>
  <c r="J14" i="164" s="1"/>
  <c r="K14" i="164" s="1"/>
  <c r="M14" i="164" s="1"/>
  <c r="L13" i="164"/>
  <c r="F13" i="164"/>
  <c r="J13" i="164" s="1"/>
  <c r="K13" i="164" s="1"/>
  <c r="M13" i="164" s="1"/>
  <c r="L12" i="164"/>
  <c r="F12" i="164"/>
  <c r="J12" i="164" s="1"/>
  <c r="K12" i="164" s="1"/>
  <c r="M12" i="164" s="1"/>
  <c r="L11" i="164"/>
  <c r="F11" i="164"/>
  <c r="J11" i="164" s="1"/>
  <c r="K11" i="164" s="1"/>
  <c r="M11" i="164" s="1"/>
  <c r="L10" i="164"/>
  <c r="F10" i="164"/>
  <c r="J10" i="164" s="1"/>
  <c r="K10" i="164" s="1"/>
  <c r="M10" i="164" s="1"/>
  <c r="L9" i="164"/>
  <c r="F9" i="164"/>
  <c r="J9" i="164" s="1"/>
  <c r="K9" i="164" s="1"/>
  <c r="M9" i="164" s="1"/>
  <c r="L8" i="164"/>
  <c r="F8" i="164"/>
  <c r="J8" i="164" s="1"/>
  <c r="K8" i="164" s="1"/>
  <c r="M8" i="164" s="1"/>
  <c r="L7" i="164"/>
  <c r="F7" i="164"/>
  <c r="J7" i="164" s="1"/>
  <c r="K7" i="164" s="1"/>
  <c r="M7" i="164" s="1"/>
  <c r="L6" i="164"/>
  <c r="F6" i="164"/>
  <c r="J6" i="164" s="1"/>
  <c r="K6" i="164" s="1"/>
  <c r="M6" i="164" s="1"/>
  <c r="L5" i="164"/>
  <c r="F5" i="164"/>
  <c r="J5" i="164" s="1"/>
  <c r="K5" i="164" s="1"/>
  <c r="M5" i="164" s="1"/>
  <c r="M200" i="164" s="1"/>
  <c r="I1" i="164"/>
  <c r="E2" i="164"/>
  <c r="F53" i="163"/>
  <c r="I43" i="163"/>
  <c r="I42" i="163"/>
  <c r="G42" i="163"/>
  <c r="I41" i="163"/>
  <c r="G41" i="163"/>
  <c r="I40" i="163"/>
  <c r="G40" i="163"/>
  <c r="I39" i="163"/>
  <c r="G39" i="163"/>
  <c r="I38" i="163"/>
  <c r="G38" i="163"/>
  <c r="I37" i="163"/>
  <c r="G37" i="163"/>
  <c r="I36" i="163"/>
  <c r="G36" i="163"/>
  <c r="I35" i="163"/>
  <c r="G35" i="163"/>
  <c r="I34" i="163"/>
  <c r="G34" i="163"/>
  <c r="I33" i="163"/>
  <c r="G33" i="163"/>
  <c r="I29" i="163"/>
  <c r="F29" i="163"/>
  <c r="G29" i="163" s="1"/>
  <c r="A29" i="163"/>
  <c r="I28" i="163"/>
  <c r="F28" i="163"/>
  <c r="G28" i="163" s="1"/>
  <c r="A28" i="163"/>
  <c r="I27" i="163"/>
  <c r="F27" i="163"/>
  <c r="G27" i="163" s="1"/>
  <c r="A27" i="163"/>
  <c r="I26" i="163"/>
  <c r="F26" i="163"/>
  <c r="G26" i="163" s="1"/>
  <c r="A26" i="163"/>
  <c r="I25" i="163"/>
  <c r="F25" i="163"/>
  <c r="G25" i="163" s="1"/>
  <c r="A25" i="163"/>
  <c r="I24" i="163"/>
  <c r="F24" i="163"/>
  <c r="G24" i="163" s="1"/>
  <c r="A24" i="163"/>
  <c r="I23" i="163"/>
  <c r="F23" i="163"/>
  <c r="G23" i="163" s="1"/>
  <c r="A23" i="163"/>
  <c r="I22" i="163"/>
  <c r="F22" i="163"/>
  <c r="G22" i="163" s="1"/>
  <c r="A22" i="163"/>
  <c r="I21" i="163"/>
  <c r="F21" i="163"/>
  <c r="G21" i="163" s="1"/>
  <c r="A21" i="163"/>
  <c r="I20" i="163"/>
  <c r="F20" i="163"/>
  <c r="G20" i="163" s="1"/>
  <c r="A20" i="163"/>
  <c r="I19" i="163"/>
  <c r="F19" i="163"/>
  <c r="A19" i="163"/>
  <c r="I18" i="163"/>
  <c r="F18" i="163"/>
  <c r="A18" i="163"/>
  <c r="I17" i="163"/>
  <c r="F17" i="163"/>
  <c r="A17" i="163"/>
  <c r="I16" i="163"/>
  <c r="F16" i="163"/>
  <c r="A16" i="163"/>
  <c r="I15" i="163"/>
  <c r="F15" i="163"/>
  <c r="A15" i="163"/>
  <c r="A14" i="163"/>
  <c r="E8" i="163"/>
  <c r="E11" i="163" s="1"/>
  <c r="H41" i="163"/>
  <c r="G200" i="162"/>
  <c r="L199" i="162"/>
  <c r="F199" i="162"/>
  <c r="J199" i="162" s="1"/>
  <c r="K199" i="162" s="1"/>
  <c r="M199" i="162" s="1"/>
  <c r="L198" i="162"/>
  <c r="L197" i="162"/>
  <c r="L196" i="162"/>
  <c r="L195" i="162"/>
  <c r="F195" i="162"/>
  <c r="J195" i="162" s="1"/>
  <c r="K195" i="162" s="1"/>
  <c r="M195" i="162" s="1"/>
  <c r="L194" i="162"/>
  <c r="L193" i="162"/>
  <c r="F193" i="162"/>
  <c r="J193" i="162" s="1"/>
  <c r="K193" i="162" s="1"/>
  <c r="M193" i="162" s="1"/>
  <c r="L192" i="162"/>
  <c r="L191" i="162"/>
  <c r="F191" i="162"/>
  <c r="J191" i="162" s="1"/>
  <c r="K191" i="162" s="1"/>
  <c r="M191" i="162" s="1"/>
  <c r="L190" i="162"/>
  <c r="L189" i="162"/>
  <c r="L188" i="162"/>
  <c r="L187" i="162"/>
  <c r="F187" i="162"/>
  <c r="J187" i="162" s="1"/>
  <c r="K187" i="162" s="1"/>
  <c r="M187" i="162" s="1"/>
  <c r="L186" i="162"/>
  <c r="L185" i="162"/>
  <c r="F185" i="162"/>
  <c r="J185" i="162" s="1"/>
  <c r="K185" i="162" s="1"/>
  <c r="M185" i="162" s="1"/>
  <c r="L184" i="162"/>
  <c r="L183" i="162"/>
  <c r="F183" i="162"/>
  <c r="J183" i="162" s="1"/>
  <c r="K183" i="162" s="1"/>
  <c r="M183" i="162" s="1"/>
  <c r="L182" i="162"/>
  <c r="L181" i="162"/>
  <c r="F181" i="162"/>
  <c r="J181" i="162" s="1"/>
  <c r="K181" i="162" s="1"/>
  <c r="M181" i="162" s="1"/>
  <c r="L180" i="162"/>
  <c r="L179" i="162"/>
  <c r="F179" i="162"/>
  <c r="J179" i="162" s="1"/>
  <c r="K179" i="162" s="1"/>
  <c r="M179" i="162" s="1"/>
  <c r="L178" i="162"/>
  <c r="L177" i="162"/>
  <c r="F177" i="162"/>
  <c r="J177" i="162" s="1"/>
  <c r="K177" i="162" s="1"/>
  <c r="M177" i="162" s="1"/>
  <c r="L176" i="162"/>
  <c r="F176" i="162"/>
  <c r="J176" i="162" s="1"/>
  <c r="K176" i="162" s="1"/>
  <c r="M176" i="162" s="1"/>
  <c r="L175" i="162"/>
  <c r="F175" i="162"/>
  <c r="J175" i="162" s="1"/>
  <c r="K175" i="162" s="1"/>
  <c r="M175" i="162" s="1"/>
  <c r="L174" i="162"/>
  <c r="L173" i="162"/>
  <c r="F173" i="162"/>
  <c r="J173" i="162" s="1"/>
  <c r="K173" i="162" s="1"/>
  <c r="M173" i="162" s="1"/>
  <c r="L172" i="162"/>
  <c r="L171" i="162"/>
  <c r="F171" i="162"/>
  <c r="J171" i="162" s="1"/>
  <c r="K171" i="162" s="1"/>
  <c r="M171" i="162" s="1"/>
  <c r="L170" i="162"/>
  <c r="L169" i="162"/>
  <c r="L168" i="162"/>
  <c r="F168" i="162"/>
  <c r="J168" i="162" s="1"/>
  <c r="K168" i="162" s="1"/>
  <c r="M168" i="162" s="1"/>
  <c r="L167" i="162"/>
  <c r="F167" i="162"/>
  <c r="J167" i="162" s="1"/>
  <c r="K167" i="162" s="1"/>
  <c r="M167" i="162" s="1"/>
  <c r="L166" i="162"/>
  <c r="L165" i="162"/>
  <c r="F165" i="162"/>
  <c r="J165" i="162" s="1"/>
  <c r="K165" i="162" s="1"/>
  <c r="M165" i="162" s="1"/>
  <c r="L164" i="162"/>
  <c r="L163" i="162"/>
  <c r="F163" i="162"/>
  <c r="J163" i="162" s="1"/>
  <c r="K163" i="162" s="1"/>
  <c r="M163" i="162" s="1"/>
  <c r="L162" i="162"/>
  <c r="L161" i="162"/>
  <c r="F161" i="162"/>
  <c r="J161" i="162" s="1"/>
  <c r="K161" i="162" s="1"/>
  <c r="M161" i="162" s="1"/>
  <c r="L160" i="162"/>
  <c r="L159" i="162"/>
  <c r="F159" i="162"/>
  <c r="J159" i="162" s="1"/>
  <c r="K159" i="162" s="1"/>
  <c r="M159" i="162" s="1"/>
  <c r="L158" i="162"/>
  <c r="L157" i="162"/>
  <c r="F157" i="162"/>
  <c r="J157" i="162" s="1"/>
  <c r="K157" i="162" s="1"/>
  <c r="M157" i="162" s="1"/>
  <c r="L156" i="162"/>
  <c r="L155" i="162"/>
  <c r="F155" i="162"/>
  <c r="J155" i="162" s="1"/>
  <c r="K155" i="162" s="1"/>
  <c r="M155" i="162" s="1"/>
  <c r="L154" i="162"/>
  <c r="L153" i="162"/>
  <c r="F153" i="162"/>
  <c r="J153" i="162" s="1"/>
  <c r="K153" i="162" s="1"/>
  <c r="M153" i="162" s="1"/>
  <c r="L152" i="162"/>
  <c r="L151" i="162"/>
  <c r="F151" i="162"/>
  <c r="J151" i="162" s="1"/>
  <c r="K151" i="162" s="1"/>
  <c r="M151" i="162" s="1"/>
  <c r="L150" i="162"/>
  <c r="L149" i="162"/>
  <c r="L148" i="162"/>
  <c r="L147" i="162"/>
  <c r="F147" i="162"/>
  <c r="J147" i="162" s="1"/>
  <c r="K147" i="162" s="1"/>
  <c r="M147" i="162" s="1"/>
  <c r="L146" i="162"/>
  <c r="L145" i="162"/>
  <c r="F145" i="162"/>
  <c r="J145" i="162" s="1"/>
  <c r="K145" i="162" s="1"/>
  <c r="M145" i="162" s="1"/>
  <c r="L144" i="162"/>
  <c r="L143" i="162"/>
  <c r="F143" i="162"/>
  <c r="J143" i="162" s="1"/>
  <c r="K143" i="162" s="1"/>
  <c r="M143" i="162" s="1"/>
  <c r="L142" i="162"/>
  <c r="L141" i="162"/>
  <c r="F141" i="162"/>
  <c r="J141" i="162" s="1"/>
  <c r="K141" i="162" s="1"/>
  <c r="M141" i="162" s="1"/>
  <c r="L140" i="162"/>
  <c r="L139" i="162"/>
  <c r="F139" i="162"/>
  <c r="J139" i="162" s="1"/>
  <c r="K139" i="162" s="1"/>
  <c r="M139" i="162" s="1"/>
  <c r="L138" i="162"/>
  <c r="L137" i="162"/>
  <c r="F137" i="162"/>
  <c r="J137" i="162" s="1"/>
  <c r="K137" i="162" s="1"/>
  <c r="M137" i="162" s="1"/>
  <c r="L136" i="162"/>
  <c r="L135" i="162"/>
  <c r="F135" i="162"/>
  <c r="J135" i="162" s="1"/>
  <c r="K135" i="162" s="1"/>
  <c r="M135" i="162" s="1"/>
  <c r="L134" i="162"/>
  <c r="L133" i="162"/>
  <c r="F133" i="162"/>
  <c r="J133" i="162" s="1"/>
  <c r="K133" i="162" s="1"/>
  <c r="M133" i="162" s="1"/>
  <c r="L132" i="162"/>
  <c r="L131" i="162"/>
  <c r="F131" i="162"/>
  <c r="J131" i="162" s="1"/>
  <c r="K131" i="162" s="1"/>
  <c r="M131" i="162" s="1"/>
  <c r="L130" i="162"/>
  <c r="L129" i="162"/>
  <c r="L128" i="162"/>
  <c r="L127" i="162"/>
  <c r="F127" i="162"/>
  <c r="J127" i="162" s="1"/>
  <c r="K127" i="162" s="1"/>
  <c r="M127" i="162" s="1"/>
  <c r="L126" i="162"/>
  <c r="L125" i="162"/>
  <c r="F125" i="162"/>
  <c r="J125" i="162" s="1"/>
  <c r="K125" i="162" s="1"/>
  <c r="M125" i="162" s="1"/>
  <c r="L124" i="162"/>
  <c r="L123" i="162"/>
  <c r="F123" i="162"/>
  <c r="J123" i="162" s="1"/>
  <c r="K123" i="162" s="1"/>
  <c r="M123" i="162" s="1"/>
  <c r="L122" i="162"/>
  <c r="L121" i="162"/>
  <c r="L120" i="162"/>
  <c r="L119" i="162"/>
  <c r="F119" i="162"/>
  <c r="J119" i="162" s="1"/>
  <c r="K119" i="162" s="1"/>
  <c r="M119" i="162" s="1"/>
  <c r="L118" i="162"/>
  <c r="L117" i="162"/>
  <c r="F117" i="162"/>
  <c r="J117" i="162" s="1"/>
  <c r="K117" i="162" s="1"/>
  <c r="M117" i="162" s="1"/>
  <c r="L116" i="162"/>
  <c r="L115" i="162"/>
  <c r="F115" i="162"/>
  <c r="J115" i="162" s="1"/>
  <c r="K115" i="162" s="1"/>
  <c r="M115" i="162" s="1"/>
  <c r="L114" i="162"/>
  <c r="L113" i="162"/>
  <c r="F113" i="162"/>
  <c r="J113" i="162" s="1"/>
  <c r="K113" i="162" s="1"/>
  <c r="M113" i="162" s="1"/>
  <c r="L112" i="162"/>
  <c r="L111" i="162"/>
  <c r="F111" i="162"/>
  <c r="J111" i="162" s="1"/>
  <c r="K111" i="162" s="1"/>
  <c r="M111" i="162" s="1"/>
  <c r="L110" i="162"/>
  <c r="L109" i="162"/>
  <c r="L108" i="162"/>
  <c r="L107" i="162"/>
  <c r="F107" i="162"/>
  <c r="J107" i="162" s="1"/>
  <c r="K107" i="162" s="1"/>
  <c r="M107" i="162" s="1"/>
  <c r="L106" i="162"/>
  <c r="L105" i="162"/>
  <c r="F105" i="162"/>
  <c r="J105" i="162" s="1"/>
  <c r="K105" i="162" s="1"/>
  <c r="M105" i="162" s="1"/>
  <c r="L104" i="162"/>
  <c r="L103" i="162"/>
  <c r="F103" i="162"/>
  <c r="J103" i="162" s="1"/>
  <c r="K103" i="162" s="1"/>
  <c r="M103" i="162" s="1"/>
  <c r="L102" i="162"/>
  <c r="L101" i="162"/>
  <c r="F101" i="162"/>
  <c r="J101" i="162" s="1"/>
  <c r="K101" i="162" s="1"/>
  <c r="M101" i="162" s="1"/>
  <c r="L100" i="162"/>
  <c r="L99" i="162"/>
  <c r="F99" i="162"/>
  <c r="J99" i="162" s="1"/>
  <c r="K99" i="162" s="1"/>
  <c r="M99" i="162" s="1"/>
  <c r="L98" i="162"/>
  <c r="L97" i="162"/>
  <c r="F97" i="162"/>
  <c r="J97" i="162" s="1"/>
  <c r="K97" i="162" s="1"/>
  <c r="M97" i="162" s="1"/>
  <c r="L96" i="162"/>
  <c r="L95" i="162"/>
  <c r="F95" i="162"/>
  <c r="J95" i="162" s="1"/>
  <c r="K95" i="162" s="1"/>
  <c r="M95" i="162" s="1"/>
  <c r="L94" i="162"/>
  <c r="L93" i="162"/>
  <c r="F93" i="162"/>
  <c r="J93" i="162" s="1"/>
  <c r="K93" i="162" s="1"/>
  <c r="M93" i="162" s="1"/>
  <c r="L92" i="162"/>
  <c r="L91" i="162"/>
  <c r="F91" i="162"/>
  <c r="J91" i="162" s="1"/>
  <c r="K91" i="162" s="1"/>
  <c r="M91" i="162" s="1"/>
  <c r="L90" i="162"/>
  <c r="L89" i="162"/>
  <c r="F89" i="162"/>
  <c r="J89" i="162" s="1"/>
  <c r="K89" i="162" s="1"/>
  <c r="M89" i="162" s="1"/>
  <c r="L88" i="162"/>
  <c r="L87" i="162"/>
  <c r="F87" i="162"/>
  <c r="J87" i="162" s="1"/>
  <c r="K87" i="162" s="1"/>
  <c r="M87" i="162" s="1"/>
  <c r="L86" i="162"/>
  <c r="L85" i="162"/>
  <c r="F85" i="162"/>
  <c r="J85" i="162" s="1"/>
  <c r="K85" i="162" s="1"/>
  <c r="M85" i="162" s="1"/>
  <c r="L84" i="162"/>
  <c r="L83" i="162"/>
  <c r="F83" i="162"/>
  <c r="J83" i="162" s="1"/>
  <c r="K83" i="162" s="1"/>
  <c r="M83" i="162" s="1"/>
  <c r="L82" i="162"/>
  <c r="L81" i="162"/>
  <c r="L80" i="162"/>
  <c r="L79" i="162"/>
  <c r="F79" i="162"/>
  <c r="J79" i="162" s="1"/>
  <c r="K79" i="162" s="1"/>
  <c r="M79" i="162" s="1"/>
  <c r="L78" i="162"/>
  <c r="L77" i="162"/>
  <c r="F77" i="162"/>
  <c r="J77" i="162" s="1"/>
  <c r="K77" i="162" s="1"/>
  <c r="M77" i="162" s="1"/>
  <c r="L76" i="162"/>
  <c r="L75" i="162"/>
  <c r="F75" i="162"/>
  <c r="J75" i="162" s="1"/>
  <c r="K75" i="162" s="1"/>
  <c r="M75" i="162" s="1"/>
  <c r="L74" i="162"/>
  <c r="L73" i="162"/>
  <c r="F73" i="162"/>
  <c r="J73" i="162" s="1"/>
  <c r="K73" i="162" s="1"/>
  <c r="M73" i="162" s="1"/>
  <c r="L72" i="162"/>
  <c r="F72" i="162"/>
  <c r="J72" i="162" s="1"/>
  <c r="K72" i="162" s="1"/>
  <c r="M72" i="162" s="1"/>
  <c r="L71" i="162"/>
  <c r="F71" i="162"/>
  <c r="J71" i="162" s="1"/>
  <c r="K71" i="162" s="1"/>
  <c r="M71" i="162" s="1"/>
  <c r="L70" i="162"/>
  <c r="L69" i="162"/>
  <c r="L68" i="162"/>
  <c r="L67" i="162"/>
  <c r="F67" i="162"/>
  <c r="J67" i="162" s="1"/>
  <c r="K67" i="162" s="1"/>
  <c r="M67" i="162" s="1"/>
  <c r="L66" i="162"/>
  <c r="L65" i="162"/>
  <c r="F65" i="162"/>
  <c r="J65" i="162" s="1"/>
  <c r="K65" i="162" s="1"/>
  <c r="M65" i="162" s="1"/>
  <c r="L64" i="162"/>
  <c r="L63" i="162"/>
  <c r="F63" i="162"/>
  <c r="J63" i="162" s="1"/>
  <c r="K63" i="162" s="1"/>
  <c r="M63" i="162" s="1"/>
  <c r="L62" i="162"/>
  <c r="L61" i="162"/>
  <c r="L60" i="162"/>
  <c r="L59" i="162"/>
  <c r="F59" i="162"/>
  <c r="J59" i="162" s="1"/>
  <c r="K59" i="162" s="1"/>
  <c r="M59" i="162" s="1"/>
  <c r="L58" i="162"/>
  <c r="L57" i="162"/>
  <c r="F57" i="162"/>
  <c r="J57" i="162" s="1"/>
  <c r="K57" i="162" s="1"/>
  <c r="M57" i="162" s="1"/>
  <c r="L56" i="162"/>
  <c r="L55" i="162"/>
  <c r="F55" i="162"/>
  <c r="J55" i="162" s="1"/>
  <c r="K55" i="162" s="1"/>
  <c r="M55" i="162" s="1"/>
  <c r="L54" i="162"/>
  <c r="L53" i="162"/>
  <c r="F53" i="162"/>
  <c r="J53" i="162" s="1"/>
  <c r="K53" i="162" s="1"/>
  <c r="M53" i="162" s="1"/>
  <c r="L52" i="162"/>
  <c r="L51" i="162"/>
  <c r="F51" i="162"/>
  <c r="J51" i="162" s="1"/>
  <c r="K51" i="162" s="1"/>
  <c r="M51" i="162" s="1"/>
  <c r="L50" i="162"/>
  <c r="L49" i="162"/>
  <c r="F49" i="162"/>
  <c r="J49" i="162" s="1"/>
  <c r="K49" i="162" s="1"/>
  <c r="M49" i="162" s="1"/>
  <c r="L48" i="162"/>
  <c r="F48" i="162"/>
  <c r="J48" i="162" s="1"/>
  <c r="K48" i="162" s="1"/>
  <c r="M48" i="162" s="1"/>
  <c r="L47" i="162"/>
  <c r="F47" i="162"/>
  <c r="J47" i="162" s="1"/>
  <c r="K47" i="162" s="1"/>
  <c r="M47" i="162" s="1"/>
  <c r="L46" i="162"/>
  <c r="L45" i="162"/>
  <c r="F45" i="162"/>
  <c r="J45" i="162" s="1"/>
  <c r="K45" i="162" s="1"/>
  <c r="M45" i="162" s="1"/>
  <c r="L44" i="162"/>
  <c r="L43" i="162"/>
  <c r="F43" i="162"/>
  <c r="J43" i="162" s="1"/>
  <c r="K43" i="162" s="1"/>
  <c r="M43" i="162" s="1"/>
  <c r="L42" i="162"/>
  <c r="L41" i="162"/>
  <c r="L40" i="162"/>
  <c r="F40" i="162"/>
  <c r="J40" i="162" s="1"/>
  <c r="K40" i="162" s="1"/>
  <c r="M40" i="162" s="1"/>
  <c r="L39" i="162"/>
  <c r="F39" i="162"/>
  <c r="J39" i="162" s="1"/>
  <c r="K39" i="162" s="1"/>
  <c r="M39" i="162" s="1"/>
  <c r="L38" i="162"/>
  <c r="L37" i="162"/>
  <c r="F37" i="162"/>
  <c r="J37" i="162" s="1"/>
  <c r="K37" i="162" s="1"/>
  <c r="M37" i="162" s="1"/>
  <c r="L36" i="162"/>
  <c r="L35" i="162"/>
  <c r="F35" i="162"/>
  <c r="J35" i="162" s="1"/>
  <c r="K35" i="162" s="1"/>
  <c r="M35" i="162" s="1"/>
  <c r="L34" i="162"/>
  <c r="L33" i="162"/>
  <c r="F33" i="162"/>
  <c r="J33" i="162" s="1"/>
  <c r="K33" i="162" s="1"/>
  <c r="M33" i="162" s="1"/>
  <c r="L32" i="162"/>
  <c r="L31" i="162"/>
  <c r="F31" i="162"/>
  <c r="J31" i="162" s="1"/>
  <c r="K31" i="162" s="1"/>
  <c r="M31" i="162" s="1"/>
  <c r="L30" i="162"/>
  <c r="L29" i="162"/>
  <c r="F29" i="162"/>
  <c r="J29" i="162" s="1"/>
  <c r="K29" i="162" s="1"/>
  <c r="M29" i="162" s="1"/>
  <c r="L28" i="162"/>
  <c r="L27" i="162"/>
  <c r="F27" i="162"/>
  <c r="J27" i="162" s="1"/>
  <c r="K27" i="162" s="1"/>
  <c r="M27" i="162" s="1"/>
  <c r="L26" i="162"/>
  <c r="L25" i="162"/>
  <c r="F25" i="162"/>
  <c r="J25" i="162" s="1"/>
  <c r="K25" i="162" s="1"/>
  <c r="M25" i="162" s="1"/>
  <c r="L24" i="162"/>
  <c r="L23" i="162"/>
  <c r="F23" i="162"/>
  <c r="J23" i="162" s="1"/>
  <c r="K23" i="162" s="1"/>
  <c r="M23" i="162" s="1"/>
  <c r="L22" i="162"/>
  <c r="L21" i="162"/>
  <c r="L20" i="162"/>
  <c r="L19" i="162"/>
  <c r="L18" i="162"/>
  <c r="L17" i="162"/>
  <c r="L16" i="162"/>
  <c r="L15" i="162"/>
  <c r="L14" i="162"/>
  <c r="L13" i="162"/>
  <c r="L12" i="162"/>
  <c r="L11" i="162"/>
  <c r="L10" i="162"/>
  <c r="L9" i="162"/>
  <c r="L8" i="162"/>
  <c r="L7" i="162"/>
  <c r="L6" i="162"/>
  <c r="L5" i="162"/>
  <c r="L200" i="162" s="1"/>
  <c r="I1" i="162"/>
  <c r="F53" i="161"/>
  <c r="I43" i="161"/>
  <c r="I42" i="161"/>
  <c r="G42" i="161"/>
  <c r="I41" i="161"/>
  <c r="G41" i="161"/>
  <c r="I40" i="161"/>
  <c r="G40" i="161"/>
  <c r="I39" i="161"/>
  <c r="G39" i="161"/>
  <c r="I38" i="161"/>
  <c r="G38" i="161"/>
  <c r="I37" i="161"/>
  <c r="G37" i="161"/>
  <c r="I36" i="161"/>
  <c r="G36" i="161"/>
  <c r="I35" i="161"/>
  <c r="G35" i="161"/>
  <c r="I34" i="161"/>
  <c r="G34" i="161"/>
  <c r="G33" i="161"/>
  <c r="I29" i="161"/>
  <c r="G29" i="161"/>
  <c r="F29" i="161"/>
  <c r="A29" i="161"/>
  <c r="I28" i="161"/>
  <c r="G28" i="161"/>
  <c r="F28" i="161"/>
  <c r="A28" i="161"/>
  <c r="I27" i="161"/>
  <c r="F27" i="161"/>
  <c r="G27" i="161" s="1"/>
  <c r="A27" i="161"/>
  <c r="I26" i="161"/>
  <c r="F26" i="161"/>
  <c r="G26" i="161" s="1"/>
  <c r="A26" i="161"/>
  <c r="I25" i="161"/>
  <c r="F25" i="161"/>
  <c r="G25" i="161" s="1"/>
  <c r="A25" i="161"/>
  <c r="I24" i="161"/>
  <c r="G24" i="161"/>
  <c r="F24" i="161"/>
  <c r="A24" i="161"/>
  <c r="I23" i="161"/>
  <c r="G23" i="161"/>
  <c r="F23" i="161"/>
  <c r="A23" i="161"/>
  <c r="I22" i="161"/>
  <c r="G22" i="161"/>
  <c r="F22" i="161"/>
  <c r="A22" i="161"/>
  <c r="I21" i="161"/>
  <c r="F21" i="161"/>
  <c r="G21" i="161" s="1"/>
  <c r="A21" i="161"/>
  <c r="I20" i="161"/>
  <c r="F20" i="161"/>
  <c r="G20" i="161" s="1"/>
  <c r="A20" i="161"/>
  <c r="I19" i="161"/>
  <c r="F19" i="161"/>
  <c r="A19" i="161"/>
  <c r="I18" i="161"/>
  <c r="F18" i="161"/>
  <c r="A18" i="161"/>
  <c r="I17" i="161"/>
  <c r="F17" i="161"/>
  <c r="A17" i="161"/>
  <c r="I16" i="161"/>
  <c r="F16" i="161"/>
  <c r="A16" i="161"/>
  <c r="I15" i="161"/>
  <c r="F15" i="161"/>
  <c r="A15" i="161"/>
  <c r="A14" i="161"/>
  <c r="E8" i="161"/>
  <c r="G200" i="160"/>
  <c r="L199" i="160"/>
  <c r="L198" i="160"/>
  <c r="F198" i="160"/>
  <c r="J198" i="160" s="1"/>
  <c r="K198" i="160" s="1"/>
  <c r="M198" i="160" s="1"/>
  <c r="L197" i="160"/>
  <c r="L196" i="160"/>
  <c r="F196" i="160"/>
  <c r="J196" i="160" s="1"/>
  <c r="K196" i="160" s="1"/>
  <c r="M196" i="160" s="1"/>
  <c r="L195" i="160"/>
  <c r="L194" i="160"/>
  <c r="F194" i="160"/>
  <c r="J194" i="160" s="1"/>
  <c r="K194" i="160" s="1"/>
  <c r="M194" i="160" s="1"/>
  <c r="L193" i="160"/>
  <c r="L192" i="160"/>
  <c r="L191" i="160"/>
  <c r="F191" i="160"/>
  <c r="J191" i="160" s="1"/>
  <c r="K191" i="160" s="1"/>
  <c r="M191" i="160" s="1"/>
  <c r="L190" i="160"/>
  <c r="F190" i="160"/>
  <c r="J190" i="160" s="1"/>
  <c r="K190" i="160" s="1"/>
  <c r="M190" i="160" s="1"/>
  <c r="L189" i="160"/>
  <c r="L188" i="160"/>
  <c r="F188" i="160"/>
  <c r="J188" i="160" s="1"/>
  <c r="K188" i="160" s="1"/>
  <c r="M188" i="160" s="1"/>
  <c r="L187" i="160"/>
  <c r="L186" i="160"/>
  <c r="F186" i="160"/>
  <c r="J186" i="160" s="1"/>
  <c r="K186" i="160" s="1"/>
  <c r="M186" i="160" s="1"/>
  <c r="L185" i="160"/>
  <c r="L184" i="160"/>
  <c r="F184" i="160"/>
  <c r="J184" i="160" s="1"/>
  <c r="K184" i="160" s="1"/>
  <c r="M184" i="160" s="1"/>
  <c r="L183" i="160"/>
  <c r="L182" i="160"/>
  <c r="F182" i="160"/>
  <c r="J182" i="160" s="1"/>
  <c r="K182" i="160" s="1"/>
  <c r="M182" i="160" s="1"/>
  <c r="L181" i="160"/>
  <c r="L180" i="160"/>
  <c r="L179" i="160"/>
  <c r="L178" i="160"/>
  <c r="F178" i="160"/>
  <c r="J178" i="160" s="1"/>
  <c r="K178" i="160" s="1"/>
  <c r="M178" i="160" s="1"/>
  <c r="L177" i="160"/>
  <c r="L176" i="160"/>
  <c r="F176" i="160"/>
  <c r="J176" i="160" s="1"/>
  <c r="K176" i="160" s="1"/>
  <c r="M176" i="160" s="1"/>
  <c r="L175" i="160"/>
  <c r="L174" i="160"/>
  <c r="F174" i="160"/>
  <c r="J174" i="160" s="1"/>
  <c r="K174" i="160" s="1"/>
  <c r="M174" i="160" s="1"/>
  <c r="L173" i="160"/>
  <c r="L172" i="160"/>
  <c r="F172" i="160"/>
  <c r="J172" i="160" s="1"/>
  <c r="K172" i="160" s="1"/>
  <c r="M172" i="160" s="1"/>
  <c r="L171" i="160"/>
  <c r="L170" i="160"/>
  <c r="F170" i="160"/>
  <c r="J170" i="160" s="1"/>
  <c r="K170" i="160" s="1"/>
  <c r="M170" i="160" s="1"/>
  <c r="L169" i="160"/>
  <c r="L168" i="160"/>
  <c r="F168" i="160"/>
  <c r="J168" i="160" s="1"/>
  <c r="K168" i="160" s="1"/>
  <c r="M168" i="160" s="1"/>
  <c r="L167" i="160"/>
  <c r="L166" i="160"/>
  <c r="F166" i="160"/>
  <c r="J166" i="160" s="1"/>
  <c r="K166" i="160" s="1"/>
  <c r="M166" i="160" s="1"/>
  <c r="L165" i="160"/>
  <c r="L164" i="160"/>
  <c r="F164" i="160"/>
  <c r="J164" i="160" s="1"/>
  <c r="K164" i="160" s="1"/>
  <c r="M164" i="160" s="1"/>
  <c r="L163" i="160"/>
  <c r="L162" i="160"/>
  <c r="F162" i="160"/>
  <c r="J162" i="160" s="1"/>
  <c r="K162" i="160" s="1"/>
  <c r="M162" i="160" s="1"/>
  <c r="L161" i="160"/>
  <c r="L160" i="160"/>
  <c r="F160" i="160"/>
  <c r="J160" i="160" s="1"/>
  <c r="K160" i="160" s="1"/>
  <c r="M160" i="160" s="1"/>
  <c r="L159" i="160"/>
  <c r="L158" i="160"/>
  <c r="F158" i="160"/>
  <c r="J158" i="160" s="1"/>
  <c r="K158" i="160" s="1"/>
  <c r="M158" i="160" s="1"/>
  <c r="L157" i="160"/>
  <c r="L156" i="160"/>
  <c r="F156" i="160"/>
  <c r="J156" i="160" s="1"/>
  <c r="K156" i="160" s="1"/>
  <c r="M156" i="160" s="1"/>
  <c r="L155" i="160"/>
  <c r="L154" i="160"/>
  <c r="F154" i="160"/>
  <c r="J154" i="160" s="1"/>
  <c r="K154" i="160" s="1"/>
  <c r="M154" i="160" s="1"/>
  <c r="L153" i="160"/>
  <c r="L152" i="160"/>
  <c r="L151" i="160"/>
  <c r="L150" i="160"/>
  <c r="F150" i="160"/>
  <c r="J150" i="160" s="1"/>
  <c r="K150" i="160" s="1"/>
  <c r="M150" i="160" s="1"/>
  <c r="L149" i="160"/>
  <c r="L148" i="160"/>
  <c r="F148" i="160"/>
  <c r="J148" i="160" s="1"/>
  <c r="K148" i="160" s="1"/>
  <c r="M148" i="160" s="1"/>
  <c r="L147" i="160"/>
  <c r="L146" i="160"/>
  <c r="F146" i="160"/>
  <c r="J146" i="160" s="1"/>
  <c r="K146" i="160" s="1"/>
  <c r="M146" i="160" s="1"/>
  <c r="L145" i="160"/>
  <c r="L144" i="160"/>
  <c r="F144" i="160"/>
  <c r="J144" i="160" s="1"/>
  <c r="K144" i="160" s="1"/>
  <c r="M144" i="160" s="1"/>
  <c r="L143" i="160"/>
  <c r="L142" i="160"/>
  <c r="F142" i="160"/>
  <c r="J142" i="160" s="1"/>
  <c r="K142" i="160" s="1"/>
  <c r="M142" i="160" s="1"/>
  <c r="L141" i="160"/>
  <c r="L140" i="160"/>
  <c r="L139" i="160"/>
  <c r="L138" i="160"/>
  <c r="F138" i="160"/>
  <c r="J138" i="160" s="1"/>
  <c r="K138" i="160" s="1"/>
  <c r="M138" i="160" s="1"/>
  <c r="L137" i="160"/>
  <c r="L136" i="160"/>
  <c r="F136" i="160"/>
  <c r="J136" i="160" s="1"/>
  <c r="K136" i="160" s="1"/>
  <c r="M136" i="160" s="1"/>
  <c r="L135" i="160"/>
  <c r="L134" i="160"/>
  <c r="F134" i="160"/>
  <c r="J134" i="160" s="1"/>
  <c r="K134" i="160" s="1"/>
  <c r="M134" i="160" s="1"/>
  <c r="L133" i="160"/>
  <c r="L132" i="160"/>
  <c r="L131" i="160"/>
  <c r="L130" i="160"/>
  <c r="F130" i="160"/>
  <c r="J130" i="160" s="1"/>
  <c r="K130" i="160" s="1"/>
  <c r="M130" i="160" s="1"/>
  <c r="L129" i="160"/>
  <c r="L128" i="160"/>
  <c r="F128" i="160"/>
  <c r="J128" i="160" s="1"/>
  <c r="K128" i="160" s="1"/>
  <c r="M128" i="160" s="1"/>
  <c r="L127" i="160"/>
  <c r="L126" i="160"/>
  <c r="F126" i="160"/>
  <c r="J126" i="160" s="1"/>
  <c r="K126" i="160" s="1"/>
  <c r="M126" i="160" s="1"/>
  <c r="L125" i="160"/>
  <c r="L124" i="160"/>
  <c r="F124" i="160"/>
  <c r="J124" i="160" s="1"/>
  <c r="K124" i="160" s="1"/>
  <c r="M124" i="160" s="1"/>
  <c r="L123" i="160"/>
  <c r="L122" i="160"/>
  <c r="F122" i="160"/>
  <c r="J122" i="160" s="1"/>
  <c r="K122" i="160" s="1"/>
  <c r="M122" i="160" s="1"/>
  <c r="L121" i="160"/>
  <c r="L120" i="160"/>
  <c r="F120" i="160"/>
  <c r="J120" i="160" s="1"/>
  <c r="K120" i="160" s="1"/>
  <c r="M120" i="160" s="1"/>
  <c r="L119" i="160"/>
  <c r="L118" i="160"/>
  <c r="F118" i="160"/>
  <c r="J118" i="160" s="1"/>
  <c r="K118" i="160" s="1"/>
  <c r="M118" i="160" s="1"/>
  <c r="L117" i="160"/>
  <c r="L116" i="160"/>
  <c r="F116" i="160"/>
  <c r="J116" i="160" s="1"/>
  <c r="K116" i="160" s="1"/>
  <c r="M116" i="160" s="1"/>
  <c r="L115" i="160"/>
  <c r="L114" i="160"/>
  <c r="F114" i="160"/>
  <c r="J114" i="160" s="1"/>
  <c r="K114" i="160" s="1"/>
  <c r="M114" i="160" s="1"/>
  <c r="L113" i="160"/>
  <c r="L112" i="160"/>
  <c r="L111" i="160"/>
  <c r="L110" i="160"/>
  <c r="F110" i="160"/>
  <c r="J110" i="160" s="1"/>
  <c r="K110" i="160" s="1"/>
  <c r="M110" i="160" s="1"/>
  <c r="L109" i="160"/>
  <c r="L108" i="160"/>
  <c r="F108" i="160"/>
  <c r="J108" i="160" s="1"/>
  <c r="K108" i="160" s="1"/>
  <c r="M108" i="160" s="1"/>
  <c r="L107" i="160"/>
  <c r="L106" i="160"/>
  <c r="F106" i="160"/>
  <c r="J106" i="160" s="1"/>
  <c r="K106" i="160" s="1"/>
  <c r="M106" i="160" s="1"/>
  <c r="L105" i="160"/>
  <c r="L104" i="160"/>
  <c r="F104" i="160"/>
  <c r="J104" i="160" s="1"/>
  <c r="K104" i="160" s="1"/>
  <c r="M104" i="160" s="1"/>
  <c r="L103" i="160"/>
  <c r="L102" i="160"/>
  <c r="F102" i="160"/>
  <c r="J102" i="160" s="1"/>
  <c r="K102" i="160" s="1"/>
  <c r="M102" i="160" s="1"/>
  <c r="L101" i="160"/>
  <c r="L100" i="160"/>
  <c r="F100" i="160"/>
  <c r="J100" i="160" s="1"/>
  <c r="K100" i="160" s="1"/>
  <c r="M100" i="160" s="1"/>
  <c r="L99" i="160"/>
  <c r="L98" i="160"/>
  <c r="F98" i="160"/>
  <c r="J98" i="160" s="1"/>
  <c r="K98" i="160" s="1"/>
  <c r="M98" i="160" s="1"/>
  <c r="L97" i="160"/>
  <c r="L96" i="160"/>
  <c r="F96" i="160"/>
  <c r="J96" i="160" s="1"/>
  <c r="K96" i="160" s="1"/>
  <c r="M96" i="160" s="1"/>
  <c r="L95" i="160"/>
  <c r="F95" i="160"/>
  <c r="J95" i="160" s="1"/>
  <c r="K95" i="160" s="1"/>
  <c r="M95" i="160" s="1"/>
  <c r="L94" i="160"/>
  <c r="F94" i="160"/>
  <c r="J94" i="160" s="1"/>
  <c r="K94" i="160" s="1"/>
  <c r="M94" i="160" s="1"/>
  <c r="L93" i="160"/>
  <c r="L92" i="160"/>
  <c r="L91" i="160"/>
  <c r="L90" i="160"/>
  <c r="F90" i="160"/>
  <c r="J90" i="160" s="1"/>
  <c r="K90" i="160" s="1"/>
  <c r="M90" i="160" s="1"/>
  <c r="L89" i="160"/>
  <c r="L88" i="160"/>
  <c r="F88" i="160"/>
  <c r="J88" i="160" s="1"/>
  <c r="K88" i="160" s="1"/>
  <c r="M88" i="160" s="1"/>
  <c r="L87" i="160"/>
  <c r="F87" i="160"/>
  <c r="J87" i="160" s="1"/>
  <c r="K87" i="160" s="1"/>
  <c r="M87" i="160" s="1"/>
  <c r="L86" i="160"/>
  <c r="F86" i="160"/>
  <c r="J86" i="160" s="1"/>
  <c r="K86" i="160" s="1"/>
  <c r="M86" i="160" s="1"/>
  <c r="L85" i="160"/>
  <c r="L84" i="160"/>
  <c r="L83" i="160"/>
  <c r="L82" i="160"/>
  <c r="F82" i="160"/>
  <c r="J82" i="160" s="1"/>
  <c r="K82" i="160" s="1"/>
  <c r="M82" i="160" s="1"/>
  <c r="L81" i="160"/>
  <c r="L80" i="160"/>
  <c r="F80" i="160"/>
  <c r="J80" i="160" s="1"/>
  <c r="K80" i="160" s="1"/>
  <c r="M80" i="160" s="1"/>
  <c r="L79" i="160"/>
  <c r="F79" i="160"/>
  <c r="J79" i="160" s="1"/>
  <c r="K79" i="160" s="1"/>
  <c r="M79" i="160" s="1"/>
  <c r="L78" i="160"/>
  <c r="F78" i="160"/>
  <c r="J78" i="160" s="1"/>
  <c r="K78" i="160" s="1"/>
  <c r="M78" i="160" s="1"/>
  <c r="L77" i="160"/>
  <c r="L76" i="160"/>
  <c r="F76" i="160"/>
  <c r="J76" i="160" s="1"/>
  <c r="K76" i="160" s="1"/>
  <c r="M76" i="160" s="1"/>
  <c r="L75" i="160"/>
  <c r="L74" i="160"/>
  <c r="F74" i="160"/>
  <c r="J74" i="160" s="1"/>
  <c r="K74" i="160" s="1"/>
  <c r="M74" i="160" s="1"/>
  <c r="L73" i="160"/>
  <c r="L72" i="160"/>
  <c r="L71" i="160"/>
  <c r="L70" i="160"/>
  <c r="F70" i="160"/>
  <c r="J70" i="160" s="1"/>
  <c r="K70" i="160" s="1"/>
  <c r="M70" i="160" s="1"/>
  <c r="L69" i="160"/>
  <c r="L68" i="160"/>
  <c r="L67" i="160"/>
  <c r="L66" i="160"/>
  <c r="F66" i="160"/>
  <c r="J66" i="160" s="1"/>
  <c r="K66" i="160" s="1"/>
  <c r="M66" i="160" s="1"/>
  <c r="L65" i="160"/>
  <c r="L64" i="160"/>
  <c r="L63" i="160"/>
  <c r="L62" i="160"/>
  <c r="F62" i="160"/>
  <c r="J62" i="160" s="1"/>
  <c r="K62" i="160" s="1"/>
  <c r="M62" i="160" s="1"/>
  <c r="L61" i="160"/>
  <c r="L60" i="160"/>
  <c r="L59" i="160"/>
  <c r="L58" i="160"/>
  <c r="F58" i="160"/>
  <c r="J58" i="160" s="1"/>
  <c r="K58" i="160" s="1"/>
  <c r="M58" i="160" s="1"/>
  <c r="L57" i="160"/>
  <c r="L56" i="160"/>
  <c r="F56" i="160"/>
  <c r="J56" i="160" s="1"/>
  <c r="K56" i="160" s="1"/>
  <c r="M56" i="160" s="1"/>
  <c r="L55" i="160"/>
  <c r="L54" i="160"/>
  <c r="F54" i="160"/>
  <c r="J54" i="160" s="1"/>
  <c r="K54" i="160" s="1"/>
  <c r="M54" i="160" s="1"/>
  <c r="L53" i="160"/>
  <c r="L52" i="160"/>
  <c r="L51" i="160"/>
  <c r="L50" i="160"/>
  <c r="F50" i="160"/>
  <c r="J50" i="160" s="1"/>
  <c r="K50" i="160" s="1"/>
  <c r="M50" i="160" s="1"/>
  <c r="L49" i="160"/>
  <c r="L48" i="160"/>
  <c r="F48" i="160"/>
  <c r="J48" i="160" s="1"/>
  <c r="K48" i="160" s="1"/>
  <c r="M48" i="160" s="1"/>
  <c r="L47" i="160"/>
  <c r="L46" i="160"/>
  <c r="F46" i="160"/>
  <c r="J46" i="160" s="1"/>
  <c r="K46" i="160" s="1"/>
  <c r="M46" i="160" s="1"/>
  <c r="L45" i="160"/>
  <c r="L44" i="160"/>
  <c r="F44" i="160"/>
  <c r="J44" i="160" s="1"/>
  <c r="K44" i="160" s="1"/>
  <c r="M44" i="160" s="1"/>
  <c r="L43" i="160"/>
  <c r="L42" i="160"/>
  <c r="F42" i="160"/>
  <c r="J42" i="160" s="1"/>
  <c r="K42" i="160" s="1"/>
  <c r="M42" i="160" s="1"/>
  <c r="L41" i="160"/>
  <c r="L40" i="160"/>
  <c r="F40" i="160"/>
  <c r="J40" i="160" s="1"/>
  <c r="K40" i="160" s="1"/>
  <c r="M40" i="160" s="1"/>
  <c r="L39" i="160"/>
  <c r="L38" i="160"/>
  <c r="F38" i="160"/>
  <c r="J38" i="160" s="1"/>
  <c r="K38" i="160" s="1"/>
  <c r="M38" i="160" s="1"/>
  <c r="L37" i="160"/>
  <c r="L36" i="160"/>
  <c r="F36" i="160"/>
  <c r="J36" i="160" s="1"/>
  <c r="K36" i="160" s="1"/>
  <c r="M36" i="160" s="1"/>
  <c r="L35" i="160"/>
  <c r="L34" i="160"/>
  <c r="F34" i="160"/>
  <c r="J34" i="160" s="1"/>
  <c r="K34" i="160" s="1"/>
  <c r="M34" i="160" s="1"/>
  <c r="L33" i="160"/>
  <c r="L32" i="160"/>
  <c r="F32" i="160"/>
  <c r="J32" i="160" s="1"/>
  <c r="K32" i="160" s="1"/>
  <c r="M32" i="160" s="1"/>
  <c r="L31" i="160"/>
  <c r="L30" i="160"/>
  <c r="F30" i="160"/>
  <c r="J30" i="160" s="1"/>
  <c r="K30" i="160" s="1"/>
  <c r="M30" i="160" s="1"/>
  <c r="L29" i="160"/>
  <c r="L28" i="160"/>
  <c r="F28" i="160"/>
  <c r="J28" i="160" s="1"/>
  <c r="K28" i="160" s="1"/>
  <c r="M28" i="160" s="1"/>
  <c r="L27" i="160"/>
  <c r="L26" i="160"/>
  <c r="F26" i="160"/>
  <c r="J26" i="160" s="1"/>
  <c r="K26" i="160" s="1"/>
  <c r="M26" i="160" s="1"/>
  <c r="L25" i="160"/>
  <c r="L24" i="160"/>
  <c r="L23" i="160"/>
  <c r="L22" i="160"/>
  <c r="F22" i="160"/>
  <c r="J22" i="160" s="1"/>
  <c r="K22" i="160" s="1"/>
  <c r="M22" i="160" s="1"/>
  <c r="L21" i="160"/>
  <c r="L20" i="160"/>
  <c r="L19" i="160"/>
  <c r="L18" i="160"/>
  <c r="L17" i="160"/>
  <c r="L16" i="160"/>
  <c r="L15" i="160"/>
  <c r="L14" i="160"/>
  <c r="L13" i="160"/>
  <c r="L12" i="160"/>
  <c r="L11" i="160"/>
  <c r="L10" i="160"/>
  <c r="L9" i="160"/>
  <c r="L8" i="160"/>
  <c r="L7" i="160"/>
  <c r="L6" i="160"/>
  <c r="L5" i="160"/>
  <c r="L200" i="160" s="1"/>
  <c r="I1" i="160"/>
  <c r="D2" i="160"/>
  <c r="F53" i="159"/>
  <c r="I43" i="159"/>
  <c r="I42" i="159"/>
  <c r="G42" i="159"/>
  <c r="I41" i="159"/>
  <c r="G41" i="159"/>
  <c r="I29" i="159"/>
  <c r="F29" i="159"/>
  <c r="G29" i="159" s="1"/>
  <c r="A29" i="159"/>
  <c r="I28" i="159"/>
  <c r="F28" i="159"/>
  <c r="G28" i="159" s="1"/>
  <c r="A28" i="159"/>
  <c r="I27" i="159"/>
  <c r="F27" i="159"/>
  <c r="G27" i="159" s="1"/>
  <c r="A27" i="159"/>
  <c r="I26" i="159"/>
  <c r="F26" i="159"/>
  <c r="G26" i="159" s="1"/>
  <c r="A26" i="159"/>
  <c r="I25" i="159"/>
  <c r="F25" i="159"/>
  <c r="G25" i="159" s="1"/>
  <c r="A25" i="159"/>
  <c r="I24" i="159"/>
  <c r="F24" i="159"/>
  <c r="G24" i="159" s="1"/>
  <c r="A24" i="159"/>
  <c r="I23" i="159"/>
  <c r="F23" i="159"/>
  <c r="G23" i="159" s="1"/>
  <c r="A23" i="159"/>
  <c r="I22" i="159"/>
  <c r="F22" i="159"/>
  <c r="G22" i="159" s="1"/>
  <c r="A22" i="159"/>
  <c r="I21" i="159"/>
  <c r="F21" i="159"/>
  <c r="G21" i="159" s="1"/>
  <c r="A21" i="159"/>
  <c r="I20" i="159"/>
  <c r="F20" i="159"/>
  <c r="G20" i="159" s="1"/>
  <c r="A20" i="159"/>
  <c r="I19" i="159"/>
  <c r="F19" i="159"/>
  <c r="A19" i="159"/>
  <c r="I18" i="159"/>
  <c r="F18" i="159"/>
  <c r="A18" i="159"/>
  <c r="I17" i="159"/>
  <c r="F17" i="159"/>
  <c r="A17" i="159"/>
  <c r="I16" i="159"/>
  <c r="F16" i="159"/>
  <c r="A16" i="159"/>
  <c r="I15" i="159"/>
  <c r="F15" i="159"/>
  <c r="A15" i="159"/>
  <c r="A14" i="159"/>
  <c r="E8" i="159"/>
  <c r="G200" i="158"/>
  <c r="L29" i="158"/>
  <c r="J29" i="158"/>
  <c r="L28" i="158"/>
  <c r="L27" i="158"/>
  <c r="J27" i="158"/>
  <c r="L26" i="158"/>
  <c r="L25" i="158"/>
  <c r="J25" i="158"/>
  <c r="L24" i="158"/>
  <c r="L23" i="158"/>
  <c r="J23" i="158"/>
  <c r="L22" i="158"/>
  <c r="L21" i="158"/>
  <c r="J21" i="158"/>
  <c r="L20" i="158"/>
  <c r="L19" i="158"/>
  <c r="L18" i="158"/>
  <c r="L17" i="158"/>
  <c r="L16" i="158"/>
  <c r="L15" i="158"/>
  <c r="L14" i="158"/>
  <c r="L13" i="158"/>
  <c r="L12" i="158"/>
  <c r="L11" i="158"/>
  <c r="L10" i="158"/>
  <c r="L9" i="158"/>
  <c r="L8" i="158"/>
  <c r="L7" i="158"/>
  <c r="L6" i="158"/>
  <c r="L5" i="158"/>
  <c r="I1" i="158"/>
  <c r="F53" i="157"/>
  <c r="I43" i="157"/>
  <c r="I42" i="157"/>
  <c r="G42" i="157"/>
  <c r="I41" i="157"/>
  <c r="G41" i="157"/>
  <c r="I40" i="157"/>
  <c r="G40" i="157"/>
  <c r="I39" i="157"/>
  <c r="H39" i="157"/>
  <c r="B462" i="101" s="1"/>
  <c r="G39" i="157"/>
  <c r="I38" i="157"/>
  <c r="H38" i="157"/>
  <c r="B461" i="101" s="1"/>
  <c r="G38" i="157"/>
  <c r="I37" i="157"/>
  <c r="G37" i="157"/>
  <c r="I36" i="157"/>
  <c r="G36" i="157"/>
  <c r="I35" i="157"/>
  <c r="H35" i="157"/>
  <c r="B458" i="101" s="1"/>
  <c r="G35" i="157"/>
  <c r="I34" i="157"/>
  <c r="G34" i="157"/>
  <c r="G33" i="157"/>
  <c r="C456" i="101" s="1"/>
  <c r="I29" i="157"/>
  <c r="F29" i="157"/>
  <c r="G29" i="157" s="1"/>
  <c r="A29" i="157"/>
  <c r="I28" i="157"/>
  <c r="F28" i="157"/>
  <c r="G28" i="157" s="1"/>
  <c r="A28" i="157"/>
  <c r="I27" i="157"/>
  <c r="F27" i="157"/>
  <c r="G27" i="157" s="1"/>
  <c r="A27" i="157"/>
  <c r="I26" i="157"/>
  <c r="F26" i="157"/>
  <c r="G26" i="157" s="1"/>
  <c r="A26" i="157"/>
  <c r="I25" i="157"/>
  <c r="F25" i="157"/>
  <c r="G25" i="157" s="1"/>
  <c r="A25" i="157"/>
  <c r="I24" i="157"/>
  <c r="F24" i="157"/>
  <c r="G24" i="157" s="1"/>
  <c r="A24" i="157"/>
  <c r="F23" i="157"/>
  <c r="G23" i="157" s="1"/>
  <c r="A23" i="157"/>
  <c r="I22" i="157"/>
  <c r="F22" i="157"/>
  <c r="G22" i="157" s="1"/>
  <c r="C448" i="101" s="1"/>
  <c r="A22" i="157"/>
  <c r="F21" i="157"/>
  <c r="G21" i="157" s="1"/>
  <c r="A21" i="157"/>
  <c r="I20" i="157"/>
  <c r="F20" i="157"/>
  <c r="G20" i="157" s="1"/>
  <c r="A20" i="157"/>
  <c r="I19" i="157"/>
  <c r="F19" i="157"/>
  <c r="A19" i="157"/>
  <c r="I18" i="157"/>
  <c r="F18" i="157"/>
  <c r="A18" i="157"/>
  <c r="I17" i="157"/>
  <c r="F17" i="157"/>
  <c r="A17" i="157"/>
  <c r="I16" i="157"/>
  <c r="F16" i="157"/>
  <c r="A16" i="157"/>
  <c r="I15" i="157"/>
  <c r="F15" i="157"/>
  <c r="A15" i="157"/>
  <c r="A14" i="157"/>
  <c r="E11" i="157"/>
  <c r="H6" i="157"/>
  <c r="H43" i="157"/>
  <c r="B466" i="101" s="1"/>
  <c r="B5" i="157"/>
  <c r="B4" i="157"/>
  <c r="L200" i="156"/>
  <c r="G200" i="156"/>
  <c r="L199" i="156"/>
  <c r="L198" i="156"/>
  <c r="L197" i="156"/>
  <c r="L196" i="156"/>
  <c r="L195" i="156"/>
  <c r="L194" i="156"/>
  <c r="L193" i="156"/>
  <c r="L192" i="156"/>
  <c r="L191" i="156"/>
  <c r="L190" i="156"/>
  <c r="F190" i="156"/>
  <c r="J190" i="156" s="1"/>
  <c r="K190" i="156" s="1"/>
  <c r="M190" i="156" s="1"/>
  <c r="L189" i="156"/>
  <c r="L188" i="156"/>
  <c r="L187" i="156"/>
  <c r="L186" i="156"/>
  <c r="F186" i="156"/>
  <c r="J186" i="156" s="1"/>
  <c r="K186" i="156" s="1"/>
  <c r="M186" i="156" s="1"/>
  <c r="L185" i="156"/>
  <c r="L184" i="156"/>
  <c r="L183" i="156"/>
  <c r="L182" i="156"/>
  <c r="L181" i="156"/>
  <c r="L180" i="156"/>
  <c r="L179" i="156"/>
  <c r="L178" i="156"/>
  <c r="F178" i="156"/>
  <c r="J178" i="156" s="1"/>
  <c r="K178" i="156" s="1"/>
  <c r="M178" i="156" s="1"/>
  <c r="L177" i="156"/>
  <c r="L176" i="156"/>
  <c r="L175" i="156"/>
  <c r="L174" i="156"/>
  <c r="L173" i="156"/>
  <c r="L172" i="156"/>
  <c r="L171" i="156"/>
  <c r="L170" i="156"/>
  <c r="F170" i="156"/>
  <c r="J170" i="156" s="1"/>
  <c r="K170" i="156" s="1"/>
  <c r="M170" i="156" s="1"/>
  <c r="L169" i="156"/>
  <c r="L168" i="156"/>
  <c r="L167" i="156"/>
  <c r="L166" i="156"/>
  <c r="L165" i="156"/>
  <c r="L164" i="156"/>
  <c r="L163" i="156"/>
  <c r="L162" i="156"/>
  <c r="F162" i="156"/>
  <c r="J162" i="156" s="1"/>
  <c r="K162" i="156" s="1"/>
  <c r="M162" i="156" s="1"/>
  <c r="L161" i="156"/>
  <c r="L160" i="156"/>
  <c r="L159" i="156"/>
  <c r="L158" i="156"/>
  <c r="F158" i="156"/>
  <c r="J158" i="156" s="1"/>
  <c r="K158" i="156" s="1"/>
  <c r="M158" i="156" s="1"/>
  <c r="L157" i="156"/>
  <c r="L156" i="156"/>
  <c r="L155" i="156"/>
  <c r="L154" i="156"/>
  <c r="L153" i="156"/>
  <c r="L152" i="156"/>
  <c r="L151" i="156"/>
  <c r="L150" i="156"/>
  <c r="L149" i="156"/>
  <c r="L148" i="156"/>
  <c r="L147" i="156"/>
  <c r="L146" i="156"/>
  <c r="F146" i="156"/>
  <c r="J146" i="156" s="1"/>
  <c r="K146" i="156" s="1"/>
  <c r="M146" i="156" s="1"/>
  <c r="L145" i="156"/>
  <c r="L144" i="156"/>
  <c r="L143" i="156"/>
  <c r="L142" i="156"/>
  <c r="F142" i="156"/>
  <c r="J142" i="156" s="1"/>
  <c r="K142" i="156" s="1"/>
  <c r="M142" i="156" s="1"/>
  <c r="L141" i="156"/>
  <c r="L140" i="156"/>
  <c r="L139" i="156"/>
  <c r="L138" i="156"/>
  <c r="F138" i="156"/>
  <c r="J138" i="156" s="1"/>
  <c r="K138" i="156" s="1"/>
  <c r="M138" i="156" s="1"/>
  <c r="L137" i="156"/>
  <c r="L136" i="156"/>
  <c r="L135" i="156"/>
  <c r="L134" i="156"/>
  <c r="L133" i="156"/>
  <c r="L132" i="156"/>
  <c r="L131" i="156"/>
  <c r="L130" i="156"/>
  <c r="L129" i="156"/>
  <c r="L128" i="156"/>
  <c r="L127" i="156"/>
  <c r="L126" i="156"/>
  <c r="F126" i="156"/>
  <c r="J126" i="156" s="1"/>
  <c r="K126" i="156" s="1"/>
  <c r="M126" i="156" s="1"/>
  <c r="L125" i="156"/>
  <c r="L124" i="156"/>
  <c r="L123" i="156"/>
  <c r="L122" i="156"/>
  <c r="F122" i="156"/>
  <c r="J122" i="156" s="1"/>
  <c r="K122" i="156" s="1"/>
  <c r="M122" i="156" s="1"/>
  <c r="L121" i="156"/>
  <c r="L120" i="156"/>
  <c r="L119" i="156"/>
  <c r="L118" i="156"/>
  <c r="L117" i="156"/>
  <c r="L116" i="156"/>
  <c r="L115" i="156"/>
  <c r="L114" i="156"/>
  <c r="F114" i="156"/>
  <c r="J114" i="156" s="1"/>
  <c r="K114" i="156" s="1"/>
  <c r="M114" i="156" s="1"/>
  <c r="L113" i="156"/>
  <c r="L112" i="156"/>
  <c r="L111" i="156"/>
  <c r="L110" i="156"/>
  <c r="L109" i="156"/>
  <c r="L108" i="156"/>
  <c r="L107" i="156"/>
  <c r="L106" i="156"/>
  <c r="F106" i="156"/>
  <c r="J106" i="156" s="1"/>
  <c r="K106" i="156" s="1"/>
  <c r="M106" i="156" s="1"/>
  <c r="L105" i="156"/>
  <c r="L104" i="156"/>
  <c r="F104" i="156"/>
  <c r="J104" i="156" s="1"/>
  <c r="K104" i="156" s="1"/>
  <c r="M104" i="156" s="1"/>
  <c r="L103" i="156"/>
  <c r="L102" i="156"/>
  <c r="F102" i="156"/>
  <c r="J102" i="156" s="1"/>
  <c r="K102" i="156" s="1"/>
  <c r="M102" i="156" s="1"/>
  <c r="L101" i="156"/>
  <c r="F101" i="156"/>
  <c r="J101" i="156" s="1"/>
  <c r="K101" i="156" s="1"/>
  <c r="M101" i="156" s="1"/>
  <c r="L100" i="156"/>
  <c r="F100" i="156"/>
  <c r="J100" i="156" s="1"/>
  <c r="K100" i="156" s="1"/>
  <c r="M100" i="156" s="1"/>
  <c r="L99" i="156"/>
  <c r="L98" i="156"/>
  <c r="L97" i="156"/>
  <c r="L96" i="156"/>
  <c r="F96" i="156"/>
  <c r="J96" i="156" s="1"/>
  <c r="K96" i="156" s="1"/>
  <c r="M96" i="156" s="1"/>
  <c r="L95" i="156"/>
  <c r="L94" i="156"/>
  <c r="F94" i="156"/>
  <c r="J94" i="156" s="1"/>
  <c r="K94" i="156" s="1"/>
  <c r="M94" i="156" s="1"/>
  <c r="L93" i="156"/>
  <c r="L92" i="156"/>
  <c r="F92" i="156"/>
  <c r="J92" i="156" s="1"/>
  <c r="K92" i="156" s="1"/>
  <c r="M92" i="156" s="1"/>
  <c r="L91" i="156"/>
  <c r="L90" i="156"/>
  <c r="L89" i="156"/>
  <c r="L88" i="156"/>
  <c r="F88" i="156"/>
  <c r="J88" i="156" s="1"/>
  <c r="K88" i="156" s="1"/>
  <c r="M88" i="156" s="1"/>
  <c r="L87" i="156"/>
  <c r="L86" i="156"/>
  <c r="F86" i="156"/>
  <c r="J86" i="156" s="1"/>
  <c r="K86" i="156" s="1"/>
  <c r="M86" i="156" s="1"/>
  <c r="L85" i="156"/>
  <c r="L84" i="156"/>
  <c r="F84" i="156"/>
  <c r="J84" i="156" s="1"/>
  <c r="K84" i="156" s="1"/>
  <c r="M84" i="156" s="1"/>
  <c r="L83" i="156"/>
  <c r="L82" i="156"/>
  <c r="F82" i="156"/>
  <c r="J82" i="156" s="1"/>
  <c r="K82" i="156" s="1"/>
  <c r="M82" i="156" s="1"/>
  <c r="L81" i="156"/>
  <c r="L80" i="156"/>
  <c r="F80" i="156"/>
  <c r="J80" i="156" s="1"/>
  <c r="K80" i="156" s="1"/>
  <c r="M80" i="156" s="1"/>
  <c r="L79" i="156"/>
  <c r="L78" i="156"/>
  <c r="F78" i="156"/>
  <c r="J78" i="156" s="1"/>
  <c r="K78" i="156" s="1"/>
  <c r="M78" i="156" s="1"/>
  <c r="L77" i="156"/>
  <c r="L76" i="156"/>
  <c r="F76" i="156"/>
  <c r="J76" i="156" s="1"/>
  <c r="K76" i="156" s="1"/>
  <c r="M76" i="156" s="1"/>
  <c r="L75" i="156"/>
  <c r="L74" i="156"/>
  <c r="F74" i="156"/>
  <c r="J74" i="156" s="1"/>
  <c r="K74" i="156" s="1"/>
  <c r="M74" i="156" s="1"/>
  <c r="L73" i="156"/>
  <c r="L72" i="156"/>
  <c r="F72" i="156"/>
  <c r="J72" i="156" s="1"/>
  <c r="K72" i="156" s="1"/>
  <c r="M72" i="156" s="1"/>
  <c r="L71" i="156"/>
  <c r="L70" i="156"/>
  <c r="F70" i="156"/>
  <c r="J70" i="156" s="1"/>
  <c r="K70" i="156" s="1"/>
  <c r="M70" i="156" s="1"/>
  <c r="L69" i="156"/>
  <c r="F69" i="156"/>
  <c r="J69" i="156" s="1"/>
  <c r="K69" i="156" s="1"/>
  <c r="M69" i="156" s="1"/>
  <c r="L68" i="156"/>
  <c r="F68" i="156"/>
  <c r="J68" i="156" s="1"/>
  <c r="K68" i="156" s="1"/>
  <c r="M68" i="156" s="1"/>
  <c r="L67" i="156"/>
  <c r="L66" i="156"/>
  <c r="F66" i="156"/>
  <c r="J66" i="156" s="1"/>
  <c r="K66" i="156" s="1"/>
  <c r="M66" i="156" s="1"/>
  <c r="L65" i="156"/>
  <c r="L64" i="156"/>
  <c r="F64" i="156"/>
  <c r="J64" i="156" s="1"/>
  <c r="K64" i="156" s="1"/>
  <c r="M64" i="156" s="1"/>
  <c r="L63" i="156"/>
  <c r="L62" i="156"/>
  <c r="L61" i="156"/>
  <c r="L60" i="156"/>
  <c r="F60" i="156"/>
  <c r="J60" i="156" s="1"/>
  <c r="K60" i="156" s="1"/>
  <c r="M60" i="156" s="1"/>
  <c r="L59" i="156"/>
  <c r="L58" i="156"/>
  <c r="F58" i="156"/>
  <c r="J58" i="156" s="1"/>
  <c r="K58" i="156" s="1"/>
  <c r="M58" i="156" s="1"/>
  <c r="L57" i="156"/>
  <c r="L56" i="156"/>
  <c r="F56" i="156"/>
  <c r="J56" i="156" s="1"/>
  <c r="K56" i="156" s="1"/>
  <c r="M56" i="156" s="1"/>
  <c r="L55" i="156"/>
  <c r="L54" i="156"/>
  <c r="L53" i="156"/>
  <c r="L52" i="156"/>
  <c r="F52" i="156"/>
  <c r="J52" i="156" s="1"/>
  <c r="K52" i="156" s="1"/>
  <c r="M52" i="156" s="1"/>
  <c r="L51" i="156"/>
  <c r="L50" i="156"/>
  <c r="F50" i="156"/>
  <c r="J50" i="156" s="1"/>
  <c r="K50" i="156" s="1"/>
  <c r="M50" i="156" s="1"/>
  <c r="L49" i="156"/>
  <c r="L48" i="156"/>
  <c r="F48" i="156"/>
  <c r="J48" i="156" s="1"/>
  <c r="K48" i="156" s="1"/>
  <c r="M48" i="156" s="1"/>
  <c r="L47" i="156"/>
  <c r="L46" i="156"/>
  <c r="F46" i="156"/>
  <c r="J46" i="156" s="1"/>
  <c r="K46" i="156" s="1"/>
  <c r="M46" i="156" s="1"/>
  <c r="L45" i="156"/>
  <c r="L44" i="156"/>
  <c r="F44" i="156"/>
  <c r="J44" i="156" s="1"/>
  <c r="K44" i="156" s="1"/>
  <c r="M44" i="156" s="1"/>
  <c r="L43" i="156"/>
  <c r="L42" i="156"/>
  <c r="F42" i="156"/>
  <c r="J42" i="156" s="1"/>
  <c r="K42" i="156" s="1"/>
  <c r="M42" i="156" s="1"/>
  <c r="L41" i="156"/>
  <c r="L40" i="156"/>
  <c r="F40" i="156"/>
  <c r="J40" i="156" s="1"/>
  <c r="K40" i="156" s="1"/>
  <c r="M40" i="156" s="1"/>
  <c r="L39" i="156"/>
  <c r="L38" i="156"/>
  <c r="F38" i="156"/>
  <c r="J38" i="156" s="1"/>
  <c r="K38" i="156" s="1"/>
  <c r="M38" i="156" s="1"/>
  <c r="L37" i="156"/>
  <c r="F37" i="156"/>
  <c r="J37" i="156" s="1"/>
  <c r="K37" i="156" s="1"/>
  <c r="M37" i="156" s="1"/>
  <c r="L36" i="156"/>
  <c r="F36" i="156"/>
  <c r="J36" i="156" s="1"/>
  <c r="K36" i="156" s="1"/>
  <c r="M36" i="156" s="1"/>
  <c r="L35" i="156"/>
  <c r="L34" i="156"/>
  <c r="L33" i="156"/>
  <c r="L32" i="156"/>
  <c r="F32" i="156"/>
  <c r="J32" i="156" s="1"/>
  <c r="K32" i="156" s="1"/>
  <c r="M32" i="156" s="1"/>
  <c r="L31" i="156"/>
  <c r="L30" i="156"/>
  <c r="F30" i="156"/>
  <c r="J30" i="156" s="1"/>
  <c r="K30" i="156" s="1"/>
  <c r="M30" i="156" s="1"/>
  <c r="L29" i="156"/>
  <c r="L28" i="156"/>
  <c r="F28" i="156"/>
  <c r="J28" i="156" s="1"/>
  <c r="K28" i="156" s="1"/>
  <c r="M28" i="156" s="1"/>
  <c r="L27" i="156"/>
  <c r="L26" i="156"/>
  <c r="L25" i="156"/>
  <c r="L24" i="156"/>
  <c r="F24" i="156"/>
  <c r="J24" i="156" s="1"/>
  <c r="K24" i="156" s="1"/>
  <c r="M24" i="156" s="1"/>
  <c r="L23" i="156"/>
  <c r="L22" i="156"/>
  <c r="L21" i="156"/>
  <c r="L20" i="156"/>
  <c r="L19" i="156"/>
  <c r="L18" i="156"/>
  <c r="L17" i="156"/>
  <c r="L16" i="156"/>
  <c r="L15" i="156"/>
  <c r="L14" i="156"/>
  <c r="L13" i="156"/>
  <c r="L12" i="156"/>
  <c r="L11" i="156"/>
  <c r="L10" i="156"/>
  <c r="L9" i="156"/>
  <c r="L8" i="156"/>
  <c r="L7" i="156"/>
  <c r="L6" i="156"/>
  <c r="L5" i="156"/>
  <c r="I1" i="156"/>
  <c r="D2" i="156"/>
  <c r="F53" i="155"/>
  <c r="I43" i="155"/>
  <c r="I42" i="155"/>
  <c r="G42" i="155"/>
  <c r="I41" i="155"/>
  <c r="G41" i="155"/>
  <c r="I40" i="155"/>
  <c r="G40" i="155"/>
  <c r="I39" i="155"/>
  <c r="G39" i="155"/>
  <c r="I38" i="155"/>
  <c r="G38" i="155"/>
  <c r="I37" i="155"/>
  <c r="G37" i="155"/>
  <c r="I36" i="155"/>
  <c r="G36" i="155"/>
  <c r="I35" i="155"/>
  <c r="G35" i="155"/>
  <c r="G34" i="155"/>
  <c r="I34" i="155" s="1"/>
  <c r="G33" i="155"/>
  <c r="I29" i="155"/>
  <c r="G29" i="155"/>
  <c r="F29" i="155"/>
  <c r="A29" i="155"/>
  <c r="I28" i="155"/>
  <c r="G28" i="155"/>
  <c r="F28" i="155"/>
  <c r="A28" i="155"/>
  <c r="I27" i="155"/>
  <c r="F27" i="155"/>
  <c r="G27" i="155" s="1"/>
  <c r="A27" i="155"/>
  <c r="I26" i="155"/>
  <c r="F26" i="155"/>
  <c r="G26" i="155" s="1"/>
  <c r="A26" i="155"/>
  <c r="I25" i="155"/>
  <c r="F25" i="155"/>
  <c r="G25" i="155" s="1"/>
  <c r="A25" i="155"/>
  <c r="I24" i="155"/>
  <c r="F24" i="155"/>
  <c r="G24" i="155" s="1"/>
  <c r="A24" i="155"/>
  <c r="I23" i="155"/>
  <c r="F23" i="155"/>
  <c r="G23" i="155" s="1"/>
  <c r="C423" i="101" s="1"/>
  <c r="A23" i="155"/>
  <c r="I22" i="155"/>
  <c r="F22" i="155"/>
  <c r="G22" i="155" s="1"/>
  <c r="C422" i="101" s="1"/>
  <c r="A22" i="155"/>
  <c r="I21" i="155"/>
  <c r="F21" i="155"/>
  <c r="G21" i="155" s="1"/>
  <c r="C421" i="101" s="1"/>
  <c r="A21" i="155"/>
  <c r="I20" i="155"/>
  <c r="F20" i="155"/>
  <c r="G20" i="155" s="1"/>
  <c r="A20" i="155"/>
  <c r="I19" i="155"/>
  <c r="F19" i="155"/>
  <c r="A19" i="155"/>
  <c r="I18" i="155"/>
  <c r="F18" i="155"/>
  <c r="A18" i="155"/>
  <c r="I17" i="155"/>
  <c r="F17" i="155"/>
  <c r="A17" i="155"/>
  <c r="I16" i="155"/>
  <c r="F16" i="155"/>
  <c r="A16" i="155"/>
  <c r="I15" i="155"/>
  <c r="F15" i="155"/>
  <c r="A15" i="155"/>
  <c r="A14" i="155"/>
  <c r="G200" i="154"/>
  <c r="L19" i="154"/>
  <c r="L18" i="154"/>
  <c r="L17" i="154"/>
  <c r="L16" i="154"/>
  <c r="L15" i="154"/>
  <c r="L14" i="154"/>
  <c r="L13" i="154"/>
  <c r="L12" i="154"/>
  <c r="L11" i="154"/>
  <c r="L10" i="154"/>
  <c r="L9" i="154"/>
  <c r="L8" i="154"/>
  <c r="L7" i="154"/>
  <c r="L6" i="154"/>
  <c r="L5" i="154"/>
  <c r="I1" i="154"/>
  <c r="D1" i="154"/>
  <c r="F53" i="153"/>
  <c r="I43" i="153"/>
  <c r="I42" i="153"/>
  <c r="G42" i="153"/>
  <c r="I41" i="153"/>
  <c r="G41" i="153"/>
  <c r="I40" i="153"/>
  <c r="H40" i="153"/>
  <c r="B411" i="101" s="1"/>
  <c r="G40" i="153"/>
  <c r="I39" i="153"/>
  <c r="G39" i="153"/>
  <c r="I38" i="153"/>
  <c r="G38" i="153"/>
  <c r="I37" i="153"/>
  <c r="G37" i="153"/>
  <c r="I36" i="153"/>
  <c r="G36" i="153"/>
  <c r="I35" i="153"/>
  <c r="G35" i="153"/>
  <c r="I34" i="153"/>
  <c r="G34" i="153"/>
  <c r="G33" i="153"/>
  <c r="I29" i="153"/>
  <c r="G29" i="153"/>
  <c r="F29" i="153"/>
  <c r="A29" i="153"/>
  <c r="I28" i="153"/>
  <c r="G28" i="153"/>
  <c r="F28" i="153"/>
  <c r="A28" i="153"/>
  <c r="I27" i="153"/>
  <c r="F27" i="153"/>
  <c r="G27" i="153" s="1"/>
  <c r="A27" i="153"/>
  <c r="I26" i="153"/>
  <c r="F26" i="153"/>
  <c r="G26" i="153" s="1"/>
  <c r="A26" i="153"/>
  <c r="I25" i="153"/>
  <c r="F25" i="153"/>
  <c r="G25" i="153" s="1"/>
  <c r="A25" i="153"/>
  <c r="I24" i="153"/>
  <c r="F24" i="153"/>
  <c r="G24" i="153" s="1"/>
  <c r="A24" i="153"/>
  <c r="F23" i="153"/>
  <c r="G23" i="153" s="1"/>
  <c r="A23" i="153"/>
  <c r="F22" i="153"/>
  <c r="G22" i="153" s="1"/>
  <c r="A22" i="153"/>
  <c r="F21" i="153"/>
  <c r="G21" i="153" s="1"/>
  <c r="A21" i="153"/>
  <c r="I20" i="153"/>
  <c r="F20" i="153"/>
  <c r="G20" i="153" s="1"/>
  <c r="A20" i="153"/>
  <c r="I19" i="153"/>
  <c r="F19" i="153"/>
  <c r="A19" i="153"/>
  <c r="F18" i="153"/>
  <c r="A18" i="153"/>
  <c r="F17" i="153"/>
  <c r="A17" i="153"/>
  <c r="F16" i="153"/>
  <c r="A16" i="153"/>
  <c r="F15" i="153"/>
  <c r="A15" i="153"/>
  <c r="A14" i="153"/>
  <c r="E11" i="153"/>
  <c r="H37" i="153"/>
  <c r="B408" i="101" s="1"/>
  <c r="G200" i="152"/>
  <c r="L199" i="152"/>
  <c r="L198" i="152"/>
  <c r="F198" i="152"/>
  <c r="J198" i="152" s="1"/>
  <c r="K198" i="152" s="1"/>
  <c r="M198" i="152" s="1"/>
  <c r="L197" i="152"/>
  <c r="L196" i="152"/>
  <c r="F196" i="152"/>
  <c r="J196" i="152" s="1"/>
  <c r="K196" i="152" s="1"/>
  <c r="M196" i="152" s="1"/>
  <c r="L195" i="152"/>
  <c r="L194" i="152"/>
  <c r="F194" i="152"/>
  <c r="J194" i="152" s="1"/>
  <c r="K194" i="152" s="1"/>
  <c r="M194" i="152" s="1"/>
  <c r="L193" i="152"/>
  <c r="L192" i="152"/>
  <c r="L191" i="152"/>
  <c r="L190" i="152"/>
  <c r="F190" i="152"/>
  <c r="J190" i="152" s="1"/>
  <c r="K190" i="152" s="1"/>
  <c r="M190" i="152" s="1"/>
  <c r="L189" i="152"/>
  <c r="L188" i="152"/>
  <c r="L187" i="152"/>
  <c r="L186" i="152"/>
  <c r="F186" i="152"/>
  <c r="J186" i="152" s="1"/>
  <c r="K186" i="152" s="1"/>
  <c r="M186" i="152" s="1"/>
  <c r="L185" i="152"/>
  <c r="L184" i="152"/>
  <c r="L183" i="152"/>
  <c r="L182" i="152"/>
  <c r="F182" i="152"/>
  <c r="J182" i="152" s="1"/>
  <c r="K182" i="152" s="1"/>
  <c r="M182" i="152" s="1"/>
  <c r="L181" i="152"/>
  <c r="L180" i="152"/>
  <c r="L179" i="152"/>
  <c r="L178" i="152"/>
  <c r="F178" i="152"/>
  <c r="J178" i="152" s="1"/>
  <c r="K178" i="152" s="1"/>
  <c r="M178" i="152" s="1"/>
  <c r="L177" i="152"/>
  <c r="L176" i="152"/>
  <c r="L175" i="152"/>
  <c r="L174" i="152"/>
  <c r="F174" i="152"/>
  <c r="J174" i="152" s="1"/>
  <c r="K174" i="152" s="1"/>
  <c r="M174" i="152" s="1"/>
  <c r="L173" i="152"/>
  <c r="L172" i="152"/>
  <c r="F172" i="152"/>
  <c r="J172" i="152" s="1"/>
  <c r="K172" i="152" s="1"/>
  <c r="M172" i="152" s="1"/>
  <c r="L171" i="152"/>
  <c r="L170" i="152"/>
  <c r="F170" i="152"/>
  <c r="J170" i="152" s="1"/>
  <c r="K170" i="152" s="1"/>
  <c r="M170" i="152" s="1"/>
  <c r="L169" i="152"/>
  <c r="L168" i="152"/>
  <c r="L167" i="152"/>
  <c r="L166" i="152"/>
  <c r="F166" i="152"/>
  <c r="J166" i="152" s="1"/>
  <c r="K166" i="152" s="1"/>
  <c r="M166" i="152" s="1"/>
  <c r="L165" i="152"/>
  <c r="L164" i="152"/>
  <c r="F164" i="152"/>
  <c r="J164" i="152" s="1"/>
  <c r="K164" i="152" s="1"/>
  <c r="M164" i="152" s="1"/>
  <c r="L163" i="152"/>
  <c r="L162" i="152"/>
  <c r="F162" i="152"/>
  <c r="J162" i="152" s="1"/>
  <c r="K162" i="152" s="1"/>
  <c r="M162" i="152" s="1"/>
  <c r="L161" i="152"/>
  <c r="L160" i="152"/>
  <c r="L159" i="152"/>
  <c r="L158" i="152"/>
  <c r="F158" i="152"/>
  <c r="J158" i="152" s="1"/>
  <c r="K158" i="152" s="1"/>
  <c r="M158" i="152" s="1"/>
  <c r="L157" i="152"/>
  <c r="L156" i="152"/>
  <c r="L155" i="152"/>
  <c r="L154" i="152"/>
  <c r="F154" i="152"/>
  <c r="J154" i="152" s="1"/>
  <c r="K154" i="152" s="1"/>
  <c r="M154" i="152" s="1"/>
  <c r="L153" i="152"/>
  <c r="L152" i="152"/>
  <c r="L151" i="152"/>
  <c r="L150" i="152"/>
  <c r="F150" i="152"/>
  <c r="J150" i="152" s="1"/>
  <c r="K150" i="152" s="1"/>
  <c r="M150" i="152" s="1"/>
  <c r="L149" i="152"/>
  <c r="L148" i="152"/>
  <c r="L147" i="152"/>
  <c r="L146" i="152"/>
  <c r="F146" i="152"/>
  <c r="J146" i="152" s="1"/>
  <c r="K146" i="152" s="1"/>
  <c r="M146" i="152" s="1"/>
  <c r="L145" i="152"/>
  <c r="L144" i="152"/>
  <c r="L143" i="152"/>
  <c r="L142" i="152"/>
  <c r="F142" i="152"/>
  <c r="J142" i="152" s="1"/>
  <c r="K142" i="152" s="1"/>
  <c r="M142" i="152" s="1"/>
  <c r="L141" i="152"/>
  <c r="L140" i="152"/>
  <c r="F140" i="152"/>
  <c r="J140" i="152" s="1"/>
  <c r="K140" i="152" s="1"/>
  <c r="M140" i="152" s="1"/>
  <c r="L139" i="152"/>
  <c r="L138" i="152"/>
  <c r="F138" i="152"/>
  <c r="J138" i="152" s="1"/>
  <c r="K138" i="152" s="1"/>
  <c r="M138" i="152" s="1"/>
  <c r="L137" i="152"/>
  <c r="L136" i="152"/>
  <c r="L135" i="152"/>
  <c r="L134" i="152"/>
  <c r="F134" i="152"/>
  <c r="J134" i="152" s="1"/>
  <c r="K134" i="152" s="1"/>
  <c r="M134" i="152" s="1"/>
  <c r="L133" i="152"/>
  <c r="L132" i="152"/>
  <c r="F132" i="152"/>
  <c r="J132" i="152" s="1"/>
  <c r="K132" i="152" s="1"/>
  <c r="M132" i="152" s="1"/>
  <c r="L131" i="152"/>
  <c r="L130" i="152"/>
  <c r="F130" i="152"/>
  <c r="J130" i="152" s="1"/>
  <c r="K130" i="152" s="1"/>
  <c r="M130" i="152" s="1"/>
  <c r="L129" i="152"/>
  <c r="L128" i="152"/>
  <c r="L127" i="152"/>
  <c r="L126" i="152"/>
  <c r="F126" i="152"/>
  <c r="J126" i="152" s="1"/>
  <c r="K126" i="152" s="1"/>
  <c r="M126" i="152" s="1"/>
  <c r="L125" i="152"/>
  <c r="L124" i="152"/>
  <c r="L123" i="152"/>
  <c r="L122" i="152"/>
  <c r="F122" i="152"/>
  <c r="J122" i="152" s="1"/>
  <c r="K122" i="152" s="1"/>
  <c r="M122" i="152" s="1"/>
  <c r="L121" i="152"/>
  <c r="L120" i="152"/>
  <c r="L119" i="152"/>
  <c r="L118" i="152"/>
  <c r="F118" i="152"/>
  <c r="J118" i="152" s="1"/>
  <c r="K118" i="152" s="1"/>
  <c r="M118" i="152" s="1"/>
  <c r="L117" i="152"/>
  <c r="L116" i="152"/>
  <c r="L115" i="152"/>
  <c r="L114" i="152"/>
  <c r="F114" i="152"/>
  <c r="J114" i="152" s="1"/>
  <c r="K114" i="152" s="1"/>
  <c r="M114" i="152" s="1"/>
  <c r="L113" i="152"/>
  <c r="L112" i="152"/>
  <c r="L111" i="152"/>
  <c r="L110" i="152"/>
  <c r="F110" i="152"/>
  <c r="J110" i="152" s="1"/>
  <c r="K110" i="152" s="1"/>
  <c r="M110" i="152" s="1"/>
  <c r="L109" i="152"/>
  <c r="L108" i="152"/>
  <c r="F108" i="152"/>
  <c r="J108" i="152" s="1"/>
  <c r="K108" i="152" s="1"/>
  <c r="M108" i="152" s="1"/>
  <c r="L107" i="152"/>
  <c r="L106" i="152"/>
  <c r="F106" i="152"/>
  <c r="J106" i="152" s="1"/>
  <c r="K106" i="152" s="1"/>
  <c r="M106" i="152" s="1"/>
  <c r="L105" i="152"/>
  <c r="L104" i="152"/>
  <c r="L103" i="152"/>
  <c r="L102" i="152"/>
  <c r="F102" i="152"/>
  <c r="J102" i="152" s="1"/>
  <c r="K102" i="152" s="1"/>
  <c r="M102" i="152" s="1"/>
  <c r="L101" i="152"/>
  <c r="L100" i="152"/>
  <c r="F100" i="152"/>
  <c r="J100" i="152" s="1"/>
  <c r="K100" i="152" s="1"/>
  <c r="M100" i="152" s="1"/>
  <c r="L99" i="152"/>
  <c r="L98" i="152"/>
  <c r="F98" i="152"/>
  <c r="J98" i="152" s="1"/>
  <c r="K98" i="152" s="1"/>
  <c r="M98" i="152" s="1"/>
  <c r="L97" i="152"/>
  <c r="L96" i="152"/>
  <c r="L95" i="152"/>
  <c r="L94" i="152"/>
  <c r="F94" i="152"/>
  <c r="J94" i="152" s="1"/>
  <c r="K94" i="152" s="1"/>
  <c r="M94" i="152" s="1"/>
  <c r="L93" i="152"/>
  <c r="L92" i="152"/>
  <c r="L91" i="152"/>
  <c r="L90" i="152"/>
  <c r="F90" i="152"/>
  <c r="J90" i="152" s="1"/>
  <c r="K90" i="152" s="1"/>
  <c r="M90" i="152" s="1"/>
  <c r="L89" i="152"/>
  <c r="L88" i="152"/>
  <c r="L87" i="152"/>
  <c r="L86" i="152"/>
  <c r="F86" i="152"/>
  <c r="J86" i="152" s="1"/>
  <c r="K86" i="152" s="1"/>
  <c r="M86" i="152" s="1"/>
  <c r="L85" i="152"/>
  <c r="L84" i="152"/>
  <c r="L83" i="152"/>
  <c r="L82" i="152"/>
  <c r="F82" i="152"/>
  <c r="J82" i="152" s="1"/>
  <c r="K82" i="152" s="1"/>
  <c r="M82" i="152" s="1"/>
  <c r="L81" i="152"/>
  <c r="L80" i="152"/>
  <c r="L79" i="152"/>
  <c r="L78" i="152"/>
  <c r="F78" i="152"/>
  <c r="J78" i="152" s="1"/>
  <c r="K78" i="152" s="1"/>
  <c r="M78" i="152" s="1"/>
  <c r="L77" i="152"/>
  <c r="L76" i="152"/>
  <c r="F76" i="152"/>
  <c r="J76" i="152" s="1"/>
  <c r="K76" i="152" s="1"/>
  <c r="M76" i="152" s="1"/>
  <c r="L75" i="152"/>
  <c r="L74" i="152"/>
  <c r="F74" i="152"/>
  <c r="J74" i="152" s="1"/>
  <c r="K74" i="152" s="1"/>
  <c r="M74" i="152" s="1"/>
  <c r="L73" i="152"/>
  <c r="L72" i="152"/>
  <c r="L71" i="152"/>
  <c r="L70" i="152"/>
  <c r="F70" i="152"/>
  <c r="J70" i="152" s="1"/>
  <c r="K70" i="152" s="1"/>
  <c r="M70" i="152" s="1"/>
  <c r="L69" i="152"/>
  <c r="L68" i="152"/>
  <c r="F68" i="152"/>
  <c r="J68" i="152" s="1"/>
  <c r="K68" i="152" s="1"/>
  <c r="M68" i="152" s="1"/>
  <c r="L67" i="152"/>
  <c r="L66" i="152"/>
  <c r="F66" i="152"/>
  <c r="J66" i="152" s="1"/>
  <c r="K66" i="152" s="1"/>
  <c r="M66" i="152" s="1"/>
  <c r="L65" i="152"/>
  <c r="L64" i="152"/>
  <c r="L63" i="152"/>
  <c r="L62" i="152"/>
  <c r="F62" i="152"/>
  <c r="J62" i="152" s="1"/>
  <c r="K62" i="152" s="1"/>
  <c r="M62" i="152" s="1"/>
  <c r="L61" i="152"/>
  <c r="L60" i="152"/>
  <c r="L59" i="152"/>
  <c r="L58" i="152"/>
  <c r="F58" i="152"/>
  <c r="J58" i="152" s="1"/>
  <c r="K58" i="152" s="1"/>
  <c r="M58" i="152" s="1"/>
  <c r="L57" i="152"/>
  <c r="L56" i="152"/>
  <c r="L55" i="152"/>
  <c r="L54" i="152"/>
  <c r="F54" i="152"/>
  <c r="J54" i="152" s="1"/>
  <c r="K54" i="152" s="1"/>
  <c r="M54" i="152" s="1"/>
  <c r="L53" i="152"/>
  <c r="L52" i="152"/>
  <c r="L51" i="152"/>
  <c r="L50" i="152"/>
  <c r="F50" i="152"/>
  <c r="J50" i="152" s="1"/>
  <c r="K50" i="152" s="1"/>
  <c r="M50" i="152" s="1"/>
  <c r="L49" i="152"/>
  <c r="L48" i="152"/>
  <c r="L47" i="152"/>
  <c r="L46" i="152"/>
  <c r="F46" i="152"/>
  <c r="J46" i="152" s="1"/>
  <c r="K46" i="152" s="1"/>
  <c r="M46" i="152" s="1"/>
  <c r="L45" i="152"/>
  <c r="L44" i="152"/>
  <c r="F44" i="152"/>
  <c r="J44" i="152" s="1"/>
  <c r="K44" i="152" s="1"/>
  <c r="M44" i="152" s="1"/>
  <c r="L43" i="152"/>
  <c r="L42" i="152"/>
  <c r="F42" i="152"/>
  <c r="J42" i="152" s="1"/>
  <c r="K42" i="152" s="1"/>
  <c r="M42" i="152" s="1"/>
  <c r="L41" i="152"/>
  <c r="L40" i="152"/>
  <c r="L39" i="152"/>
  <c r="L38" i="152"/>
  <c r="F38" i="152"/>
  <c r="J38" i="152" s="1"/>
  <c r="K38" i="152" s="1"/>
  <c r="M38" i="152" s="1"/>
  <c r="L37" i="152"/>
  <c r="L36" i="152"/>
  <c r="F36" i="152"/>
  <c r="J36" i="152" s="1"/>
  <c r="K36" i="152" s="1"/>
  <c r="M36" i="152" s="1"/>
  <c r="L35" i="152"/>
  <c r="L34" i="152"/>
  <c r="F34" i="152"/>
  <c r="J34" i="152" s="1"/>
  <c r="K34" i="152" s="1"/>
  <c r="M34" i="152" s="1"/>
  <c r="L33" i="152"/>
  <c r="L32" i="152"/>
  <c r="L31" i="152"/>
  <c r="L30" i="152"/>
  <c r="F30" i="152"/>
  <c r="J30" i="152" s="1"/>
  <c r="K30" i="152" s="1"/>
  <c r="M30" i="152" s="1"/>
  <c r="L29" i="152"/>
  <c r="L28" i="152"/>
  <c r="L27" i="152"/>
  <c r="L26" i="152"/>
  <c r="F26" i="152"/>
  <c r="J26" i="152" s="1"/>
  <c r="K26" i="152" s="1"/>
  <c r="M26" i="152" s="1"/>
  <c r="L25" i="152"/>
  <c r="L24" i="152"/>
  <c r="L23" i="152"/>
  <c r="L22" i="152"/>
  <c r="F22" i="152"/>
  <c r="J22" i="152" s="1"/>
  <c r="K22" i="152" s="1"/>
  <c r="M22" i="152" s="1"/>
  <c r="L21" i="152"/>
  <c r="L20" i="152"/>
  <c r="L19" i="152"/>
  <c r="L18" i="152"/>
  <c r="L17" i="152"/>
  <c r="L16" i="152"/>
  <c r="L15" i="152"/>
  <c r="L14" i="152"/>
  <c r="L13" i="152"/>
  <c r="L12" i="152"/>
  <c r="L11" i="152"/>
  <c r="L10" i="152"/>
  <c r="L9" i="152"/>
  <c r="L8" i="152"/>
  <c r="L7" i="152"/>
  <c r="L6" i="152"/>
  <c r="L5" i="152"/>
  <c r="I1" i="152"/>
  <c r="E2" i="152"/>
  <c r="F53" i="151"/>
  <c r="I43" i="151"/>
  <c r="I42" i="151"/>
  <c r="G42" i="151"/>
  <c r="I41" i="151"/>
  <c r="G41" i="151"/>
  <c r="I40" i="151"/>
  <c r="H40" i="151"/>
  <c r="B385" i="101" s="1"/>
  <c r="G40" i="151"/>
  <c r="I39" i="151"/>
  <c r="G39" i="151"/>
  <c r="I38" i="151"/>
  <c r="G38" i="151"/>
  <c r="I37" i="151"/>
  <c r="G37" i="151"/>
  <c r="G36" i="151"/>
  <c r="C381" i="101" s="1"/>
  <c r="G35" i="151"/>
  <c r="G34" i="151"/>
  <c r="C379" i="101" s="1"/>
  <c r="G33" i="151"/>
  <c r="C378" i="101" s="1"/>
  <c r="I29" i="151"/>
  <c r="F29" i="151"/>
  <c r="G29" i="151" s="1"/>
  <c r="A29" i="151"/>
  <c r="I28" i="151"/>
  <c r="F28" i="151"/>
  <c r="G28" i="151" s="1"/>
  <c r="A28" i="151"/>
  <c r="I27" i="151"/>
  <c r="F27" i="151"/>
  <c r="G27" i="151" s="1"/>
  <c r="A27" i="151"/>
  <c r="I26" i="151"/>
  <c r="F26" i="151"/>
  <c r="G26" i="151" s="1"/>
  <c r="A26" i="151"/>
  <c r="I25" i="151"/>
  <c r="F25" i="151"/>
  <c r="G25" i="151" s="1"/>
  <c r="A25" i="151"/>
  <c r="F24" i="151"/>
  <c r="G24" i="151" s="1"/>
  <c r="A24" i="151"/>
  <c r="F23" i="151"/>
  <c r="G23" i="151" s="1"/>
  <c r="C371" i="101" s="1"/>
  <c r="A23" i="151"/>
  <c r="F22" i="151"/>
  <c r="G22" i="151" s="1"/>
  <c r="A22" i="151"/>
  <c r="F21" i="151"/>
  <c r="G21" i="151" s="1"/>
  <c r="A21" i="151"/>
  <c r="I20" i="151"/>
  <c r="F20" i="151"/>
  <c r="G20" i="151" s="1"/>
  <c r="A20" i="151"/>
  <c r="I19" i="151"/>
  <c r="F19" i="151"/>
  <c r="A19" i="151"/>
  <c r="I18" i="151"/>
  <c r="F18" i="151"/>
  <c r="A18" i="151"/>
  <c r="I17" i="151"/>
  <c r="F17" i="151"/>
  <c r="A17" i="151"/>
  <c r="I16" i="151"/>
  <c r="F16" i="151"/>
  <c r="A16" i="151"/>
  <c r="I15" i="151"/>
  <c r="F15" i="151"/>
  <c r="A15" i="151"/>
  <c r="A14" i="151"/>
  <c r="E11" i="151"/>
  <c r="H6" i="151"/>
  <c r="H41" i="151"/>
  <c r="B386" i="101" s="1"/>
  <c r="B4" i="151"/>
  <c r="G200" i="150"/>
  <c r="L199" i="150"/>
  <c r="F199" i="150"/>
  <c r="J199" i="150" s="1"/>
  <c r="K199" i="150" s="1"/>
  <c r="M199" i="150" s="1"/>
  <c r="L198" i="150"/>
  <c r="L197" i="150"/>
  <c r="F197" i="150"/>
  <c r="J197" i="150" s="1"/>
  <c r="K197" i="150" s="1"/>
  <c r="M197" i="150" s="1"/>
  <c r="L196" i="150"/>
  <c r="L195" i="150"/>
  <c r="L194" i="150"/>
  <c r="L193" i="150"/>
  <c r="F193" i="150"/>
  <c r="J193" i="150" s="1"/>
  <c r="K193" i="150" s="1"/>
  <c r="M193" i="150" s="1"/>
  <c r="L192" i="150"/>
  <c r="L191" i="150"/>
  <c r="F191" i="150"/>
  <c r="J191" i="150" s="1"/>
  <c r="K191" i="150" s="1"/>
  <c r="M191" i="150" s="1"/>
  <c r="L190" i="150"/>
  <c r="L189" i="150"/>
  <c r="F189" i="150"/>
  <c r="J189" i="150" s="1"/>
  <c r="K189" i="150" s="1"/>
  <c r="M189" i="150" s="1"/>
  <c r="L188" i="150"/>
  <c r="L187" i="150"/>
  <c r="L186" i="150"/>
  <c r="L185" i="150"/>
  <c r="F185" i="150"/>
  <c r="J185" i="150" s="1"/>
  <c r="K185" i="150" s="1"/>
  <c r="M185" i="150" s="1"/>
  <c r="L184" i="150"/>
  <c r="L183" i="150"/>
  <c r="F183" i="150"/>
  <c r="J183" i="150" s="1"/>
  <c r="K183" i="150" s="1"/>
  <c r="M183" i="150" s="1"/>
  <c r="L182" i="150"/>
  <c r="L181" i="150"/>
  <c r="F181" i="150"/>
  <c r="J181" i="150" s="1"/>
  <c r="K181" i="150" s="1"/>
  <c r="M181" i="150" s="1"/>
  <c r="L180" i="150"/>
  <c r="L179" i="150"/>
  <c r="L178" i="150"/>
  <c r="L177" i="150"/>
  <c r="F177" i="150"/>
  <c r="J177" i="150" s="1"/>
  <c r="K177" i="150" s="1"/>
  <c r="M177" i="150" s="1"/>
  <c r="L176" i="150"/>
  <c r="L175" i="150"/>
  <c r="F175" i="150"/>
  <c r="J175" i="150" s="1"/>
  <c r="K175" i="150" s="1"/>
  <c r="M175" i="150" s="1"/>
  <c r="L174" i="150"/>
  <c r="L173" i="150"/>
  <c r="F173" i="150"/>
  <c r="J173" i="150" s="1"/>
  <c r="K173" i="150" s="1"/>
  <c r="M173" i="150" s="1"/>
  <c r="L172" i="150"/>
  <c r="L171" i="150"/>
  <c r="L170" i="150"/>
  <c r="L169" i="150"/>
  <c r="F169" i="150"/>
  <c r="J169" i="150" s="1"/>
  <c r="K169" i="150" s="1"/>
  <c r="M169" i="150" s="1"/>
  <c r="L168" i="150"/>
  <c r="L167" i="150"/>
  <c r="F167" i="150"/>
  <c r="J167" i="150" s="1"/>
  <c r="K167" i="150" s="1"/>
  <c r="M167" i="150" s="1"/>
  <c r="L166" i="150"/>
  <c r="L165" i="150"/>
  <c r="F165" i="150"/>
  <c r="J165" i="150" s="1"/>
  <c r="K165" i="150" s="1"/>
  <c r="M165" i="150" s="1"/>
  <c r="L164" i="150"/>
  <c r="L163" i="150"/>
  <c r="L162" i="150"/>
  <c r="L161" i="150"/>
  <c r="F161" i="150"/>
  <c r="J161" i="150" s="1"/>
  <c r="K161" i="150" s="1"/>
  <c r="M161" i="150" s="1"/>
  <c r="L160" i="150"/>
  <c r="L159" i="150"/>
  <c r="F159" i="150"/>
  <c r="J159" i="150" s="1"/>
  <c r="K159" i="150" s="1"/>
  <c r="M159" i="150" s="1"/>
  <c r="L158" i="150"/>
  <c r="L157" i="150"/>
  <c r="F157" i="150"/>
  <c r="J157" i="150" s="1"/>
  <c r="K157" i="150" s="1"/>
  <c r="M157" i="150" s="1"/>
  <c r="L156" i="150"/>
  <c r="L155" i="150"/>
  <c r="L154" i="150"/>
  <c r="L153" i="150"/>
  <c r="F153" i="150"/>
  <c r="J153" i="150" s="1"/>
  <c r="K153" i="150" s="1"/>
  <c r="M153" i="150" s="1"/>
  <c r="L152" i="150"/>
  <c r="L151" i="150"/>
  <c r="F151" i="150"/>
  <c r="J151" i="150" s="1"/>
  <c r="K151" i="150" s="1"/>
  <c r="M151" i="150" s="1"/>
  <c r="L150" i="150"/>
  <c r="L149" i="150"/>
  <c r="F149" i="150"/>
  <c r="J149" i="150" s="1"/>
  <c r="K149" i="150" s="1"/>
  <c r="M149" i="150" s="1"/>
  <c r="L148" i="150"/>
  <c r="L147" i="150"/>
  <c r="L146" i="150"/>
  <c r="L145" i="150"/>
  <c r="F145" i="150"/>
  <c r="J145" i="150" s="1"/>
  <c r="K145" i="150" s="1"/>
  <c r="M145" i="150" s="1"/>
  <c r="L144" i="150"/>
  <c r="L143" i="150"/>
  <c r="F143" i="150"/>
  <c r="J143" i="150" s="1"/>
  <c r="K143" i="150" s="1"/>
  <c r="M143" i="150" s="1"/>
  <c r="L142" i="150"/>
  <c r="L141" i="150"/>
  <c r="F141" i="150"/>
  <c r="J141" i="150" s="1"/>
  <c r="K141" i="150" s="1"/>
  <c r="M141" i="150" s="1"/>
  <c r="L140" i="150"/>
  <c r="L139" i="150"/>
  <c r="L138" i="150"/>
  <c r="L137" i="150"/>
  <c r="F137" i="150"/>
  <c r="J137" i="150" s="1"/>
  <c r="K137" i="150" s="1"/>
  <c r="M137" i="150" s="1"/>
  <c r="L136" i="150"/>
  <c r="L135" i="150"/>
  <c r="F135" i="150"/>
  <c r="J135" i="150" s="1"/>
  <c r="K135" i="150" s="1"/>
  <c r="M135" i="150" s="1"/>
  <c r="L134" i="150"/>
  <c r="L133" i="150"/>
  <c r="F133" i="150"/>
  <c r="J133" i="150" s="1"/>
  <c r="K133" i="150" s="1"/>
  <c r="M133" i="150" s="1"/>
  <c r="L132" i="150"/>
  <c r="L131" i="150"/>
  <c r="L130" i="150"/>
  <c r="L129" i="150"/>
  <c r="F129" i="150"/>
  <c r="J129" i="150" s="1"/>
  <c r="K129" i="150" s="1"/>
  <c r="M129" i="150" s="1"/>
  <c r="L128" i="150"/>
  <c r="L127" i="150"/>
  <c r="F127" i="150"/>
  <c r="J127" i="150" s="1"/>
  <c r="K127" i="150" s="1"/>
  <c r="M127" i="150" s="1"/>
  <c r="L126" i="150"/>
  <c r="L125" i="150"/>
  <c r="F125" i="150"/>
  <c r="J125" i="150" s="1"/>
  <c r="K125" i="150" s="1"/>
  <c r="M125" i="150" s="1"/>
  <c r="L124" i="150"/>
  <c r="L123" i="150"/>
  <c r="L122" i="150"/>
  <c r="L121" i="150"/>
  <c r="F121" i="150"/>
  <c r="J121" i="150" s="1"/>
  <c r="K121" i="150" s="1"/>
  <c r="M121" i="150" s="1"/>
  <c r="L120" i="150"/>
  <c r="L119" i="150"/>
  <c r="F119" i="150"/>
  <c r="J119" i="150" s="1"/>
  <c r="K119" i="150" s="1"/>
  <c r="M119" i="150" s="1"/>
  <c r="L118" i="150"/>
  <c r="L117" i="150"/>
  <c r="F117" i="150"/>
  <c r="J117" i="150" s="1"/>
  <c r="K117" i="150" s="1"/>
  <c r="M117" i="150" s="1"/>
  <c r="L116" i="150"/>
  <c r="L115" i="150"/>
  <c r="L114" i="150"/>
  <c r="L113" i="150"/>
  <c r="F113" i="150"/>
  <c r="J113" i="150" s="1"/>
  <c r="K113" i="150" s="1"/>
  <c r="M113" i="150" s="1"/>
  <c r="L112" i="150"/>
  <c r="L111" i="150"/>
  <c r="F111" i="150"/>
  <c r="J111" i="150" s="1"/>
  <c r="K111" i="150" s="1"/>
  <c r="M111" i="150" s="1"/>
  <c r="L110" i="150"/>
  <c r="L109" i="150"/>
  <c r="F109" i="150"/>
  <c r="J109" i="150" s="1"/>
  <c r="K109" i="150" s="1"/>
  <c r="M109" i="150" s="1"/>
  <c r="L108" i="150"/>
  <c r="L107" i="150"/>
  <c r="L106" i="150"/>
  <c r="L105" i="150"/>
  <c r="F105" i="150"/>
  <c r="J105" i="150" s="1"/>
  <c r="K105" i="150" s="1"/>
  <c r="M105" i="150" s="1"/>
  <c r="L104" i="150"/>
  <c r="L103" i="150"/>
  <c r="F103" i="150"/>
  <c r="J103" i="150" s="1"/>
  <c r="K103" i="150" s="1"/>
  <c r="M103" i="150" s="1"/>
  <c r="L102" i="150"/>
  <c r="L101" i="150"/>
  <c r="F101" i="150"/>
  <c r="J101" i="150" s="1"/>
  <c r="K101" i="150" s="1"/>
  <c r="M101" i="150" s="1"/>
  <c r="L100" i="150"/>
  <c r="L99" i="150"/>
  <c r="L98" i="150"/>
  <c r="L97" i="150"/>
  <c r="F97" i="150"/>
  <c r="J97" i="150" s="1"/>
  <c r="K97" i="150" s="1"/>
  <c r="M97" i="150" s="1"/>
  <c r="L96" i="150"/>
  <c r="L95" i="150"/>
  <c r="F95" i="150"/>
  <c r="J95" i="150" s="1"/>
  <c r="K95" i="150" s="1"/>
  <c r="M95" i="150" s="1"/>
  <c r="L94" i="150"/>
  <c r="L93" i="150"/>
  <c r="F93" i="150"/>
  <c r="J93" i="150" s="1"/>
  <c r="K93" i="150" s="1"/>
  <c r="M93" i="150" s="1"/>
  <c r="L92" i="150"/>
  <c r="L91" i="150"/>
  <c r="L90" i="150"/>
  <c r="L89" i="150"/>
  <c r="F89" i="150"/>
  <c r="J89" i="150" s="1"/>
  <c r="K89" i="150" s="1"/>
  <c r="M89" i="150" s="1"/>
  <c r="L88" i="150"/>
  <c r="L87" i="150"/>
  <c r="F87" i="150"/>
  <c r="J87" i="150" s="1"/>
  <c r="K87" i="150" s="1"/>
  <c r="M87" i="150" s="1"/>
  <c r="L86" i="150"/>
  <c r="L85" i="150"/>
  <c r="F85" i="150"/>
  <c r="J85" i="150" s="1"/>
  <c r="K85" i="150" s="1"/>
  <c r="M85" i="150" s="1"/>
  <c r="L84" i="150"/>
  <c r="L83" i="150"/>
  <c r="L82" i="150"/>
  <c r="L81" i="150"/>
  <c r="F81" i="150"/>
  <c r="J81" i="150" s="1"/>
  <c r="K81" i="150" s="1"/>
  <c r="M81" i="150" s="1"/>
  <c r="L80" i="150"/>
  <c r="L79" i="150"/>
  <c r="F79" i="150"/>
  <c r="J79" i="150" s="1"/>
  <c r="K79" i="150" s="1"/>
  <c r="M79" i="150" s="1"/>
  <c r="L78" i="150"/>
  <c r="L77" i="150"/>
  <c r="F77" i="150"/>
  <c r="J77" i="150" s="1"/>
  <c r="K77" i="150" s="1"/>
  <c r="M77" i="150" s="1"/>
  <c r="L76" i="150"/>
  <c r="L75" i="150"/>
  <c r="L74" i="150"/>
  <c r="L73" i="150"/>
  <c r="F73" i="150"/>
  <c r="J73" i="150" s="1"/>
  <c r="K73" i="150" s="1"/>
  <c r="M73" i="150" s="1"/>
  <c r="L72" i="150"/>
  <c r="L71" i="150"/>
  <c r="F71" i="150"/>
  <c r="J71" i="150" s="1"/>
  <c r="K71" i="150" s="1"/>
  <c r="M71" i="150" s="1"/>
  <c r="L70" i="150"/>
  <c r="L69" i="150"/>
  <c r="F69" i="150"/>
  <c r="J69" i="150" s="1"/>
  <c r="K69" i="150" s="1"/>
  <c r="M69" i="150" s="1"/>
  <c r="L68" i="150"/>
  <c r="L67" i="150"/>
  <c r="L66" i="150"/>
  <c r="L65" i="150"/>
  <c r="F65" i="150"/>
  <c r="J65" i="150" s="1"/>
  <c r="K65" i="150" s="1"/>
  <c r="M65" i="150" s="1"/>
  <c r="L64" i="150"/>
  <c r="L63" i="150"/>
  <c r="F63" i="150"/>
  <c r="J63" i="150" s="1"/>
  <c r="K63" i="150" s="1"/>
  <c r="M63" i="150" s="1"/>
  <c r="L62" i="150"/>
  <c r="L61" i="150"/>
  <c r="F61" i="150"/>
  <c r="J61" i="150" s="1"/>
  <c r="K61" i="150" s="1"/>
  <c r="M61" i="150" s="1"/>
  <c r="L60" i="150"/>
  <c r="L59" i="150"/>
  <c r="L58" i="150"/>
  <c r="L57" i="150"/>
  <c r="F57" i="150"/>
  <c r="J57" i="150" s="1"/>
  <c r="K57" i="150" s="1"/>
  <c r="M57" i="150" s="1"/>
  <c r="L56" i="150"/>
  <c r="L55" i="150"/>
  <c r="F55" i="150"/>
  <c r="J55" i="150" s="1"/>
  <c r="K55" i="150" s="1"/>
  <c r="M55" i="150" s="1"/>
  <c r="L54" i="150"/>
  <c r="L53" i="150"/>
  <c r="F53" i="150"/>
  <c r="J53" i="150" s="1"/>
  <c r="K53" i="150" s="1"/>
  <c r="M53" i="150" s="1"/>
  <c r="L52" i="150"/>
  <c r="L51" i="150"/>
  <c r="L50" i="150"/>
  <c r="L49" i="150"/>
  <c r="F49" i="150"/>
  <c r="J49" i="150" s="1"/>
  <c r="K49" i="150" s="1"/>
  <c r="M49" i="150" s="1"/>
  <c r="L48" i="150"/>
  <c r="L47" i="150"/>
  <c r="F47" i="150"/>
  <c r="J47" i="150" s="1"/>
  <c r="K47" i="150" s="1"/>
  <c r="M47" i="150" s="1"/>
  <c r="L46" i="150"/>
  <c r="L45" i="150"/>
  <c r="F45" i="150"/>
  <c r="J45" i="150" s="1"/>
  <c r="K45" i="150" s="1"/>
  <c r="M45" i="150" s="1"/>
  <c r="L44" i="150"/>
  <c r="L43" i="150"/>
  <c r="L42" i="150"/>
  <c r="L41" i="150"/>
  <c r="F41" i="150"/>
  <c r="J41" i="150" s="1"/>
  <c r="K41" i="150" s="1"/>
  <c r="M41" i="150" s="1"/>
  <c r="L40" i="150"/>
  <c r="L39" i="150"/>
  <c r="F39" i="150"/>
  <c r="J39" i="150" s="1"/>
  <c r="K39" i="150" s="1"/>
  <c r="M39" i="150" s="1"/>
  <c r="L38" i="150"/>
  <c r="L37" i="150"/>
  <c r="F37" i="150"/>
  <c r="J37" i="150" s="1"/>
  <c r="K37" i="150" s="1"/>
  <c r="M37" i="150" s="1"/>
  <c r="L36" i="150"/>
  <c r="L35" i="150"/>
  <c r="L34" i="150"/>
  <c r="L33" i="150"/>
  <c r="F33" i="150"/>
  <c r="J33" i="150" s="1"/>
  <c r="K33" i="150" s="1"/>
  <c r="M33" i="150" s="1"/>
  <c r="L32" i="150"/>
  <c r="L31" i="150"/>
  <c r="F31" i="150"/>
  <c r="J31" i="150" s="1"/>
  <c r="K31" i="150" s="1"/>
  <c r="M31" i="150" s="1"/>
  <c r="L30" i="150"/>
  <c r="L29" i="150"/>
  <c r="F29" i="150"/>
  <c r="J29" i="150" s="1"/>
  <c r="K29" i="150" s="1"/>
  <c r="M29" i="150" s="1"/>
  <c r="L28" i="150"/>
  <c r="L27" i="150"/>
  <c r="L26" i="150"/>
  <c r="L25" i="150"/>
  <c r="F25" i="150"/>
  <c r="J25" i="150" s="1"/>
  <c r="K25" i="150" s="1"/>
  <c r="M25" i="150" s="1"/>
  <c r="L24" i="150"/>
  <c r="L23" i="150"/>
  <c r="F23" i="150"/>
  <c r="J23" i="150" s="1"/>
  <c r="K23" i="150" s="1"/>
  <c r="M23" i="150" s="1"/>
  <c r="L22" i="150"/>
  <c r="L21" i="150"/>
  <c r="F21" i="150"/>
  <c r="J21" i="150" s="1"/>
  <c r="K21" i="150" s="1"/>
  <c r="M21" i="150" s="1"/>
  <c r="L20" i="150"/>
  <c r="L19" i="150"/>
  <c r="L18" i="150"/>
  <c r="L17" i="150"/>
  <c r="L16" i="150"/>
  <c r="L15" i="150"/>
  <c r="L14" i="150"/>
  <c r="L13" i="150"/>
  <c r="L12" i="150"/>
  <c r="L11" i="150"/>
  <c r="L10" i="150"/>
  <c r="L9" i="150"/>
  <c r="L8" i="150"/>
  <c r="L7" i="150"/>
  <c r="L6" i="150"/>
  <c r="L5" i="150"/>
  <c r="I1" i="150"/>
  <c r="D1" i="150"/>
  <c r="F53" i="149"/>
  <c r="I43" i="149"/>
  <c r="I42" i="149"/>
  <c r="G42" i="149"/>
  <c r="I41" i="149"/>
  <c r="G41" i="149"/>
  <c r="I40" i="149"/>
  <c r="G40" i="149"/>
  <c r="I39" i="149"/>
  <c r="G39" i="149"/>
  <c r="I38" i="149"/>
  <c r="G38" i="149"/>
  <c r="I37" i="149"/>
  <c r="G37" i="149"/>
  <c r="I36" i="149"/>
  <c r="G36" i="149"/>
  <c r="G35" i="149"/>
  <c r="I35" i="149" s="1"/>
  <c r="G34" i="149"/>
  <c r="G33" i="149"/>
  <c r="C352" i="101" s="1"/>
  <c r="I29" i="149"/>
  <c r="G29" i="149"/>
  <c r="F29" i="149"/>
  <c r="A29" i="149"/>
  <c r="I28" i="149"/>
  <c r="G28" i="149"/>
  <c r="F28" i="149"/>
  <c r="A28" i="149"/>
  <c r="I27" i="149"/>
  <c r="F27" i="149"/>
  <c r="G27" i="149" s="1"/>
  <c r="A27" i="149"/>
  <c r="I26" i="149"/>
  <c r="F26" i="149"/>
  <c r="G26" i="149" s="1"/>
  <c r="A26" i="149"/>
  <c r="I25" i="149"/>
  <c r="F25" i="149"/>
  <c r="G25" i="149" s="1"/>
  <c r="A25" i="149"/>
  <c r="I24" i="149"/>
  <c r="F24" i="149"/>
  <c r="G24" i="149" s="1"/>
  <c r="A24" i="149"/>
  <c r="I23" i="149"/>
  <c r="F23" i="149"/>
  <c r="G23" i="149" s="1"/>
  <c r="C345" i="101" s="1"/>
  <c r="A23" i="149"/>
  <c r="I22" i="149"/>
  <c r="F22" i="149"/>
  <c r="G22" i="149" s="1"/>
  <c r="C344" i="101" s="1"/>
  <c r="A22" i="149"/>
  <c r="I21" i="149"/>
  <c r="F21" i="149"/>
  <c r="G21" i="149" s="1"/>
  <c r="C343" i="101" s="1"/>
  <c r="A21" i="149"/>
  <c r="I20" i="149"/>
  <c r="F20" i="149"/>
  <c r="G20" i="149" s="1"/>
  <c r="A20" i="149"/>
  <c r="I19" i="149"/>
  <c r="F19" i="149"/>
  <c r="A19" i="149"/>
  <c r="I18" i="149"/>
  <c r="F18" i="149"/>
  <c r="A18" i="149"/>
  <c r="I17" i="149"/>
  <c r="F17" i="149"/>
  <c r="A17" i="149"/>
  <c r="I16" i="149"/>
  <c r="F16" i="149"/>
  <c r="A16" i="149"/>
  <c r="I15" i="149"/>
  <c r="F15" i="149"/>
  <c r="A15" i="149"/>
  <c r="A14" i="149"/>
  <c r="E11" i="149"/>
  <c r="B6" i="149"/>
  <c r="G200" i="148"/>
  <c r="L11" i="148"/>
  <c r="L10" i="148"/>
  <c r="L9" i="148"/>
  <c r="L8" i="148"/>
  <c r="L7" i="148"/>
  <c r="L6" i="148"/>
  <c r="F6" i="148"/>
  <c r="J6" i="148" s="1"/>
  <c r="L5" i="148"/>
  <c r="I1" i="148"/>
  <c r="E2" i="148"/>
  <c r="F53" i="147"/>
  <c r="I43" i="147"/>
  <c r="H43" i="147"/>
  <c r="B336" i="101" s="1"/>
  <c r="I42" i="147"/>
  <c r="H42" i="147"/>
  <c r="B335" i="101" s="1"/>
  <c r="G42" i="147"/>
  <c r="I41" i="147"/>
  <c r="G41" i="147"/>
  <c r="I40" i="147"/>
  <c r="G40" i="147"/>
  <c r="I39" i="147"/>
  <c r="H39" i="147"/>
  <c r="B332" i="101" s="1"/>
  <c r="G39" i="147"/>
  <c r="I38" i="147"/>
  <c r="G38" i="147"/>
  <c r="I37" i="147"/>
  <c r="G37" i="147"/>
  <c r="I36" i="147"/>
  <c r="H36" i="147"/>
  <c r="B329" i="101" s="1"/>
  <c r="G36" i="147"/>
  <c r="I35" i="147"/>
  <c r="G35" i="147"/>
  <c r="I34" i="147"/>
  <c r="H34" i="147"/>
  <c r="B327" i="101" s="1"/>
  <c r="G34" i="147"/>
  <c r="G33" i="147"/>
  <c r="C326" i="101" s="1"/>
  <c r="I29" i="147"/>
  <c r="F29" i="147"/>
  <c r="G29" i="147" s="1"/>
  <c r="A29" i="147"/>
  <c r="I28" i="147"/>
  <c r="F28" i="147"/>
  <c r="G28" i="147" s="1"/>
  <c r="A28" i="147"/>
  <c r="I27" i="147"/>
  <c r="F27" i="147"/>
  <c r="G27" i="147" s="1"/>
  <c r="A27" i="147"/>
  <c r="I26" i="147"/>
  <c r="F26" i="147"/>
  <c r="G26" i="147" s="1"/>
  <c r="A26" i="147"/>
  <c r="I25" i="147"/>
  <c r="F25" i="147"/>
  <c r="G25" i="147" s="1"/>
  <c r="A25" i="147"/>
  <c r="F24" i="147"/>
  <c r="G24" i="147" s="1"/>
  <c r="A24" i="147"/>
  <c r="F23" i="147"/>
  <c r="G23" i="147" s="1"/>
  <c r="C319" i="101" s="1"/>
  <c r="A23" i="147"/>
  <c r="F22" i="147"/>
  <c r="G22" i="147" s="1"/>
  <c r="A22" i="147"/>
  <c r="F21" i="147"/>
  <c r="G21" i="147" s="1"/>
  <c r="A21" i="147"/>
  <c r="I20" i="147"/>
  <c r="F20" i="147"/>
  <c r="G20" i="147" s="1"/>
  <c r="A20" i="147"/>
  <c r="I19" i="147"/>
  <c r="F19" i="147"/>
  <c r="A19" i="147"/>
  <c r="F18" i="147"/>
  <c r="A18" i="147"/>
  <c r="F17" i="147"/>
  <c r="A17" i="147"/>
  <c r="F16" i="147"/>
  <c r="A16" i="147"/>
  <c r="I15" i="147"/>
  <c r="F15" i="147"/>
  <c r="A15" i="147"/>
  <c r="A14" i="147"/>
  <c r="E11" i="147"/>
  <c r="B6" i="147"/>
  <c r="H41" i="147"/>
  <c r="B334" i="101" s="1"/>
  <c r="B5" i="147"/>
  <c r="D2" i="147"/>
  <c r="G200" i="146"/>
  <c r="L35" i="146"/>
  <c r="F35" i="146"/>
  <c r="J35" i="146" s="1"/>
  <c r="L34" i="146"/>
  <c r="L33" i="146"/>
  <c r="L32" i="146"/>
  <c r="L31" i="146"/>
  <c r="J31" i="146"/>
  <c r="L30" i="146"/>
  <c r="L29" i="146"/>
  <c r="J29" i="146"/>
  <c r="L28" i="146"/>
  <c r="L27" i="146"/>
  <c r="F27" i="146"/>
  <c r="J27" i="146" s="1"/>
  <c r="L26" i="146"/>
  <c r="L25" i="146"/>
  <c r="L24" i="146"/>
  <c r="L23" i="146"/>
  <c r="F23" i="146"/>
  <c r="M23" i="146" s="1"/>
  <c r="L22" i="146"/>
  <c r="L21" i="146"/>
  <c r="F21" i="146"/>
  <c r="M21" i="146" s="1"/>
  <c r="L20" i="146"/>
  <c r="L19" i="146"/>
  <c r="L18" i="146"/>
  <c r="L17" i="146"/>
  <c r="L16" i="146"/>
  <c r="L15" i="146"/>
  <c r="L14" i="146"/>
  <c r="L13" i="146"/>
  <c r="L12" i="146"/>
  <c r="L11" i="146"/>
  <c r="L10" i="146"/>
  <c r="L9" i="146"/>
  <c r="L8" i="146"/>
  <c r="L7" i="146"/>
  <c r="L6" i="146"/>
  <c r="L5" i="146"/>
  <c r="I1" i="146"/>
  <c r="D1" i="146"/>
  <c r="E2" i="146"/>
  <c r="F53" i="145"/>
  <c r="I43" i="145"/>
  <c r="H43" i="145"/>
  <c r="B310" i="101" s="1"/>
  <c r="I42" i="145"/>
  <c r="G42" i="145"/>
  <c r="I41" i="145"/>
  <c r="G41" i="145"/>
  <c r="I40" i="145"/>
  <c r="G40" i="145"/>
  <c r="I39" i="145"/>
  <c r="G39" i="145"/>
  <c r="I38" i="145"/>
  <c r="G38" i="145"/>
  <c r="I37" i="145"/>
  <c r="H37" i="145"/>
  <c r="B304" i="101" s="1"/>
  <c r="G37" i="145"/>
  <c r="I36" i="145"/>
  <c r="H36" i="145"/>
  <c r="B303" i="101" s="1"/>
  <c r="G36" i="145"/>
  <c r="I35" i="145"/>
  <c r="G35" i="145"/>
  <c r="G34" i="145"/>
  <c r="I34" i="145" s="1"/>
  <c r="G33" i="145"/>
  <c r="C300" i="101" s="1"/>
  <c r="I29" i="145"/>
  <c r="F29" i="145"/>
  <c r="G29" i="145" s="1"/>
  <c r="A29" i="145"/>
  <c r="I28" i="145"/>
  <c r="F28" i="145"/>
  <c r="G28" i="145" s="1"/>
  <c r="A28" i="145"/>
  <c r="I27" i="145"/>
  <c r="F27" i="145"/>
  <c r="G27" i="145" s="1"/>
  <c r="A27" i="145"/>
  <c r="F26" i="145"/>
  <c r="G26" i="145" s="1"/>
  <c r="A26" i="145"/>
  <c r="F25" i="145"/>
  <c r="G25" i="145" s="1"/>
  <c r="I25" i="145" s="1"/>
  <c r="A25" i="145"/>
  <c r="F24" i="145"/>
  <c r="G24" i="145" s="1"/>
  <c r="A24" i="145"/>
  <c r="F23" i="145"/>
  <c r="G23" i="145" s="1"/>
  <c r="A23" i="145"/>
  <c r="F22" i="145"/>
  <c r="G22" i="145" s="1"/>
  <c r="C292" i="101" s="1"/>
  <c r="A22" i="145"/>
  <c r="F21" i="145"/>
  <c r="G21" i="145" s="1"/>
  <c r="A21" i="145"/>
  <c r="I20" i="145"/>
  <c r="F20" i="145"/>
  <c r="G20" i="145" s="1"/>
  <c r="A20" i="145"/>
  <c r="I19" i="145"/>
  <c r="F19" i="145"/>
  <c r="A19" i="145"/>
  <c r="F18" i="145"/>
  <c r="A18" i="145"/>
  <c r="F17" i="145"/>
  <c r="A17" i="145"/>
  <c r="F16" i="145"/>
  <c r="A16" i="145"/>
  <c r="I15" i="145"/>
  <c r="F15" i="145"/>
  <c r="A15" i="145"/>
  <c r="A14" i="145"/>
  <c r="E11" i="145"/>
  <c r="B6" i="145"/>
  <c r="H42" i="145"/>
  <c r="B309" i="101" s="1"/>
  <c r="D2" i="145"/>
  <c r="G200" i="144"/>
  <c r="L199" i="144"/>
  <c r="L198" i="144"/>
  <c r="F198" i="144"/>
  <c r="J198" i="144" s="1"/>
  <c r="K198" i="144" s="1"/>
  <c r="M198" i="144" s="1"/>
  <c r="L197" i="144"/>
  <c r="L196" i="144"/>
  <c r="L195" i="144"/>
  <c r="L194" i="144"/>
  <c r="F194" i="144"/>
  <c r="J194" i="144" s="1"/>
  <c r="K194" i="144" s="1"/>
  <c r="M194" i="144" s="1"/>
  <c r="L193" i="144"/>
  <c r="L192" i="144"/>
  <c r="L191" i="144"/>
  <c r="L190" i="144"/>
  <c r="F190" i="144"/>
  <c r="J190" i="144" s="1"/>
  <c r="K190" i="144" s="1"/>
  <c r="M190" i="144" s="1"/>
  <c r="L189" i="144"/>
  <c r="L188" i="144"/>
  <c r="L187" i="144"/>
  <c r="L186" i="144"/>
  <c r="F186" i="144"/>
  <c r="J186" i="144" s="1"/>
  <c r="K186" i="144" s="1"/>
  <c r="M186" i="144" s="1"/>
  <c r="L185" i="144"/>
  <c r="L184" i="144"/>
  <c r="L183" i="144"/>
  <c r="L182" i="144"/>
  <c r="F182" i="144"/>
  <c r="J182" i="144" s="1"/>
  <c r="K182" i="144" s="1"/>
  <c r="M182" i="144" s="1"/>
  <c r="L181" i="144"/>
  <c r="L180" i="144"/>
  <c r="L179" i="144"/>
  <c r="L178" i="144"/>
  <c r="F178" i="144"/>
  <c r="J178" i="144" s="1"/>
  <c r="K178" i="144" s="1"/>
  <c r="M178" i="144" s="1"/>
  <c r="L177" i="144"/>
  <c r="L176" i="144"/>
  <c r="L175" i="144"/>
  <c r="L174" i="144"/>
  <c r="F174" i="144"/>
  <c r="J174" i="144" s="1"/>
  <c r="K174" i="144" s="1"/>
  <c r="M174" i="144" s="1"/>
  <c r="L173" i="144"/>
  <c r="L172" i="144"/>
  <c r="L171" i="144"/>
  <c r="L170" i="144"/>
  <c r="F170" i="144"/>
  <c r="J170" i="144" s="1"/>
  <c r="K170" i="144" s="1"/>
  <c r="M170" i="144" s="1"/>
  <c r="L169" i="144"/>
  <c r="L168" i="144"/>
  <c r="L167" i="144"/>
  <c r="L166" i="144"/>
  <c r="F166" i="144"/>
  <c r="J166" i="144" s="1"/>
  <c r="K166" i="144" s="1"/>
  <c r="M166" i="144" s="1"/>
  <c r="L165" i="144"/>
  <c r="L164" i="144"/>
  <c r="L163" i="144"/>
  <c r="L162" i="144"/>
  <c r="F162" i="144"/>
  <c r="J162" i="144" s="1"/>
  <c r="K162" i="144" s="1"/>
  <c r="M162" i="144" s="1"/>
  <c r="L161" i="144"/>
  <c r="L160" i="144"/>
  <c r="L159" i="144"/>
  <c r="L158" i="144"/>
  <c r="F158" i="144"/>
  <c r="J158" i="144" s="1"/>
  <c r="K158" i="144" s="1"/>
  <c r="M158" i="144" s="1"/>
  <c r="L157" i="144"/>
  <c r="L156" i="144"/>
  <c r="L155" i="144"/>
  <c r="L154" i="144"/>
  <c r="F154" i="144"/>
  <c r="J154" i="144" s="1"/>
  <c r="K154" i="144" s="1"/>
  <c r="M154" i="144" s="1"/>
  <c r="L153" i="144"/>
  <c r="L152" i="144"/>
  <c r="L151" i="144"/>
  <c r="L150" i="144"/>
  <c r="F150" i="144"/>
  <c r="J150" i="144" s="1"/>
  <c r="K150" i="144" s="1"/>
  <c r="M150" i="144" s="1"/>
  <c r="L149" i="144"/>
  <c r="L148" i="144"/>
  <c r="L147" i="144"/>
  <c r="L146" i="144"/>
  <c r="F146" i="144"/>
  <c r="J146" i="144" s="1"/>
  <c r="K146" i="144" s="1"/>
  <c r="M146" i="144" s="1"/>
  <c r="L145" i="144"/>
  <c r="L144" i="144"/>
  <c r="L143" i="144"/>
  <c r="L142" i="144"/>
  <c r="F142" i="144"/>
  <c r="J142" i="144" s="1"/>
  <c r="K142" i="144" s="1"/>
  <c r="M142" i="144" s="1"/>
  <c r="L141" i="144"/>
  <c r="L140" i="144"/>
  <c r="L139" i="144"/>
  <c r="L138" i="144"/>
  <c r="F138" i="144"/>
  <c r="J138" i="144" s="1"/>
  <c r="K138" i="144" s="1"/>
  <c r="M138" i="144" s="1"/>
  <c r="L137" i="144"/>
  <c r="L136" i="144"/>
  <c r="L135" i="144"/>
  <c r="L134" i="144"/>
  <c r="F134" i="144"/>
  <c r="J134" i="144" s="1"/>
  <c r="K134" i="144" s="1"/>
  <c r="M134" i="144" s="1"/>
  <c r="L133" i="144"/>
  <c r="L132" i="144"/>
  <c r="L131" i="144"/>
  <c r="L130" i="144"/>
  <c r="F130" i="144"/>
  <c r="J130" i="144" s="1"/>
  <c r="K130" i="144" s="1"/>
  <c r="M130" i="144" s="1"/>
  <c r="L129" i="144"/>
  <c r="L128" i="144"/>
  <c r="L127" i="144"/>
  <c r="L126" i="144"/>
  <c r="F126" i="144"/>
  <c r="J126" i="144" s="1"/>
  <c r="K126" i="144" s="1"/>
  <c r="M126" i="144" s="1"/>
  <c r="L125" i="144"/>
  <c r="L124" i="144"/>
  <c r="L123" i="144"/>
  <c r="L122" i="144"/>
  <c r="F122" i="144"/>
  <c r="J122" i="144" s="1"/>
  <c r="K122" i="144" s="1"/>
  <c r="M122" i="144" s="1"/>
  <c r="L121" i="144"/>
  <c r="L120" i="144"/>
  <c r="L119" i="144"/>
  <c r="L118" i="144"/>
  <c r="F118" i="144"/>
  <c r="J118" i="144" s="1"/>
  <c r="K118" i="144" s="1"/>
  <c r="M118" i="144" s="1"/>
  <c r="L117" i="144"/>
  <c r="L116" i="144"/>
  <c r="L115" i="144"/>
  <c r="L114" i="144"/>
  <c r="F114" i="144"/>
  <c r="J114" i="144" s="1"/>
  <c r="K114" i="144" s="1"/>
  <c r="M114" i="144" s="1"/>
  <c r="L113" i="144"/>
  <c r="L112" i="144"/>
  <c r="L111" i="144"/>
  <c r="L110" i="144"/>
  <c r="F110" i="144"/>
  <c r="J110" i="144" s="1"/>
  <c r="K110" i="144" s="1"/>
  <c r="M110" i="144" s="1"/>
  <c r="L109" i="144"/>
  <c r="L108" i="144"/>
  <c r="L107" i="144"/>
  <c r="L106" i="144"/>
  <c r="F106" i="144"/>
  <c r="J106" i="144" s="1"/>
  <c r="K106" i="144" s="1"/>
  <c r="M106" i="144" s="1"/>
  <c r="L105" i="144"/>
  <c r="L104" i="144"/>
  <c r="L103" i="144"/>
  <c r="L102" i="144"/>
  <c r="F102" i="144"/>
  <c r="J102" i="144" s="1"/>
  <c r="K102" i="144" s="1"/>
  <c r="M102" i="144" s="1"/>
  <c r="L101" i="144"/>
  <c r="L100" i="144"/>
  <c r="L99" i="144"/>
  <c r="L98" i="144"/>
  <c r="F98" i="144"/>
  <c r="J98" i="144" s="1"/>
  <c r="K98" i="144" s="1"/>
  <c r="M98" i="144" s="1"/>
  <c r="L97" i="144"/>
  <c r="L96" i="144"/>
  <c r="L95" i="144"/>
  <c r="L94" i="144"/>
  <c r="F94" i="144"/>
  <c r="J94" i="144" s="1"/>
  <c r="K94" i="144" s="1"/>
  <c r="M94" i="144" s="1"/>
  <c r="L93" i="144"/>
  <c r="L92" i="144"/>
  <c r="L91" i="144"/>
  <c r="L90" i="144"/>
  <c r="F90" i="144"/>
  <c r="J90" i="144" s="1"/>
  <c r="K90" i="144" s="1"/>
  <c r="M90" i="144" s="1"/>
  <c r="L89" i="144"/>
  <c r="L88" i="144"/>
  <c r="L87" i="144"/>
  <c r="L86" i="144"/>
  <c r="F86" i="144"/>
  <c r="J86" i="144" s="1"/>
  <c r="K86" i="144" s="1"/>
  <c r="M86" i="144" s="1"/>
  <c r="L85" i="144"/>
  <c r="L84" i="144"/>
  <c r="L83" i="144"/>
  <c r="L82" i="144"/>
  <c r="F82" i="144"/>
  <c r="J82" i="144" s="1"/>
  <c r="K82" i="144" s="1"/>
  <c r="M82" i="144" s="1"/>
  <c r="L81" i="144"/>
  <c r="L80" i="144"/>
  <c r="L79" i="144"/>
  <c r="L78" i="144"/>
  <c r="F78" i="144"/>
  <c r="J78" i="144" s="1"/>
  <c r="K78" i="144" s="1"/>
  <c r="M78" i="144" s="1"/>
  <c r="L77" i="144"/>
  <c r="L76" i="144"/>
  <c r="L75" i="144"/>
  <c r="L74" i="144"/>
  <c r="F74" i="144"/>
  <c r="J74" i="144" s="1"/>
  <c r="K74" i="144" s="1"/>
  <c r="M74" i="144" s="1"/>
  <c r="L73" i="144"/>
  <c r="L72" i="144"/>
  <c r="L71" i="144"/>
  <c r="L70" i="144"/>
  <c r="F70" i="144"/>
  <c r="J70" i="144" s="1"/>
  <c r="K70" i="144" s="1"/>
  <c r="M70" i="144" s="1"/>
  <c r="L69" i="144"/>
  <c r="L68" i="144"/>
  <c r="L67" i="144"/>
  <c r="L66" i="144"/>
  <c r="F66" i="144"/>
  <c r="J66" i="144" s="1"/>
  <c r="K66" i="144" s="1"/>
  <c r="M66" i="144" s="1"/>
  <c r="L65" i="144"/>
  <c r="L64" i="144"/>
  <c r="L63" i="144"/>
  <c r="L62" i="144"/>
  <c r="F62" i="144"/>
  <c r="J62" i="144" s="1"/>
  <c r="K62" i="144" s="1"/>
  <c r="M62" i="144" s="1"/>
  <c r="L61" i="144"/>
  <c r="L60" i="144"/>
  <c r="L59" i="144"/>
  <c r="L58" i="144"/>
  <c r="F58" i="144"/>
  <c r="J58" i="144" s="1"/>
  <c r="K58" i="144" s="1"/>
  <c r="M58" i="144" s="1"/>
  <c r="L57" i="144"/>
  <c r="L56" i="144"/>
  <c r="L55" i="144"/>
  <c r="L54" i="144"/>
  <c r="F54" i="144"/>
  <c r="J54" i="144" s="1"/>
  <c r="K54" i="144" s="1"/>
  <c r="M54" i="144" s="1"/>
  <c r="L53" i="144"/>
  <c r="L52" i="144"/>
  <c r="L51" i="144"/>
  <c r="L50" i="144"/>
  <c r="F50" i="144"/>
  <c r="J50" i="144" s="1"/>
  <c r="K50" i="144" s="1"/>
  <c r="M50" i="144" s="1"/>
  <c r="L49" i="144"/>
  <c r="L48" i="144"/>
  <c r="L47" i="144"/>
  <c r="L46" i="144"/>
  <c r="F46" i="144"/>
  <c r="J46" i="144" s="1"/>
  <c r="K46" i="144" s="1"/>
  <c r="M46" i="144" s="1"/>
  <c r="L45" i="144"/>
  <c r="L44" i="144"/>
  <c r="L43" i="144"/>
  <c r="L42" i="144"/>
  <c r="F42" i="144"/>
  <c r="J42" i="144" s="1"/>
  <c r="K42" i="144" s="1"/>
  <c r="M42" i="144" s="1"/>
  <c r="L41" i="144"/>
  <c r="L40" i="144"/>
  <c r="L39" i="144"/>
  <c r="L38" i="144"/>
  <c r="F38" i="144"/>
  <c r="J38" i="144" s="1"/>
  <c r="K38" i="144" s="1"/>
  <c r="M38" i="144" s="1"/>
  <c r="L37" i="144"/>
  <c r="L36" i="144"/>
  <c r="L35" i="144"/>
  <c r="L34" i="144"/>
  <c r="F34" i="144"/>
  <c r="J34" i="144" s="1"/>
  <c r="K34" i="144" s="1"/>
  <c r="M34" i="144" s="1"/>
  <c r="L33" i="144"/>
  <c r="L32" i="144"/>
  <c r="L31" i="144"/>
  <c r="L30" i="144"/>
  <c r="F30" i="144"/>
  <c r="J30" i="144" s="1"/>
  <c r="K30" i="144" s="1"/>
  <c r="M30" i="144" s="1"/>
  <c r="L29" i="144"/>
  <c r="L28" i="144"/>
  <c r="L27" i="144"/>
  <c r="L26" i="144"/>
  <c r="F26" i="144"/>
  <c r="J26" i="144" s="1"/>
  <c r="K26" i="144" s="1"/>
  <c r="M26" i="144" s="1"/>
  <c r="L25" i="144"/>
  <c r="L24" i="144"/>
  <c r="L23" i="144"/>
  <c r="L22" i="144"/>
  <c r="F22" i="144"/>
  <c r="J22" i="144" s="1"/>
  <c r="K22" i="144" s="1"/>
  <c r="M22" i="144" s="1"/>
  <c r="L21" i="144"/>
  <c r="L20" i="144"/>
  <c r="L19" i="144"/>
  <c r="L18" i="144"/>
  <c r="L17" i="144"/>
  <c r="L16" i="144"/>
  <c r="L15" i="144"/>
  <c r="L14" i="144"/>
  <c r="L13" i="144"/>
  <c r="L12" i="144"/>
  <c r="L11" i="144"/>
  <c r="L10" i="144"/>
  <c r="L9" i="144"/>
  <c r="L8" i="144"/>
  <c r="L7" i="144"/>
  <c r="L6" i="144"/>
  <c r="L5" i="144"/>
  <c r="L200" i="144" s="1"/>
  <c r="E2" i="144"/>
  <c r="I1" i="144"/>
  <c r="F53" i="143"/>
  <c r="I43" i="143"/>
  <c r="I42" i="143"/>
  <c r="G42" i="143"/>
  <c r="I41" i="143"/>
  <c r="G41" i="143"/>
  <c r="I40" i="143"/>
  <c r="G40" i="143"/>
  <c r="I39" i="143"/>
  <c r="G39" i="143"/>
  <c r="I38" i="143"/>
  <c r="G38" i="143"/>
  <c r="I37" i="143"/>
  <c r="G37" i="143"/>
  <c r="I36" i="143"/>
  <c r="G36" i="143"/>
  <c r="G35" i="143"/>
  <c r="G34" i="143"/>
  <c r="G33" i="143"/>
  <c r="C274" i="101" s="1"/>
  <c r="I29" i="143"/>
  <c r="G29" i="143"/>
  <c r="F29" i="143"/>
  <c r="A29" i="143"/>
  <c r="I28" i="143"/>
  <c r="G28" i="143"/>
  <c r="F28" i="143"/>
  <c r="A28" i="143"/>
  <c r="I27" i="143"/>
  <c r="F27" i="143"/>
  <c r="G27" i="143" s="1"/>
  <c r="A27" i="143"/>
  <c r="I26" i="143"/>
  <c r="F26" i="143"/>
  <c r="G26" i="143" s="1"/>
  <c r="A26" i="143"/>
  <c r="I25" i="143"/>
  <c r="F25" i="143"/>
  <c r="G25" i="143" s="1"/>
  <c r="A25" i="143"/>
  <c r="I24" i="143"/>
  <c r="F24" i="143"/>
  <c r="G24" i="143" s="1"/>
  <c r="A24" i="143"/>
  <c r="I23" i="143"/>
  <c r="G23" i="143"/>
  <c r="C267" i="101" s="1"/>
  <c r="F23" i="143"/>
  <c r="A23" i="143"/>
  <c r="I22" i="143"/>
  <c r="F22" i="143"/>
  <c r="G22" i="143" s="1"/>
  <c r="C266" i="101" s="1"/>
  <c r="A22" i="143"/>
  <c r="I21" i="143"/>
  <c r="F21" i="143"/>
  <c r="G21" i="143" s="1"/>
  <c r="C265" i="101" s="1"/>
  <c r="A21" i="143"/>
  <c r="I20" i="143"/>
  <c r="G20" i="143"/>
  <c r="F20" i="143"/>
  <c r="A20" i="143"/>
  <c r="I19" i="143"/>
  <c r="F19" i="143"/>
  <c r="A19" i="143"/>
  <c r="I18" i="143"/>
  <c r="F18" i="143"/>
  <c r="A18" i="143"/>
  <c r="I17" i="143"/>
  <c r="F17" i="143"/>
  <c r="A17" i="143"/>
  <c r="I16" i="143"/>
  <c r="F16" i="143"/>
  <c r="A16" i="143"/>
  <c r="I15" i="143"/>
  <c r="F15" i="143"/>
  <c r="A15" i="143"/>
  <c r="A14" i="143"/>
  <c r="H41" i="143"/>
  <c r="B282" i="101" s="1"/>
  <c r="G200" i="142"/>
  <c r="L57" i="142"/>
  <c r="F57" i="142"/>
  <c r="J57" i="142" s="1"/>
  <c r="L56" i="142"/>
  <c r="L55" i="142"/>
  <c r="L54" i="142"/>
  <c r="L53" i="142"/>
  <c r="F53" i="142"/>
  <c r="J53" i="142" s="1"/>
  <c r="L52" i="142"/>
  <c r="L51" i="142"/>
  <c r="F51" i="142"/>
  <c r="J51" i="142" s="1"/>
  <c r="L50" i="142"/>
  <c r="F50" i="142"/>
  <c r="J50" i="142" s="1"/>
  <c r="L49" i="142"/>
  <c r="F49" i="142"/>
  <c r="J49" i="142" s="1"/>
  <c r="L48" i="142"/>
  <c r="L47" i="142"/>
  <c r="L46" i="142"/>
  <c r="L45" i="142"/>
  <c r="F45" i="142"/>
  <c r="J45" i="142" s="1"/>
  <c r="L44" i="142"/>
  <c r="L43" i="142"/>
  <c r="J43" i="142"/>
  <c r="M43" i="142" s="1"/>
  <c r="L42" i="142"/>
  <c r="L41" i="142"/>
  <c r="J41" i="142"/>
  <c r="M41" i="142" s="1"/>
  <c r="L40" i="142"/>
  <c r="L39" i="142"/>
  <c r="L38" i="142"/>
  <c r="L37" i="142"/>
  <c r="F37" i="142"/>
  <c r="J37" i="142" s="1"/>
  <c r="L36" i="142"/>
  <c r="L35" i="142"/>
  <c r="F35" i="142"/>
  <c r="J35" i="142" s="1"/>
  <c r="L34" i="142"/>
  <c r="F34" i="142"/>
  <c r="J34" i="142" s="1"/>
  <c r="L33" i="142"/>
  <c r="F33" i="142"/>
  <c r="J33" i="142" s="1"/>
  <c r="L32" i="142"/>
  <c r="L31" i="142"/>
  <c r="F31" i="142"/>
  <c r="J31" i="142" s="1"/>
  <c r="L30" i="142"/>
  <c r="L29" i="142"/>
  <c r="F29" i="142"/>
  <c r="J29" i="142" s="1"/>
  <c r="L28" i="142"/>
  <c r="L27" i="142"/>
  <c r="L26" i="142"/>
  <c r="L25" i="142"/>
  <c r="F25" i="142"/>
  <c r="J25" i="142" s="1"/>
  <c r="M25" i="142" s="1"/>
  <c r="L24" i="142"/>
  <c r="L23" i="142"/>
  <c r="F23" i="142"/>
  <c r="J23" i="142" s="1"/>
  <c r="M23" i="142" s="1"/>
  <c r="L22" i="142"/>
  <c r="L21" i="142"/>
  <c r="F21" i="142"/>
  <c r="J21" i="142" s="1"/>
  <c r="L20" i="142"/>
  <c r="L19" i="142"/>
  <c r="L18" i="142"/>
  <c r="L17" i="142"/>
  <c r="F17" i="142"/>
  <c r="J17" i="142" s="1"/>
  <c r="L16" i="142"/>
  <c r="L15" i="142"/>
  <c r="L14" i="142"/>
  <c r="L13" i="142"/>
  <c r="L12" i="142"/>
  <c r="L11" i="142"/>
  <c r="L10" i="142"/>
  <c r="L9" i="142"/>
  <c r="L8" i="142"/>
  <c r="L7" i="142"/>
  <c r="L6" i="142"/>
  <c r="F6" i="142"/>
  <c r="J6" i="142" s="1"/>
  <c r="L5" i="142"/>
  <c r="I1" i="142"/>
  <c r="D1" i="142"/>
  <c r="F53" i="141"/>
  <c r="I43" i="141"/>
  <c r="H43" i="141"/>
  <c r="B258" i="101" s="1"/>
  <c r="I42" i="141"/>
  <c r="G42" i="141"/>
  <c r="I41" i="141"/>
  <c r="G41" i="141"/>
  <c r="I40" i="141"/>
  <c r="H40" i="141"/>
  <c r="B255" i="101" s="1"/>
  <c r="G40" i="141"/>
  <c r="I39" i="141"/>
  <c r="G39" i="141"/>
  <c r="I38" i="141"/>
  <c r="G38" i="141"/>
  <c r="I37" i="141"/>
  <c r="G37" i="141"/>
  <c r="G36" i="141"/>
  <c r="I35" i="141"/>
  <c r="G35" i="141"/>
  <c r="G34" i="141"/>
  <c r="I34" i="141" s="1"/>
  <c r="G33" i="141"/>
  <c r="C248" i="101" s="1"/>
  <c r="I29" i="141"/>
  <c r="G29" i="141"/>
  <c r="F29" i="141"/>
  <c r="A29" i="141"/>
  <c r="I28" i="141"/>
  <c r="G28" i="141"/>
  <c r="F28" i="141"/>
  <c r="A28" i="141"/>
  <c r="I27" i="141"/>
  <c r="F27" i="141"/>
  <c r="G27" i="141" s="1"/>
  <c r="A27" i="141"/>
  <c r="F26" i="141"/>
  <c r="G26" i="141" s="1"/>
  <c r="A26" i="141"/>
  <c r="F25" i="141"/>
  <c r="G25" i="141" s="1"/>
  <c r="I25" i="141" s="1"/>
  <c r="A25" i="141"/>
  <c r="F24" i="141"/>
  <c r="G24" i="141" s="1"/>
  <c r="A24" i="141"/>
  <c r="G23" i="141"/>
  <c r="C241" i="101" s="1"/>
  <c r="F23" i="141"/>
  <c r="A23" i="141"/>
  <c r="F22" i="141"/>
  <c r="G22" i="141" s="1"/>
  <c r="C240" i="101" s="1"/>
  <c r="A22" i="141"/>
  <c r="G21" i="141"/>
  <c r="C239" i="101" s="1"/>
  <c r="F21" i="141"/>
  <c r="A21" i="141"/>
  <c r="I20" i="141"/>
  <c r="G20" i="141"/>
  <c r="F20" i="141"/>
  <c r="A20" i="141"/>
  <c r="I19" i="141"/>
  <c r="F19" i="141"/>
  <c r="A19" i="141"/>
  <c r="I18" i="141"/>
  <c r="F18" i="141"/>
  <c r="A18" i="141"/>
  <c r="I17" i="141"/>
  <c r="F17" i="141"/>
  <c r="A17" i="141"/>
  <c r="I16" i="141"/>
  <c r="F16" i="141"/>
  <c r="A16" i="141"/>
  <c r="I15" i="141"/>
  <c r="F15" i="141"/>
  <c r="A15" i="141"/>
  <c r="A14" i="141"/>
  <c r="E11" i="141"/>
  <c r="H6" i="141"/>
  <c r="B6" i="141"/>
  <c r="H41" i="141"/>
  <c r="B256" i="101" s="1"/>
  <c r="B4" i="141"/>
  <c r="D2" i="141"/>
  <c r="G200" i="140"/>
  <c r="L27" i="140"/>
  <c r="L26" i="140"/>
  <c r="L25" i="140"/>
  <c r="F25" i="140"/>
  <c r="J25" i="140" s="1"/>
  <c r="L24" i="140"/>
  <c r="F24" i="140"/>
  <c r="J24" i="140" s="1"/>
  <c r="L23" i="140"/>
  <c r="L22" i="140"/>
  <c r="L21" i="140"/>
  <c r="F21" i="140"/>
  <c r="J21" i="140" s="1"/>
  <c r="L20" i="140"/>
  <c r="L19" i="140"/>
  <c r="L18" i="140"/>
  <c r="L17" i="140"/>
  <c r="L16" i="140"/>
  <c r="L15" i="140"/>
  <c r="L14" i="140"/>
  <c r="L13" i="140"/>
  <c r="F13" i="140"/>
  <c r="J13" i="140" s="1"/>
  <c r="L12" i="140"/>
  <c r="L11" i="140"/>
  <c r="L10" i="140"/>
  <c r="L9" i="140"/>
  <c r="L8" i="140"/>
  <c r="F8" i="140"/>
  <c r="J8" i="140" s="1"/>
  <c r="L7" i="140"/>
  <c r="L6" i="140"/>
  <c r="L5" i="140"/>
  <c r="I1" i="140"/>
  <c r="F53" i="139"/>
  <c r="I43" i="139"/>
  <c r="I42" i="139"/>
  <c r="G42" i="139"/>
  <c r="I41" i="139"/>
  <c r="H41" i="139"/>
  <c r="B230" i="101" s="1"/>
  <c r="G41" i="139"/>
  <c r="I40" i="139"/>
  <c r="G40" i="139"/>
  <c r="I39" i="139"/>
  <c r="G39" i="139"/>
  <c r="I38" i="139"/>
  <c r="G38" i="139"/>
  <c r="I37" i="139"/>
  <c r="G37" i="139"/>
  <c r="I36" i="139"/>
  <c r="G36" i="139"/>
  <c r="I35" i="139"/>
  <c r="H35" i="139"/>
  <c r="B224" i="101" s="1"/>
  <c r="G35" i="139"/>
  <c r="I34" i="139"/>
  <c r="G34" i="139"/>
  <c r="G33" i="139"/>
  <c r="C222" i="101" s="1"/>
  <c r="I29" i="139"/>
  <c r="G29" i="139"/>
  <c r="F29" i="139"/>
  <c r="A29" i="139"/>
  <c r="I28" i="139"/>
  <c r="G28" i="139"/>
  <c r="F28" i="139"/>
  <c r="A28" i="139"/>
  <c r="I27" i="139"/>
  <c r="F27" i="139"/>
  <c r="G27" i="139" s="1"/>
  <c r="A27" i="139"/>
  <c r="I26" i="139"/>
  <c r="F26" i="139"/>
  <c r="G26" i="139" s="1"/>
  <c r="A26" i="139"/>
  <c r="F25" i="139"/>
  <c r="G25" i="139" s="1"/>
  <c r="I25" i="139" s="1"/>
  <c r="A25" i="139"/>
  <c r="F24" i="139"/>
  <c r="G24" i="139" s="1"/>
  <c r="A24" i="139"/>
  <c r="F23" i="139"/>
  <c r="G23" i="139" s="1"/>
  <c r="C215" i="101" s="1"/>
  <c r="A23" i="139"/>
  <c r="F22" i="139"/>
  <c r="G22" i="139" s="1"/>
  <c r="A22" i="139"/>
  <c r="G21" i="139"/>
  <c r="C213" i="101" s="1"/>
  <c r="F21" i="139"/>
  <c r="A21" i="139"/>
  <c r="I20" i="139"/>
  <c r="G20" i="139"/>
  <c r="F20" i="139"/>
  <c r="A20" i="139"/>
  <c r="I19" i="139"/>
  <c r="F19" i="139"/>
  <c r="A19" i="139"/>
  <c r="I18" i="139"/>
  <c r="F18" i="139"/>
  <c r="A18" i="139"/>
  <c r="I17" i="139"/>
  <c r="F17" i="139"/>
  <c r="A17" i="139"/>
  <c r="I16" i="139"/>
  <c r="F16" i="139"/>
  <c r="A16" i="139"/>
  <c r="I15" i="139"/>
  <c r="F15" i="139"/>
  <c r="A15" i="139"/>
  <c r="A14" i="139"/>
  <c r="E11" i="139"/>
  <c r="H37" i="139"/>
  <c r="B226" i="101" s="1"/>
  <c r="B4" i="139"/>
  <c r="G202" i="138"/>
  <c r="L41" i="138"/>
  <c r="F41" i="138"/>
  <c r="J41" i="138" s="1"/>
  <c r="L40" i="138"/>
  <c r="L39" i="138"/>
  <c r="L38" i="138"/>
  <c r="L36" i="138"/>
  <c r="F36" i="138"/>
  <c r="J36" i="138" s="1"/>
  <c r="K36" i="138" s="1"/>
  <c r="L35" i="138"/>
  <c r="L34" i="138"/>
  <c r="L33" i="138"/>
  <c r="L32" i="138"/>
  <c r="J32" i="138"/>
  <c r="L31" i="138"/>
  <c r="L30" i="138"/>
  <c r="L29" i="138"/>
  <c r="L28" i="138"/>
  <c r="F28" i="138"/>
  <c r="J28" i="138" s="1"/>
  <c r="L27" i="138"/>
  <c r="L26" i="138"/>
  <c r="L25" i="138"/>
  <c r="L24" i="138"/>
  <c r="J24" i="138"/>
  <c r="L23" i="138"/>
  <c r="L22" i="138"/>
  <c r="L21" i="138"/>
  <c r="L20" i="138"/>
  <c r="L19" i="138"/>
  <c r="L18" i="138"/>
  <c r="L17" i="138"/>
  <c r="L16" i="138"/>
  <c r="L15" i="138"/>
  <c r="L14" i="138"/>
  <c r="L13" i="138"/>
  <c r="L12" i="138"/>
  <c r="L11" i="138"/>
  <c r="L10" i="138"/>
  <c r="L9" i="138"/>
  <c r="L8" i="138"/>
  <c r="L6" i="138"/>
  <c r="L5" i="138"/>
  <c r="D2" i="138"/>
  <c r="I1" i="138"/>
  <c r="D1" i="138"/>
  <c r="E2" i="138"/>
  <c r="F53" i="137"/>
  <c r="I43" i="137"/>
  <c r="H43" i="137"/>
  <c r="B206" i="101" s="1"/>
  <c r="I42" i="137"/>
  <c r="H42" i="137"/>
  <c r="B205" i="101" s="1"/>
  <c r="G42" i="137"/>
  <c r="I41" i="137"/>
  <c r="G41" i="137"/>
  <c r="I40" i="137"/>
  <c r="G40" i="137"/>
  <c r="I39" i="137"/>
  <c r="H39" i="137"/>
  <c r="B202" i="101" s="1"/>
  <c r="G39" i="137"/>
  <c r="I38" i="137"/>
  <c r="G38" i="137"/>
  <c r="I37" i="137"/>
  <c r="G37" i="137"/>
  <c r="I36" i="137"/>
  <c r="H36" i="137"/>
  <c r="B199" i="101" s="1"/>
  <c r="G36" i="137"/>
  <c r="I35" i="137"/>
  <c r="G35" i="137"/>
  <c r="G34" i="137"/>
  <c r="C197" i="101" s="1"/>
  <c r="G33" i="137"/>
  <c r="C196" i="101" s="1"/>
  <c r="I29" i="137"/>
  <c r="F29" i="137"/>
  <c r="G29" i="137" s="1"/>
  <c r="A29" i="137"/>
  <c r="I28" i="137"/>
  <c r="F28" i="137"/>
  <c r="G28" i="137" s="1"/>
  <c r="A28" i="137"/>
  <c r="I27" i="137"/>
  <c r="F27" i="137"/>
  <c r="G27" i="137" s="1"/>
  <c r="A27" i="137"/>
  <c r="I26" i="137"/>
  <c r="F26" i="137"/>
  <c r="G26" i="137" s="1"/>
  <c r="A26" i="137"/>
  <c r="I25" i="137"/>
  <c r="F25" i="137"/>
  <c r="G25" i="137" s="1"/>
  <c r="A25" i="137"/>
  <c r="F24" i="137"/>
  <c r="G24" i="137" s="1"/>
  <c r="A24" i="137"/>
  <c r="F23" i="137"/>
  <c r="G23" i="137" s="1"/>
  <c r="A23" i="137"/>
  <c r="F22" i="137"/>
  <c r="G22" i="137" s="1"/>
  <c r="A22" i="137"/>
  <c r="F21" i="137"/>
  <c r="G21" i="137" s="1"/>
  <c r="A21" i="137"/>
  <c r="F20" i="137"/>
  <c r="G20" i="137" s="1"/>
  <c r="A20" i="137"/>
  <c r="F19" i="137"/>
  <c r="A19" i="137"/>
  <c r="F18" i="137"/>
  <c r="A18" i="137"/>
  <c r="F17" i="137"/>
  <c r="A17" i="137"/>
  <c r="F16" i="137"/>
  <c r="A16" i="137"/>
  <c r="I15" i="137"/>
  <c r="F15" i="137"/>
  <c r="A15" i="137"/>
  <c r="A14" i="137"/>
  <c r="E11" i="137"/>
  <c r="B6" i="137"/>
  <c r="H41" i="137"/>
  <c r="B204" i="101" s="1"/>
  <c r="B5" i="137"/>
  <c r="D2" i="137"/>
  <c r="G200" i="136"/>
  <c r="L11" i="136"/>
  <c r="L10" i="136"/>
  <c r="L9" i="136"/>
  <c r="L8" i="136"/>
  <c r="L7" i="136"/>
  <c r="L6" i="136"/>
  <c r="L5" i="136"/>
  <c r="I1" i="136"/>
  <c r="E2" i="136"/>
  <c r="F53" i="135"/>
  <c r="I43" i="135"/>
  <c r="I42" i="135"/>
  <c r="G42" i="135"/>
  <c r="I41" i="135"/>
  <c r="G41" i="135"/>
  <c r="I40" i="135"/>
  <c r="G40" i="135"/>
  <c r="I39" i="135"/>
  <c r="H39" i="135"/>
  <c r="G39" i="135"/>
  <c r="I38" i="135"/>
  <c r="G38" i="135"/>
  <c r="I37" i="135"/>
  <c r="G37" i="135"/>
  <c r="I36" i="135"/>
  <c r="H36" i="135"/>
  <c r="G36" i="135"/>
  <c r="I35" i="135"/>
  <c r="G35" i="135"/>
  <c r="I34" i="135"/>
  <c r="H34" i="135"/>
  <c r="G34" i="135"/>
  <c r="G33" i="135"/>
  <c r="I29" i="135"/>
  <c r="F29" i="135"/>
  <c r="G29" i="135" s="1"/>
  <c r="A29" i="135"/>
  <c r="I28" i="135"/>
  <c r="F28" i="135"/>
  <c r="G28" i="135" s="1"/>
  <c r="A28" i="135"/>
  <c r="I27" i="135"/>
  <c r="F27" i="135"/>
  <c r="G27" i="135" s="1"/>
  <c r="A27" i="135"/>
  <c r="I26" i="135"/>
  <c r="F26" i="135"/>
  <c r="G26" i="135" s="1"/>
  <c r="A26" i="135"/>
  <c r="I25" i="135"/>
  <c r="F25" i="135"/>
  <c r="G25" i="135" s="1"/>
  <c r="A25" i="135"/>
  <c r="I24" i="135"/>
  <c r="F24" i="135"/>
  <c r="G24" i="135" s="1"/>
  <c r="A24" i="135"/>
  <c r="I23" i="135"/>
  <c r="F23" i="135"/>
  <c r="G23" i="135" s="1"/>
  <c r="C163" i="101" s="1"/>
  <c r="A23" i="135"/>
  <c r="I22" i="135"/>
  <c r="F22" i="135"/>
  <c r="G22" i="135" s="1"/>
  <c r="C162" i="101" s="1"/>
  <c r="A22" i="135"/>
  <c r="I21" i="135"/>
  <c r="F21" i="135"/>
  <c r="G21" i="135" s="1"/>
  <c r="C161" i="101" s="1"/>
  <c r="A21" i="135"/>
  <c r="I20" i="135"/>
  <c r="F20" i="135"/>
  <c r="G20" i="135" s="1"/>
  <c r="A20" i="135"/>
  <c r="I19" i="135"/>
  <c r="F19" i="135"/>
  <c r="A19" i="135"/>
  <c r="I18" i="135"/>
  <c r="F18" i="135"/>
  <c r="A18" i="135"/>
  <c r="I17" i="135"/>
  <c r="F17" i="135"/>
  <c r="A17" i="135"/>
  <c r="I16" i="135"/>
  <c r="F16" i="135"/>
  <c r="A16" i="135"/>
  <c r="I15" i="135"/>
  <c r="F15" i="135"/>
  <c r="A15" i="135"/>
  <c r="A14" i="135"/>
  <c r="E11" i="135"/>
  <c r="B6" i="135"/>
  <c r="H43" i="135"/>
  <c r="B5" i="135"/>
  <c r="D2" i="135"/>
  <c r="G200" i="134"/>
  <c r="L12" i="134"/>
  <c r="L11" i="134"/>
  <c r="L10" i="134"/>
  <c r="L9" i="134"/>
  <c r="L8" i="134"/>
  <c r="L7" i="134"/>
  <c r="L6" i="134"/>
  <c r="L5" i="134"/>
  <c r="I1" i="134"/>
  <c r="D1" i="134"/>
  <c r="F53" i="133"/>
  <c r="I43" i="133"/>
  <c r="I42" i="133"/>
  <c r="G42" i="133"/>
  <c r="I41" i="133"/>
  <c r="G41" i="133"/>
  <c r="I40" i="133"/>
  <c r="G40" i="133"/>
  <c r="I39" i="133"/>
  <c r="G39" i="133"/>
  <c r="I38" i="133"/>
  <c r="G38" i="133"/>
  <c r="I37" i="133"/>
  <c r="G37" i="133"/>
  <c r="I36" i="133"/>
  <c r="G36" i="133"/>
  <c r="I35" i="133"/>
  <c r="G35" i="133"/>
  <c r="G34" i="133"/>
  <c r="I34" i="133" s="1"/>
  <c r="G33" i="133"/>
  <c r="C144" i="101" s="1"/>
  <c r="I29" i="133"/>
  <c r="G29" i="133"/>
  <c r="F29" i="133"/>
  <c r="A29" i="133"/>
  <c r="I28" i="133"/>
  <c r="G28" i="133"/>
  <c r="F28" i="133"/>
  <c r="A28" i="133"/>
  <c r="I27" i="133"/>
  <c r="F27" i="133"/>
  <c r="G27" i="133" s="1"/>
  <c r="A27" i="133"/>
  <c r="I26" i="133"/>
  <c r="F26" i="133"/>
  <c r="G26" i="133" s="1"/>
  <c r="A26" i="133"/>
  <c r="F25" i="133"/>
  <c r="G25" i="133" s="1"/>
  <c r="I25" i="133" s="1"/>
  <c r="A25" i="133"/>
  <c r="G24" i="133"/>
  <c r="F24" i="133"/>
  <c r="A24" i="133"/>
  <c r="F23" i="133"/>
  <c r="G23" i="133" s="1"/>
  <c r="C137" i="101" s="1"/>
  <c r="A23" i="133"/>
  <c r="G22" i="133"/>
  <c r="F22" i="133"/>
  <c r="A22" i="133"/>
  <c r="F21" i="133"/>
  <c r="G21" i="133" s="1"/>
  <c r="A21" i="133"/>
  <c r="I20" i="133"/>
  <c r="G20" i="133"/>
  <c r="F20" i="133"/>
  <c r="A20" i="133"/>
  <c r="I19" i="133"/>
  <c r="F19" i="133"/>
  <c r="A19" i="133"/>
  <c r="I18" i="133"/>
  <c r="F18" i="133"/>
  <c r="A18" i="133"/>
  <c r="I17" i="133"/>
  <c r="F17" i="133"/>
  <c r="A17" i="133"/>
  <c r="I16" i="133"/>
  <c r="F16" i="133"/>
  <c r="A16" i="133"/>
  <c r="I15" i="133"/>
  <c r="F15" i="133"/>
  <c r="A15" i="133"/>
  <c r="A14" i="133"/>
  <c r="E11" i="133"/>
  <c r="B6" i="133"/>
  <c r="H39" i="133"/>
  <c r="B150" i="101" s="1"/>
  <c r="D2" i="133"/>
  <c r="G200" i="132"/>
  <c r="L16" i="132"/>
  <c r="L15" i="132"/>
  <c r="L14" i="132"/>
  <c r="F14" i="132"/>
  <c r="J14" i="132" s="1"/>
  <c r="L13" i="132"/>
  <c r="L12" i="132"/>
  <c r="L11" i="132"/>
  <c r="L10" i="132"/>
  <c r="L9" i="132"/>
  <c r="L8" i="132"/>
  <c r="L7" i="132"/>
  <c r="L6" i="132"/>
  <c r="L5" i="132"/>
  <c r="I1" i="132"/>
  <c r="D1" i="132"/>
  <c r="F53" i="131"/>
  <c r="I43" i="131"/>
  <c r="I42" i="131"/>
  <c r="G42" i="131"/>
  <c r="I41" i="131"/>
  <c r="G41" i="131"/>
  <c r="I40" i="131"/>
  <c r="G40" i="131"/>
  <c r="I39" i="131"/>
  <c r="G39" i="131"/>
  <c r="I38" i="131"/>
  <c r="G38" i="131"/>
  <c r="I37" i="131"/>
  <c r="G37" i="131"/>
  <c r="I36" i="131"/>
  <c r="G36" i="131"/>
  <c r="I35" i="131"/>
  <c r="G35" i="131"/>
  <c r="I34" i="131"/>
  <c r="G34" i="131"/>
  <c r="G33" i="131"/>
  <c r="C118" i="101" s="1"/>
  <c r="I29" i="131"/>
  <c r="G29" i="131"/>
  <c r="F29" i="131"/>
  <c r="A29" i="131"/>
  <c r="I28" i="131"/>
  <c r="G28" i="131"/>
  <c r="F28" i="131"/>
  <c r="A28" i="131"/>
  <c r="I27" i="131"/>
  <c r="F27" i="131"/>
  <c r="G27" i="131" s="1"/>
  <c r="A27" i="131"/>
  <c r="I26" i="131"/>
  <c r="F26" i="131"/>
  <c r="G26" i="131" s="1"/>
  <c r="A26" i="131"/>
  <c r="F25" i="131"/>
  <c r="G25" i="131" s="1"/>
  <c r="I25" i="131" s="1"/>
  <c r="A25" i="131"/>
  <c r="G24" i="131"/>
  <c r="F24" i="131"/>
  <c r="A24" i="131"/>
  <c r="F23" i="131"/>
  <c r="G23" i="131" s="1"/>
  <c r="A23" i="131"/>
  <c r="G22" i="131"/>
  <c r="F22" i="131"/>
  <c r="A22" i="131"/>
  <c r="F21" i="131"/>
  <c r="G21" i="131" s="1"/>
  <c r="A21" i="131"/>
  <c r="I20" i="131"/>
  <c r="F20" i="131"/>
  <c r="G20" i="131" s="1"/>
  <c r="A20" i="131"/>
  <c r="I19" i="131"/>
  <c r="F19" i="131"/>
  <c r="A19" i="131"/>
  <c r="I18" i="131"/>
  <c r="F18" i="131"/>
  <c r="A18" i="131"/>
  <c r="I17" i="131"/>
  <c r="F17" i="131"/>
  <c r="A17" i="131"/>
  <c r="I16" i="131"/>
  <c r="F16" i="131"/>
  <c r="A16" i="131"/>
  <c r="F15" i="131"/>
  <c r="A15" i="131"/>
  <c r="A14" i="131"/>
  <c r="E11" i="131"/>
  <c r="H39" i="131"/>
  <c r="B124" i="101" s="1"/>
  <c r="G200" i="130"/>
  <c r="L18" i="130"/>
  <c r="L17" i="130"/>
  <c r="L16" i="130"/>
  <c r="L15" i="130"/>
  <c r="L14" i="130"/>
  <c r="L13" i="130"/>
  <c r="L12" i="130"/>
  <c r="L11" i="130"/>
  <c r="L10" i="130"/>
  <c r="L9" i="130"/>
  <c r="L8" i="130"/>
  <c r="L7" i="130"/>
  <c r="L6" i="130"/>
  <c r="L5" i="130"/>
  <c r="I1" i="130"/>
  <c r="E2" i="130"/>
  <c r="F53" i="129"/>
  <c r="I43" i="129"/>
  <c r="I42" i="129"/>
  <c r="G42" i="129"/>
  <c r="I41" i="129"/>
  <c r="G41" i="129"/>
  <c r="I40" i="129"/>
  <c r="G40" i="129"/>
  <c r="I39" i="129"/>
  <c r="H39" i="129"/>
  <c r="B98" i="101" s="1"/>
  <c r="G39" i="129"/>
  <c r="I38" i="129"/>
  <c r="H38" i="129"/>
  <c r="B97" i="101" s="1"/>
  <c r="G38" i="129"/>
  <c r="I37" i="129"/>
  <c r="G37" i="129"/>
  <c r="I36" i="129"/>
  <c r="G36" i="129"/>
  <c r="I35" i="129"/>
  <c r="H35" i="129"/>
  <c r="B94" i="101" s="1"/>
  <c r="G35" i="129"/>
  <c r="I34" i="129"/>
  <c r="G34" i="129"/>
  <c r="G33" i="129"/>
  <c r="C92" i="101" s="1"/>
  <c r="I29" i="129"/>
  <c r="F29" i="129"/>
  <c r="G29" i="129" s="1"/>
  <c r="A29" i="129"/>
  <c r="I28" i="129"/>
  <c r="F28" i="129"/>
  <c r="G28" i="129" s="1"/>
  <c r="A28" i="129"/>
  <c r="I27" i="129"/>
  <c r="F27" i="129"/>
  <c r="G27" i="129" s="1"/>
  <c r="A27" i="129"/>
  <c r="I26" i="129"/>
  <c r="F26" i="129"/>
  <c r="G26" i="129" s="1"/>
  <c r="A26" i="129"/>
  <c r="I25" i="129"/>
  <c r="F25" i="129"/>
  <c r="G25" i="129" s="1"/>
  <c r="A25" i="129"/>
  <c r="F24" i="129"/>
  <c r="G24" i="129" s="1"/>
  <c r="A24" i="129"/>
  <c r="F23" i="129"/>
  <c r="G23" i="129" s="1"/>
  <c r="C85" i="101" s="1"/>
  <c r="A23" i="129"/>
  <c r="F22" i="129"/>
  <c r="G22" i="129" s="1"/>
  <c r="A22" i="129"/>
  <c r="F21" i="129"/>
  <c r="G21" i="129" s="1"/>
  <c r="C83" i="101" s="1"/>
  <c r="A21" i="129"/>
  <c r="I20" i="129"/>
  <c r="F20" i="129"/>
  <c r="G20" i="129" s="1"/>
  <c r="A20" i="129"/>
  <c r="I19" i="129"/>
  <c r="F19" i="129"/>
  <c r="A19" i="129"/>
  <c r="I18" i="129"/>
  <c r="F18" i="129"/>
  <c r="A18" i="129"/>
  <c r="I17" i="129"/>
  <c r="F17" i="129"/>
  <c r="A17" i="129"/>
  <c r="I16" i="129"/>
  <c r="F16" i="129"/>
  <c r="A16" i="129"/>
  <c r="F15" i="129"/>
  <c r="A15" i="129"/>
  <c r="A14" i="129"/>
  <c r="E11" i="129"/>
  <c r="H6" i="129"/>
  <c r="H41" i="129"/>
  <c r="B100" i="101" s="1"/>
  <c r="B5" i="129"/>
  <c r="B4" i="129"/>
  <c r="G200" i="128"/>
  <c r="L13" i="128"/>
  <c r="L12" i="128"/>
  <c r="L11" i="128"/>
  <c r="L10" i="128"/>
  <c r="L9" i="128"/>
  <c r="L8" i="128"/>
  <c r="L7" i="128"/>
  <c r="L6" i="128"/>
  <c r="L5" i="128"/>
  <c r="D2" i="128"/>
  <c r="I1" i="128"/>
  <c r="E2" i="128"/>
  <c r="F53" i="127"/>
  <c r="I43" i="127"/>
  <c r="I42" i="127"/>
  <c r="G42" i="127"/>
  <c r="I41" i="127"/>
  <c r="G41" i="127"/>
  <c r="I40" i="127"/>
  <c r="G40" i="127"/>
  <c r="I39" i="127"/>
  <c r="G39" i="127"/>
  <c r="I38" i="127"/>
  <c r="G38" i="127"/>
  <c r="I37" i="127"/>
  <c r="G37" i="127"/>
  <c r="I36" i="127"/>
  <c r="G36" i="127"/>
  <c r="I35" i="127"/>
  <c r="G35" i="127"/>
  <c r="G34" i="127"/>
  <c r="C67" i="101" s="1"/>
  <c r="G33" i="127"/>
  <c r="C66" i="101" s="1"/>
  <c r="I29" i="127"/>
  <c r="F29" i="127"/>
  <c r="G29" i="127" s="1"/>
  <c r="A29" i="127"/>
  <c r="I28" i="127"/>
  <c r="F28" i="127"/>
  <c r="G28" i="127" s="1"/>
  <c r="A28" i="127"/>
  <c r="I27" i="127"/>
  <c r="F27" i="127"/>
  <c r="G27" i="127" s="1"/>
  <c r="I26" i="127"/>
  <c r="F26" i="127"/>
  <c r="G26" i="127" s="1"/>
  <c r="A26" i="127"/>
  <c r="F25" i="127"/>
  <c r="G25" i="127" s="1"/>
  <c r="I25" i="127" s="1"/>
  <c r="A25" i="127"/>
  <c r="F24" i="127"/>
  <c r="G24" i="127" s="1"/>
  <c r="A24" i="127"/>
  <c r="F23" i="127"/>
  <c r="G23" i="127" s="1"/>
  <c r="C59" i="101" s="1"/>
  <c r="A23" i="127"/>
  <c r="F22" i="127"/>
  <c r="G22" i="127" s="1"/>
  <c r="A22" i="127"/>
  <c r="F21" i="127"/>
  <c r="G21" i="127" s="1"/>
  <c r="A21" i="127"/>
  <c r="I20" i="127"/>
  <c r="F20" i="127"/>
  <c r="G20" i="127" s="1"/>
  <c r="A20" i="127"/>
  <c r="I19" i="127"/>
  <c r="F19" i="127"/>
  <c r="A19" i="127"/>
  <c r="I18" i="127"/>
  <c r="F18" i="127"/>
  <c r="A18" i="127"/>
  <c r="I17" i="127"/>
  <c r="F17" i="127"/>
  <c r="A17" i="127"/>
  <c r="I16" i="127"/>
  <c r="F16" i="127"/>
  <c r="A16" i="127"/>
  <c r="I15" i="127"/>
  <c r="F15" i="127"/>
  <c r="A15" i="127"/>
  <c r="A14" i="127"/>
  <c r="E11" i="127"/>
  <c r="H39" i="127"/>
  <c r="B72" i="101" s="1"/>
  <c r="G243" i="126"/>
  <c r="L242" i="126"/>
  <c r="L241" i="126"/>
  <c r="L240" i="126"/>
  <c r="L239" i="126"/>
  <c r="L238" i="126"/>
  <c r="L237" i="126"/>
  <c r="L236" i="126"/>
  <c r="L235" i="126"/>
  <c r="L234" i="126"/>
  <c r="L233" i="126"/>
  <c r="L232" i="126"/>
  <c r="L231" i="126"/>
  <c r="L230" i="126"/>
  <c r="L229" i="126"/>
  <c r="L228" i="126"/>
  <c r="L227" i="126"/>
  <c r="L226" i="126"/>
  <c r="L225" i="126"/>
  <c r="L224" i="126"/>
  <c r="L223" i="126"/>
  <c r="L222" i="126"/>
  <c r="L221" i="126"/>
  <c r="L220" i="126"/>
  <c r="L219" i="126"/>
  <c r="L218" i="126"/>
  <c r="L217" i="126"/>
  <c r="L216" i="126"/>
  <c r="L215" i="126"/>
  <c r="L214" i="126"/>
  <c r="L213" i="126"/>
  <c r="L212" i="126"/>
  <c r="L211" i="126"/>
  <c r="L210" i="126"/>
  <c r="L209" i="126"/>
  <c r="L208" i="126"/>
  <c r="L207" i="126"/>
  <c r="L206" i="126"/>
  <c r="L205" i="126"/>
  <c r="L204" i="126"/>
  <c r="L203" i="126"/>
  <c r="L202" i="126"/>
  <c r="L201" i="126"/>
  <c r="L200" i="126"/>
  <c r="L199" i="126"/>
  <c r="L198" i="126"/>
  <c r="L122" i="126"/>
  <c r="L121" i="126"/>
  <c r="L120" i="126"/>
  <c r="L119" i="126"/>
  <c r="L118" i="126"/>
  <c r="L117" i="126"/>
  <c r="L116" i="126"/>
  <c r="L115" i="126"/>
  <c r="L114" i="126"/>
  <c r="L113" i="126"/>
  <c r="L112" i="126"/>
  <c r="L111" i="126"/>
  <c r="L110" i="126"/>
  <c r="L109" i="126"/>
  <c r="L108" i="126"/>
  <c r="L107" i="126"/>
  <c r="L106" i="126"/>
  <c r="L105" i="126"/>
  <c r="L104" i="126"/>
  <c r="L103" i="126"/>
  <c r="L102" i="126"/>
  <c r="L101" i="126"/>
  <c r="L100" i="126"/>
  <c r="L99" i="126"/>
  <c r="L98" i="126"/>
  <c r="L97" i="126"/>
  <c r="L96" i="126"/>
  <c r="L95" i="126"/>
  <c r="L94" i="126"/>
  <c r="L93" i="126"/>
  <c r="L91" i="126"/>
  <c r="L90" i="126"/>
  <c r="L89" i="126"/>
  <c r="L88" i="126"/>
  <c r="L87" i="126"/>
  <c r="L86" i="126"/>
  <c r="L85" i="126"/>
  <c r="L84" i="126"/>
  <c r="L83" i="126"/>
  <c r="L82" i="126"/>
  <c r="L81" i="126"/>
  <c r="L80" i="126"/>
  <c r="L79" i="126"/>
  <c r="F79" i="126"/>
  <c r="M79" i="126" s="1"/>
  <c r="L78" i="126"/>
  <c r="L77" i="126"/>
  <c r="L76" i="126"/>
  <c r="L75" i="126"/>
  <c r="L74" i="126"/>
  <c r="L73" i="126"/>
  <c r="L72" i="126"/>
  <c r="L71" i="126"/>
  <c r="L70" i="126"/>
  <c r="L69" i="126"/>
  <c r="L68" i="126"/>
  <c r="L67" i="126"/>
  <c r="L66" i="126"/>
  <c r="L65" i="126"/>
  <c r="L64" i="126"/>
  <c r="L63" i="126"/>
  <c r="L62" i="126"/>
  <c r="L61" i="126"/>
  <c r="L60" i="126"/>
  <c r="L59" i="126"/>
  <c r="L58" i="126"/>
  <c r="L57" i="126"/>
  <c r="L56" i="126"/>
  <c r="L55" i="126"/>
  <c r="F55" i="126"/>
  <c r="M55" i="126" s="1"/>
  <c r="L54" i="126"/>
  <c r="L53" i="126"/>
  <c r="L52" i="126"/>
  <c r="L51" i="126"/>
  <c r="L50" i="126"/>
  <c r="L49" i="126"/>
  <c r="L48" i="126"/>
  <c r="L47" i="126"/>
  <c r="L46" i="126"/>
  <c r="L45" i="126"/>
  <c r="L44" i="126"/>
  <c r="L43" i="126"/>
  <c r="L42" i="126"/>
  <c r="L41" i="126"/>
  <c r="L40" i="126"/>
  <c r="L39" i="126"/>
  <c r="L38" i="126"/>
  <c r="L37" i="126"/>
  <c r="L36" i="126"/>
  <c r="L35" i="126"/>
  <c r="L34" i="126"/>
  <c r="L33" i="126"/>
  <c r="L32" i="126"/>
  <c r="L31" i="126"/>
  <c r="L30" i="126"/>
  <c r="L29" i="126"/>
  <c r="L28" i="126"/>
  <c r="L27" i="126"/>
  <c r="L26" i="126"/>
  <c r="L25" i="126"/>
  <c r="L24" i="126"/>
  <c r="L23" i="126"/>
  <c r="L22" i="126"/>
  <c r="L21" i="126"/>
  <c r="L20" i="126"/>
  <c r="L19" i="126"/>
  <c r="L18" i="126"/>
  <c r="L16" i="126"/>
  <c r="L15" i="126"/>
  <c r="L14" i="126"/>
  <c r="L13" i="126"/>
  <c r="L12" i="126"/>
  <c r="L11" i="126"/>
  <c r="L10" i="126"/>
  <c r="L9" i="126"/>
  <c r="L8" i="126"/>
  <c r="L7" i="126"/>
  <c r="L6" i="126"/>
  <c r="L5" i="126"/>
  <c r="I1" i="126"/>
  <c r="F55" i="125"/>
  <c r="G41" i="125"/>
  <c r="G40" i="125"/>
  <c r="G39" i="125"/>
  <c r="G38" i="125"/>
  <c r="G37" i="125"/>
  <c r="G36" i="125"/>
  <c r="C44" i="101" s="1"/>
  <c r="G35" i="125"/>
  <c r="G34" i="125"/>
  <c r="G33" i="125"/>
  <c r="I29" i="125"/>
  <c r="F29" i="125"/>
  <c r="G29" i="125" s="1"/>
  <c r="A29" i="125"/>
  <c r="I28" i="125"/>
  <c r="F28" i="125"/>
  <c r="G28" i="125" s="1"/>
  <c r="A28" i="125"/>
  <c r="F27" i="125"/>
  <c r="G27" i="125" s="1"/>
  <c r="I27" i="125" s="1"/>
  <c r="F26" i="125"/>
  <c r="G26" i="125" s="1"/>
  <c r="A26" i="125"/>
  <c r="F25" i="125"/>
  <c r="G25" i="125" s="1"/>
  <c r="I25" i="125" s="1"/>
  <c r="A25" i="125"/>
  <c r="F24" i="125"/>
  <c r="G24" i="125" s="1"/>
  <c r="A24" i="125"/>
  <c r="F23" i="125"/>
  <c r="G23" i="125" s="1"/>
  <c r="A23" i="125"/>
  <c r="F22" i="125"/>
  <c r="G22" i="125" s="1"/>
  <c r="A22" i="125"/>
  <c r="F21" i="125"/>
  <c r="G21" i="125" s="1"/>
  <c r="A21" i="125"/>
  <c r="F20" i="125"/>
  <c r="G20" i="125" s="1"/>
  <c r="A20" i="125"/>
  <c r="F19" i="125"/>
  <c r="A19" i="125"/>
  <c r="F18" i="125"/>
  <c r="A18" i="125"/>
  <c r="F17" i="125"/>
  <c r="A17" i="125"/>
  <c r="F16" i="125"/>
  <c r="A16" i="125"/>
  <c r="F15" i="125"/>
  <c r="A15" i="125"/>
  <c r="A14" i="125"/>
  <c r="E11" i="125"/>
  <c r="I1" i="5"/>
  <c r="B1" i="5"/>
  <c r="F58" i="5"/>
  <c r="J58" i="5" s="1"/>
  <c r="K58" i="5" s="1"/>
  <c r="F70" i="5"/>
  <c r="J70" i="5" s="1"/>
  <c r="K70" i="5" s="1"/>
  <c r="F74" i="5"/>
  <c r="J74" i="5" s="1"/>
  <c r="K74" i="5" s="1"/>
  <c r="M74" i="5" s="1"/>
  <c r="F118" i="5"/>
  <c r="J118" i="5" s="1"/>
  <c r="K118" i="5" s="1"/>
  <c r="F126" i="5"/>
  <c r="J126" i="5" s="1"/>
  <c r="K126" i="5" s="1"/>
  <c r="F129" i="5"/>
  <c r="J129" i="5" s="1"/>
  <c r="K129" i="5" s="1"/>
  <c r="F142" i="5"/>
  <c r="J142" i="5" s="1"/>
  <c r="K142" i="5" s="1"/>
  <c r="F146" i="5"/>
  <c r="J146" i="5" s="1"/>
  <c r="K146" i="5" s="1"/>
  <c r="F190" i="5"/>
  <c r="J190" i="5" s="1"/>
  <c r="K190" i="5" s="1"/>
  <c r="L17" i="5"/>
  <c r="L49" i="5"/>
  <c r="L33" i="5"/>
  <c r="L65" i="5"/>
  <c r="L79" i="5"/>
  <c r="L86" i="5"/>
  <c r="L93" i="5"/>
  <c r="L95" i="5"/>
  <c r="L102" i="5"/>
  <c r="L111" i="5"/>
  <c r="L118" i="5"/>
  <c r="L126" i="5"/>
  <c r="L168" i="5"/>
  <c r="L169" i="5"/>
  <c r="L170" i="5"/>
  <c r="L171" i="5"/>
  <c r="L172" i="5"/>
  <c r="L173" i="5"/>
  <c r="L174" i="5"/>
  <c r="L175" i="5"/>
  <c r="L177" i="5"/>
  <c r="L178" i="5"/>
  <c r="L179" i="5"/>
  <c r="L181" i="5"/>
  <c r="L182" i="5"/>
  <c r="L183" i="5"/>
  <c r="L185" i="5"/>
  <c r="L186" i="5"/>
  <c r="L187" i="5"/>
  <c r="L188" i="5"/>
  <c r="L189" i="5"/>
  <c r="L190" i="5"/>
  <c r="L191" i="5"/>
  <c r="L192" i="5"/>
  <c r="L193" i="5"/>
  <c r="L194" i="5"/>
  <c r="L195" i="5"/>
  <c r="L196" i="5"/>
  <c r="L197" i="5"/>
  <c r="L198" i="5"/>
  <c r="L199" i="5"/>
  <c r="E19" i="221"/>
  <c r="E16" i="219"/>
  <c r="E19" i="215"/>
  <c r="E19" i="211"/>
  <c r="E16" i="211"/>
  <c r="E16" i="207"/>
  <c r="E19" i="205"/>
  <c r="E19" i="201"/>
  <c r="E16" i="201"/>
  <c r="E16" i="195"/>
  <c r="E16" i="197"/>
  <c r="E15" i="189"/>
  <c r="E15" i="191"/>
  <c r="E16" i="189"/>
  <c r="E15" i="185"/>
  <c r="E15" i="181"/>
  <c r="E19" i="177"/>
  <c r="E16" i="173"/>
  <c r="E15" i="175"/>
  <c r="E19" i="169"/>
  <c r="E15" i="163"/>
  <c r="E15" i="173"/>
  <c r="E16" i="163"/>
  <c r="E15" i="221"/>
  <c r="E16" i="217"/>
  <c r="E16" i="215"/>
  <c r="E15" i="211"/>
  <c r="E16" i="209"/>
  <c r="E19" i="207"/>
  <c r="E15" i="205"/>
  <c r="E15" i="201"/>
  <c r="E19" i="199"/>
  <c r="E15" i="199"/>
  <c r="E19" i="193"/>
  <c r="E16" i="191"/>
  <c r="E19" i="187"/>
  <c r="E16" i="185"/>
  <c r="E19" i="179"/>
  <c r="E15" i="177"/>
  <c r="E16" i="169"/>
  <c r="E16" i="171"/>
  <c r="E15" i="169"/>
  <c r="E19" i="167"/>
  <c r="E19" i="161"/>
  <c r="E16" i="161"/>
  <c r="E16" i="221"/>
  <c r="E16" i="213"/>
  <c r="E16" i="205"/>
  <c r="E15" i="195"/>
  <c r="E19" i="185"/>
  <c r="E16" i="175"/>
  <c r="E19" i="183"/>
  <c r="E15" i="217"/>
  <c r="E19" i="213"/>
  <c r="E15" i="203"/>
  <c r="E19" i="189"/>
  <c r="E19" i="191"/>
  <c r="E19" i="181"/>
  <c r="E19" i="175"/>
  <c r="E19" i="163"/>
  <c r="E15" i="165"/>
  <c r="E19" i="165"/>
  <c r="E15" i="219"/>
  <c r="E19" i="217"/>
  <c r="E15" i="215"/>
  <c r="E15" i="213"/>
  <c r="E19" i="209"/>
  <c r="E15" i="207"/>
  <c r="E19" i="203"/>
  <c r="E16" i="199"/>
  <c r="E19" i="197"/>
  <c r="E19" i="195"/>
  <c r="E15" i="193"/>
  <c r="E16" i="187"/>
  <c r="E15" i="187"/>
  <c r="E16" i="183"/>
  <c r="E15" i="183"/>
  <c r="E15" i="179"/>
  <c r="E16" i="177"/>
  <c r="E16" i="179"/>
  <c r="E16" i="167"/>
  <c r="E16" i="165"/>
  <c r="E15" i="167"/>
  <c r="E15" i="161"/>
  <c r="E15" i="171"/>
  <c r="E19" i="219"/>
  <c r="E15" i="209"/>
  <c r="E15" i="197"/>
  <c r="E16" i="193"/>
  <c r="E16" i="181"/>
  <c r="E19" i="171"/>
  <c r="E16" i="203"/>
  <c r="E19" i="173"/>
  <c r="E16" i="137"/>
  <c r="E19" i="137"/>
  <c r="E16" i="125"/>
  <c r="E19" i="125"/>
  <c r="L243" i="126" l="1"/>
  <c r="G6" i="1" s="1"/>
  <c r="K6" i="142"/>
  <c r="M6" i="142" s="1"/>
  <c r="K45" i="142"/>
  <c r="M45" i="142" s="1"/>
  <c r="K166" i="126"/>
  <c r="M166" i="126" s="1"/>
  <c r="K11" i="128"/>
  <c r="M11" i="128" s="1"/>
  <c r="K7" i="130"/>
  <c r="M7" i="130" s="1"/>
  <c r="K11" i="130"/>
  <c r="M11" i="130" s="1"/>
  <c r="K15" i="130"/>
  <c r="M15" i="130" s="1"/>
  <c r="K5" i="132"/>
  <c r="M5" i="132" s="1"/>
  <c r="K9" i="132"/>
  <c r="M9" i="132" s="1"/>
  <c r="K13" i="132"/>
  <c r="M13" i="132" s="1"/>
  <c r="K6" i="134"/>
  <c r="M6" i="134" s="1"/>
  <c r="K10" i="134"/>
  <c r="M10" i="134" s="1"/>
  <c r="K6" i="136"/>
  <c r="M6" i="136" s="1"/>
  <c r="K10" i="136"/>
  <c r="M10" i="136" s="1"/>
  <c r="K8" i="138"/>
  <c r="M8" i="138" s="1"/>
  <c r="K12" i="138"/>
  <c r="M12" i="138" s="1"/>
  <c r="K25" i="138"/>
  <c r="M25" i="138" s="1"/>
  <c r="K35" i="138"/>
  <c r="M35" i="138" s="1"/>
  <c r="K5" i="140"/>
  <c r="M5" i="140" s="1"/>
  <c r="M200" i="140" s="1"/>
  <c r="F11" i="139" s="1"/>
  <c r="K19" i="140"/>
  <c r="M19" i="140" s="1"/>
  <c r="K26" i="140"/>
  <c r="M26" i="140" s="1"/>
  <c r="K8" i="142"/>
  <c r="M8" i="142" s="1"/>
  <c r="K12" i="142"/>
  <c r="M12" i="142" s="1"/>
  <c r="K16" i="142"/>
  <c r="M16" i="142" s="1"/>
  <c r="K22" i="142"/>
  <c r="M22" i="142" s="1"/>
  <c r="K28" i="142"/>
  <c r="M28" i="142" s="1"/>
  <c r="K38" i="142"/>
  <c r="M38" i="142" s="1"/>
  <c r="K44" i="142"/>
  <c r="M44" i="142" s="1"/>
  <c r="K52" i="142"/>
  <c r="M52" i="142" s="1"/>
  <c r="K10" i="146"/>
  <c r="M10" i="146" s="1"/>
  <c r="K14" i="146"/>
  <c r="M14" i="146" s="1"/>
  <c r="K18" i="146"/>
  <c r="M18" i="146" s="1"/>
  <c r="K5" i="148"/>
  <c r="M5" i="148" s="1"/>
  <c r="K10" i="148"/>
  <c r="M10" i="148" s="1"/>
  <c r="K5" i="154"/>
  <c r="M5" i="154" s="1"/>
  <c r="K9" i="154"/>
  <c r="M9" i="154" s="1"/>
  <c r="K13" i="154"/>
  <c r="M13" i="154" s="1"/>
  <c r="K18" i="154"/>
  <c r="M18" i="154" s="1"/>
  <c r="K8" i="158"/>
  <c r="M8" i="158" s="1"/>
  <c r="K12" i="158"/>
  <c r="M12" i="158" s="1"/>
  <c r="K16" i="158"/>
  <c r="M16" i="158" s="1"/>
  <c r="K241" i="126"/>
  <c r="M241" i="126" s="1"/>
  <c r="K237" i="126"/>
  <c r="M237" i="126" s="1"/>
  <c r="K233" i="126"/>
  <c r="M233" i="126" s="1"/>
  <c r="K229" i="126"/>
  <c r="M229" i="126" s="1"/>
  <c r="K225" i="126"/>
  <c r="M225" i="126" s="1"/>
  <c r="K221" i="126"/>
  <c r="M221" i="126" s="1"/>
  <c r="K217" i="126"/>
  <c r="M217" i="126" s="1"/>
  <c r="K213" i="126"/>
  <c r="M213" i="126" s="1"/>
  <c r="K209" i="126"/>
  <c r="M209" i="126" s="1"/>
  <c r="K201" i="126"/>
  <c r="M201" i="126" s="1"/>
  <c r="K197" i="126"/>
  <c r="M197" i="126" s="1"/>
  <c r="K193" i="126"/>
  <c r="M193" i="126" s="1"/>
  <c r="K189" i="126"/>
  <c r="M189" i="126" s="1"/>
  <c r="K185" i="126"/>
  <c r="M185" i="126" s="1"/>
  <c r="K173" i="126"/>
  <c r="M173" i="126" s="1"/>
  <c r="K169" i="126"/>
  <c r="M169" i="126" s="1"/>
  <c r="K161" i="126"/>
  <c r="M161" i="126" s="1"/>
  <c r="K157" i="126"/>
  <c r="M157" i="126" s="1"/>
  <c r="K153" i="126"/>
  <c r="M153" i="126" s="1"/>
  <c r="K149" i="126"/>
  <c r="M149" i="126" s="1"/>
  <c r="K141" i="126"/>
  <c r="M141" i="126" s="1"/>
  <c r="K137" i="126"/>
  <c r="M137" i="126" s="1"/>
  <c r="K133" i="126"/>
  <c r="M133" i="126" s="1"/>
  <c r="K129" i="126"/>
  <c r="M129" i="126" s="1"/>
  <c r="K125" i="126"/>
  <c r="M125" i="126" s="1"/>
  <c r="K121" i="126"/>
  <c r="M121" i="126" s="1"/>
  <c r="K117" i="126"/>
  <c r="M117" i="126" s="1"/>
  <c r="K113" i="126"/>
  <c r="M113" i="126" s="1"/>
  <c r="K109" i="126"/>
  <c r="M109" i="126" s="1"/>
  <c r="K105" i="126"/>
  <c r="M105" i="126" s="1"/>
  <c r="K40" i="126"/>
  <c r="M40" i="126" s="1"/>
  <c r="K36" i="126"/>
  <c r="M36" i="126" s="1"/>
  <c r="K29" i="142"/>
  <c r="M29" i="142" s="1"/>
  <c r="K27" i="146"/>
  <c r="M27" i="146" s="1"/>
  <c r="K120" i="126"/>
  <c r="M120" i="126" s="1"/>
  <c r="K234" i="126"/>
  <c r="M234" i="126" s="1"/>
  <c r="K14" i="132"/>
  <c r="M14" i="132" s="1"/>
  <c r="K41" i="138"/>
  <c r="M41" i="138" s="1"/>
  <c r="K13" i="140"/>
  <c r="M13" i="140" s="1"/>
  <c r="K21" i="142"/>
  <c r="M21" i="142" s="1"/>
  <c r="K37" i="142"/>
  <c r="M37" i="142" s="1"/>
  <c r="K49" i="142"/>
  <c r="M49" i="142" s="1"/>
  <c r="K51" i="142"/>
  <c r="M51" i="142" s="1"/>
  <c r="K57" i="142"/>
  <c r="M57" i="142" s="1"/>
  <c r="K7" i="128"/>
  <c r="M7" i="128" s="1"/>
  <c r="K12" i="128"/>
  <c r="M12" i="128" s="1"/>
  <c r="K8" i="130"/>
  <c r="M8" i="130" s="1"/>
  <c r="K12" i="130"/>
  <c r="M12" i="130" s="1"/>
  <c r="K16" i="130"/>
  <c r="M16" i="130" s="1"/>
  <c r="K6" i="132"/>
  <c r="M6" i="132" s="1"/>
  <c r="M200" i="132" s="1"/>
  <c r="F11" i="131" s="1"/>
  <c r="K10" i="132"/>
  <c r="M10" i="132" s="1"/>
  <c r="K15" i="132"/>
  <c r="M15" i="132" s="1"/>
  <c r="K7" i="134"/>
  <c r="M7" i="134" s="1"/>
  <c r="K11" i="134"/>
  <c r="M11" i="134" s="1"/>
  <c r="K7" i="136"/>
  <c r="M7" i="136" s="1"/>
  <c r="K11" i="136"/>
  <c r="M11" i="136" s="1"/>
  <c r="K9" i="138"/>
  <c r="M9" i="138" s="1"/>
  <c r="K13" i="138"/>
  <c r="M13" i="138" s="1"/>
  <c r="K17" i="138"/>
  <c r="M17" i="138" s="1"/>
  <c r="K21" i="138"/>
  <c r="M21" i="138" s="1"/>
  <c r="K26" i="138"/>
  <c r="M26" i="138" s="1"/>
  <c r="K38" i="138"/>
  <c r="M38" i="138" s="1"/>
  <c r="K6" i="140"/>
  <c r="M6" i="140" s="1"/>
  <c r="K11" i="140"/>
  <c r="M11" i="140" s="1"/>
  <c r="K20" i="140"/>
  <c r="M20" i="140" s="1"/>
  <c r="K27" i="140"/>
  <c r="M27" i="140" s="1"/>
  <c r="K9" i="142"/>
  <c r="M9" i="142" s="1"/>
  <c r="K13" i="142"/>
  <c r="M13" i="142" s="1"/>
  <c r="K18" i="142"/>
  <c r="M18" i="142" s="1"/>
  <c r="K30" i="142"/>
  <c r="M30" i="142" s="1"/>
  <c r="K39" i="142"/>
  <c r="M39" i="142" s="1"/>
  <c r="K46" i="142"/>
  <c r="M46" i="142" s="1"/>
  <c r="K54" i="142"/>
  <c r="M54" i="142" s="1"/>
  <c r="K7" i="146"/>
  <c r="M7" i="146" s="1"/>
  <c r="K11" i="146"/>
  <c r="M11" i="146" s="1"/>
  <c r="K15" i="146"/>
  <c r="M15" i="146" s="1"/>
  <c r="K19" i="146"/>
  <c r="M19" i="146" s="1"/>
  <c r="K32" i="146"/>
  <c r="M32" i="146" s="1"/>
  <c r="K7" i="148"/>
  <c r="M7" i="148" s="1"/>
  <c r="K11" i="148"/>
  <c r="M11" i="148" s="1"/>
  <c r="K6" i="154"/>
  <c r="M6" i="154" s="1"/>
  <c r="K10" i="154"/>
  <c r="M10" i="154" s="1"/>
  <c r="K14" i="154"/>
  <c r="M14" i="154" s="1"/>
  <c r="K19" i="154"/>
  <c r="M19" i="154" s="1"/>
  <c r="K5" i="158"/>
  <c r="M5" i="158" s="1"/>
  <c r="K9" i="158"/>
  <c r="M9" i="158" s="1"/>
  <c r="K17" i="158"/>
  <c r="M17" i="158" s="1"/>
  <c r="K240" i="126"/>
  <c r="M240" i="126" s="1"/>
  <c r="K236" i="126"/>
  <c r="M236" i="126" s="1"/>
  <c r="K232" i="126"/>
  <c r="M232" i="126" s="1"/>
  <c r="K228" i="126"/>
  <c r="M228" i="126" s="1"/>
  <c r="K220" i="126"/>
  <c r="M220" i="126" s="1"/>
  <c r="K216" i="126"/>
  <c r="M216" i="126" s="1"/>
  <c r="K212" i="126"/>
  <c r="M212" i="126" s="1"/>
  <c r="K200" i="126"/>
  <c r="M200" i="126" s="1"/>
  <c r="K196" i="126"/>
  <c r="M196" i="126" s="1"/>
  <c r="K192" i="126"/>
  <c r="M192" i="126" s="1"/>
  <c r="K176" i="126"/>
  <c r="M176" i="126" s="1"/>
  <c r="K172" i="126"/>
  <c r="M172" i="126" s="1"/>
  <c r="K160" i="126"/>
  <c r="M160" i="126" s="1"/>
  <c r="K156" i="126"/>
  <c r="M156" i="126" s="1"/>
  <c r="K152" i="126"/>
  <c r="M152" i="126" s="1"/>
  <c r="K148" i="126"/>
  <c r="M148" i="126" s="1"/>
  <c r="K144" i="126"/>
  <c r="M144" i="126" s="1"/>
  <c r="K140" i="126"/>
  <c r="M140" i="126" s="1"/>
  <c r="K136" i="126"/>
  <c r="M136" i="126" s="1"/>
  <c r="K132" i="126"/>
  <c r="M132" i="126" s="1"/>
  <c r="K124" i="126"/>
  <c r="M124" i="126" s="1"/>
  <c r="K116" i="126"/>
  <c r="M116" i="126" s="1"/>
  <c r="K112" i="126"/>
  <c r="M112" i="126" s="1"/>
  <c r="K108" i="126"/>
  <c r="M108" i="126" s="1"/>
  <c r="K104" i="126"/>
  <c r="M104" i="126" s="1"/>
  <c r="K39" i="126"/>
  <c r="M39" i="126" s="1"/>
  <c r="K35" i="126"/>
  <c r="M35" i="126" s="1"/>
  <c r="K17" i="142"/>
  <c r="M17" i="142" s="1"/>
  <c r="K34" i="142"/>
  <c r="M34" i="142" s="1"/>
  <c r="K33" i="142"/>
  <c r="M33" i="142" s="1"/>
  <c r="K8" i="128"/>
  <c r="M8" i="128" s="1"/>
  <c r="K5" i="130"/>
  <c r="M5" i="130" s="1"/>
  <c r="K9" i="130"/>
  <c r="M9" i="130" s="1"/>
  <c r="K13" i="130"/>
  <c r="M13" i="130" s="1"/>
  <c r="K17" i="130"/>
  <c r="M17" i="130" s="1"/>
  <c r="K11" i="132"/>
  <c r="M11" i="132" s="1"/>
  <c r="K16" i="132"/>
  <c r="M16" i="132" s="1"/>
  <c r="K8" i="134"/>
  <c r="M8" i="134" s="1"/>
  <c r="K12" i="134"/>
  <c r="M12" i="134" s="1"/>
  <c r="K8" i="136"/>
  <c r="M8" i="136" s="1"/>
  <c r="K5" i="138"/>
  <c r="M5" i="138" s="1"/>
  <c r="K14" i="138"/>
  <c r="M14" i="138" s="1"/>
  <c r="K18" i="138"/>
  <c r="M18" i="138" s="1"/>
  <c r="K27" i="138"/>
  <c r="M27" i="138" s="1"/>
  <c r="K39" i="138"/>
  <c r="M39" i="138" s="1"/>
  <c r="M7" i="140"/>
  <c r="K7" i="140"/>
  <c r="K12" i="140"/>
  <c r="M12" i="140" s="1"/>
  <c r="K5" i="142"/>
  <c r="M5" i="142" s="1"/>
  <c r="K10" i="142"/>
  <c r="M10" i="142" s="1"/>
  <c r="K14" i="142"/>
  <c r="M14" i="142" s="1"/>
  <c r="K19" i="142"/>
  <c r="M19" i="142" s="1"/>
  <c r="K32" i="142"/>
  <c r="M32" i="142" s="1"/>
  <c r="K40" i="142"/>
  <c r="M40" i="142" s="1"/>
  <c r="M47" i="142"/>
  <c r="K47" i="142"/>
  <c r="K55" i="142"/>
  <c r="M55" i="142" s="1"/>
  <c r="K8" i="146"/>
  <c r="M8" i="146" s="1"/>
  <c r="K12" i="146"/>
  <c r="M12" i="146" s="1"/>
  <c r="K16" i="146"/>
  <c r="M16" i="146" s="1"/>
  <c r="K26" i="146"/>
  <c r="M26" i="146" s="1"/>
  <c r="K33" i="146"/>
  <c r="M33" i="146" s="1"/>
  <c r="K8" i="148"/>
  <c r="M8" i="148" s="1"/>
  <c r="M7" i="154"/>
  <c r="K7" i="154"/>
  <c r="K11" i="154"/>
  <c r="M11" i="154" s="1"/>
  <c r="K15" i="154"/>
  <c r="M15" i="154" s="1"/>
  <c r="K6" i="158"/>
  <c r="M6" i="158" s="1"/>
  <c r="K10" i="158"/>
  <c r="M10" i="158" s="1"/>
  <c r="K14" i="158"/>
  <c r="M14" i="158" s="1"/>
  <c r="K18" i="158"/>
  <c r="M18" i="158" s="1"/>
  <c r="K239" i="126"/>
  <c r="M239" i="126" s="1"/>
  <c r="K227" i="126"/>
  <c r="M227" i="126" s="1"/>
  <c r="K223" i="126"/>
  <c r="M223" i="126" s="1"/>
  <c r="K219" i="126"/>
  <c r="M219" i="126" s="1"/>
  <c r="K215" i="126"/>
  <c r="M215" i="126" s="1"/>
  <c r="K211" i="126"/>
  <c r="M211" i="126" s="1"/>
  <c r="K203" i="126"/>
  <c r="M203" i="126" s="1"/>
  <c r="K199" i="126"/>
  <c r="M199" i="126" s="1"/>
  <c r="K195" i="126"/>
  <c r="M195" i="126" s="1"/>
  <c r="K191" i="126"/>
  <c r="M191" i="126" s="1"/>
  <c r="K187" i="126"/>
  <c r="M187" i="126" s="1"/>
  <c r="K183" i="126"/>
  <c r="M183" i="126" s="1"/>
  <c r="K175" i="126"/>
  <c r="M175" i="126" s="1"/>
  <c r="K171" i="126"/>
  <c r="M171" i="126" s="1"/>
  <c r="K167" i="126"/>
  <c r="M167" i="126" s="1"/>
  <c r="K155" i="126"/>
  <c r="M155" i="126" s="1"/>
  <c r="K151" i="126"/>
  <c r="M151" i="126" s="1"/>
  <c r="K147" i="126"/>
  <c r="M147" i="126" s="1"/>
  <c r="K139" i="126"/>
  <c r="M139" i="126" s="1"/>
  <c r="K135" i="126"/>
  <c r="M135" i="126" s="1"/>
  <c r="K127" i="126"/>
  <c r="M127" i="126" s="1"/>
  <c r="K123" i="126"/>
  <c r="M123" i="126" s="1"/>
  <c r="K119" i="126"/>
  <c r="M119" i="126" s="1"/>
  <c r="K115" i="126"/>
  <c r="M115" i="126" s="1"/>
  <c r="K111" i="126"/>
  <c r="M111" i="126" s="1"/>
  <c r="K107" i="126"/>
  <c r="M107" i="126" s="1"/>
  <c r="K86" i="126"/>
  <c r="M86" i="126" s="1"/>
  <c r="K82" i="126"/>
  <c r="M82" i="126" s="1"/>
  <c r="K50" i="126"/>
  <c r="M50" i="126" s="1"/>
  <c r="K42" i="126"/>
  <c r="M42" i="126" s="1"/>
  <c r="K38" i="126"/>
  <c r="M38" i="126" s="1"/>
  <c r="K34" i="126"/>
  <c r="M34" i="126" s="1"/>
  <c r="K5" i="128"/>
  <c r="M5" i="128" s="1"/>
  <c r="M6" i="128"/>
  <c r="K6" i="128"/>
  <c r="K25" i="140"/>
  <c r="M25" i="140" s="1"/>
  <c r="K53" i="142"/>
  <c r="M53" i="142" s="1"/>
  <c r="K28" i="138"/>
  <c r="M28" i="138" s="1"/>
  <c r="K21" i="140"/>
  <c r="M21" i="140" s="1"/>
  <c r="K24" i="140"/>
  <c r="M24" i="140" s="1"/>
  <c r="K35" i="142"/>
  <c r="M35" i="142" s="1"/>
  <c r="K8" i="140"/>
  <c r="M8" i="140" s="1"/>
  <c r="M31" i="142"/>
  <c r="K31" i="142"/>
  <c r="K50" i="142"/>
  <c r="M50" i="142" s="1"/>
  <c r="K35" i="146"/>
  <c r="M35" i="146" s="1"/>
  <c r="K6" i="148"/>
  <c r="M6" i="148" s="1"/>
  <c r="K10" i="128"/>
  <c r="M10" i="128" s="1"/>
  <c r="K6" i="130"/>
  <c r="M6" i="130" s="1"/>
  <c r="M200" i="130" s="1"/>
  <c r="K10" i="130"/>
  <c r="M10" i="130" s="1"/>
  <c r="K14" i="130"/>
  <c r="M14" i="130" s="1"/>
  <c r="M18" i="130"/>
  <c r="K18" i="130"/>
  <c r="K8" i="132"/>
  <c r="M8" i="132" s="1"/>
  <c r="K12" i="132"/>
  <c r="M12" i="132" s="1"/>
  <c r="K5" i="134"/>
  <c r="M5" i="134" s="1"/>
  <c r="K9" i="134"/>
  <c r="M9" i="134" s="1"/>
  <c r="K5" i="136"/>
  <c r="M5" i="136" s="1"/>
  <c r="K9" i="136"/>
  <c r="M9" i="136" s="1"/>
  <c r="K11" i="138"/>
  <c r="M11" i="138" s="1"/>
  <c r="M19" i="138"/>
  <c r="K19" i="138"/>
  <c r="K29" i="138"/>
  <c r="M29" i="138" s="1"/>
  <c r="K40" i="138"/>
  <c r="M40" i="138" s="1"/>
  <c r="K14" i="140"/>
  <c r="M14" i="140" s="1"/>
  <c r="K18" i="140"/>
  <c r="M18" i="140" s="1"/>
  <c r="K7" i="142"/>
  <c r="M7" i="142" s="1"/>
  <c r="K11" i="142"/>
  <c r="M11" i="142" s="1"/>
  <c r="K15" i="142"/>
  <c r="M15" i="142" s="1"/>
  <c r="M20" i="142"/>
  <c r="K20" i="142"/>
  <c r="K27" i="142"/>
  <c r="M27" i="142" s="1"/>
  <c r="K36" i="142"/>
  <c r="M36" i="142" s="1"/>
  <c r="K48" i="142"/>
  <c r="M48" i="142" s="1"/>
  <c r="K56" i="142"/>
  <c r="M56" i="142" s="1"/>
  <c r="K9" i="146"/>
  <c r="M9" i="146" s="1"/>
  <c r="K13" i="146"/>
  <c r="M13" i="146" s="1"/>
  <c r="K17" i="146"/>
  <c r="M17" i="146" s="1"/>
  <c r="M34" i="146"/>
  <c r="K34" i="146"/>
  <c r="K9" i="148"/>
  <c r="M9" i="148" s="1"/>
  <c r="K8" i="154"/>
  <c r="M8" i="154" s="1"/>
  <c r="K12" i="154"/>
  <c r="M12" i="154" s="1"/>
  <c r="K17" i="154"/>
  <c r="M17" i="154" s="1"/>
  <c r="K7" i="158"/>
  <c r="M7" i="158" s="1"/>
  <c r="K11" i="158"/>
  <c r="M11" i="158" s="1"/>
  <c r="K15" i="158"/>
  <c r="M15" i="158" s="1"/>
  <c r="K242" i="126"/>
  <c r="M242" i="126" s="1"/>
  <c r="K238" i="126"/>
  <c r="M238" i="126" s="1"/>
  <c r="K230" i="126"/>
  <c r="M230" i="126" s="1"/>
  <c r="K226" i="126"/>
  <c r="M226" i="126" s="1"/>
  <c r="K222" i="126"/>
  <c r="M222" i="126" s="1"/>
  <c r="K218" i="126"/>
  <c r="M218" i="126" s="1"/>
  <c r="K214" i="126"/>
  <c r="M214" i="126" s="1"/>
  <c r="K210" i="126"/>
  <c r="M210" i="126" s="1"/>
  <c r="K202" i="126"/>
  <c r="M202" i="126" s="1"/>
  <c r="K198" i="126"/>
  <c r="M198" i="126" s="1"/>
  <c r="K194" i="126"/>
  <c r="M194" i="126" s="1"/>
  <c r="K190" i="126"/>
  <c r="M190" i="126" s="1"/>
  <c r="K186" i="126"/>
  <c r="M186" i="126" s="1"/>
  <c r="K182" i="126"/>
  <c r="M182" i="126" s="1"/>
  <c r="K178" i="126"/>
  <c r="M178" i="126" s="1"/>
  <c r="K174" i="126"/>
  <c r="M174" i="126" s="1"/>
  <c r="K170" i="126"/>
  <c r="M170" i="126" s="1"/>
  <c r="K162" i="126"/>
  <c r="M162" i="126" s="1"/>
  <c r="K158" i="126"/>
  <c r="M158" i="126" s="1"/>
  <c r="K154" i="126"/>
  <c r="M154" i="126" s="1"/>
  <c r="K150" i="126"/>
  <c r="M150" i="126" s="1"/>
  <c r="K146" i="126"/>
  <c r="M146" i="126" s="1"/>
  <c r="K142" i="126"/>
  <c r="M142" i="126" s="1"/>
  <c r="K138" i="126"/>
  <c r="M138" i="126" s="1"/>
  <c r="K134" i="126"/>
  <c r="M134" i="126" s="1"/>
  <c r="K130" i="126"/>
  <c r="M130" i="126" s="1"/>
  <c r="K126" i="126"/>
  <c r="M126" i="126" s="1"/>
  <c r="K122" i="126"/>
  <c r="M122" i="126" s="1"/>
  <c r="K118" i="126"/>
  <c r="M118" i="126" s="1"/>
  <c r="K114" i="126"/>
  <c r="M114" i="126" s="1"/>
  <c r="K110" i="126"/>
  <c r="M110" i="126" s="1"/>
  <c r="K106" i="126"/>
  <c r="M106" i="126" s="1"/>
  <c r="K41" i="126"/>
  <c r="M41" i="126" s="1"/>
  <c r="K37" i="126"/>
  <c r="M37" i="126" s="1"/>
  <c r="K13" i="128"/>
  <c r="M13" i="128" s="1"/>
  <c r="K9" i="128"/>
  <c r="M9" i="128" s="1"/>
  <c r="E11" i="159"/>
  <c r="G23" i="1"/>
  <c r="E12" i="12"/>
  <c r="C17" i="12"/>
  <c r="C395" i="101"/>
  <c r="I21" i="153"/>
  <c r="I21" i="129"/>
  <c r="I44" i="125"/>
  <c r="I43" i="125"/>
  <c r="I42" i="125"/>
  <c r="C49" i="101"/>
  <c r="I40" i="125"/>
  <c r="C48" i="101"/>
  <c r="I37" i="125"/>
  <c r="C45" i="101"/>
  <c r="C47" i="101"/>
  <c r="I38" i="125"/>
  <c r="C46" i="101"/>
  <c r="I36" i="125"/>
  <c r="C43" i="101"/>
  <c r="I35" i="125"/>
  <c r="C42" i="101"/>
  <c r="I34" i="125"/>
  <c r="C41" i="101"/>
  <c r="C40" i="101"/>
  <c r="I23" i="125"/>
  <c r="C33" i="101"/>
  <c r="C397" i="101"/>
  <c r="I23" i="153"/>
  <c r="I23" i="137"/>
  <c r="C189" i="101"/>
  <c r="I23" i="131"/>
  <c r="C111" i="101"/>
  <c r="I23" i="141"/>
  <c r="I23" i="145"/>
  <c r="C293" i="101"/>
  <c r="I23" i="147"/>
  <c r="I23" i="157"/>
  <c r="C449" i="101"/>
  <c r="I22" i="139"/>
  <c r="C214" i="101"/>
  <c r="C396" i="101"/>
  <c r="I22" i="153"/>
  <c r="I22" i="125"/>
  <c r="C32" i="101"/>
  <c r="I22" i="127"/>
  <c r="C58" i="101"/>
  <c r="I22" i="131"/>
  <c r="C110" i="101"/>
  <c r="I22" i="133"/>
  <c r="C136" i="101"/>
  <c r="I22" i="137"/>
  <c r="C188" i="101"/>
  <c r="I22" i="147"/>
  <c r="C318" i="101"/>
  <c r="I22" i="141"/>
  <c r="E14" i="13" s="1"/>
  <c r="I22" i="145"/>
  <c r="I22" i="151"/>
  <c r="C370" i="101"/>
  <c r="I22" i="129"/>
  <c r="C84" i="101"/>
  <c r="I21" i="131"/>
  <c r="C109" i="101"/>
  <c r="I21" i="133"/>
  <c r="E10" i="13" s="1"/>
  <c r="C135" i="101"/>
  <c r="I21" i="125"/>
  <c r="C31" i="101"/>
  <c r="I21" i="137"/>
  <c r="C187" i="101"/>
  <c r="I21" i="145"/>
  <c r="C291" i="101"/>
  <c r="I21" i="147"/>
  <c r="C317" i="101"/>
  <c r="I21" i="157"/>
  <c r="C447" i="101"/>
  <c r="I21" i="127"/>
  <c r="E7" i="13" s="1"/>
  <c r="C57" i="101"/>
  <c r="I21" i="139"/>
  <c r="I21" i="141"/>
  <c r="I21" i="151"/>
  <c r="C369" i="101"/>
  <c r="E17" i="12"/>
  <c r="E19" i="12" s="1"/>
  <c r="K13" i="158"/>
  <c r="M13" i="158" s="1"/>
  <c r="M20" i="158"/>
  <c r="M28" i="158"/>
  <c r="M23" i="158"/>
  <c r="M21" i="158"/>
  <c r="M29" i="158"/>
  <c r="M22" i="158"/>
  <c r="M27" i="158"/>
  <c r="M24" i="158"/>
  <c r="M25" i="158"/>
  <c r="M19" i="158"/>
  <c r="M26" i="158"/>
  <c r="M16" i="154"/>
  <c r="M31" i="146"/>
  <c r="M29" i="146"/>
  <c r="M28" i="146"/>
  <c r="M30" i="146"/>
  <c r="M25" i="146"/>
  <c r="M31" i="138"/>
  <c r="M33" i="138"/>
  <c r="M34" i="138"/>
  <c r="M32" i="138"/>
  <c r="M30" i="138"/>
  <c r="M22" i="138"/>
  <c r="M23" i="138"/>
  <c r="M24" i="138"/>
  <c r="M235" i="126"/>
  <c r="M224" i="126"/>
  <c r="M205" i="126"/>
  <c r="M208" i="126"/>
  <c r="M204" i="126"/>
  <c r="M207" i="126"/>
  <c r="M206" i="126"/>
  <c r="M188" i="126"/>
  <c r="M184" i="126"/>
  <c r="M181" i="126"/>
  <c r="M180" i="126"/>
  <c r="M179" i="126"/>
  <c r="M177" i="126"/>
  <c r="M168" i="126"/>
  <c r="M145" i="126"/>
  <c r="M131" i="126"/>
  <c r="M5" i="126"/>
  <c r="M6" i="126"/>
  <c r="E11" i="155"/>
  <c r="E11" i="161"/>
  <c r="E11" i="143"/>
  <c r="H43" i="189"/>
  <c r="H34" i="205"/>
  <c r="H39" i="205"/>
  <c r="D2" i="136"/>
  <c r="D1" i="148"/>
  <c r="D1" i="152"/>
  <c r="D1" i="160"/>
  <c r="D2" i="164"/>
  <c r="H35" i="173"/>
  <c r="D2" i="177"/>
  <c r="H38" i="177"/>
  <c r="B5" i="179"/>
  <c r="H38" i="179"/>
  <c r="D2" i="180"/>
  <c r="B4" i="181"/>
  <c r="H43" i="183"/>
  <c r="H43" i="185"/>
  <c r="B5" i="187"/>
  <c r="B6" i="189"/>
  <c r="H36" i="189"/>
  <c r="B6" i="199"/>
  <c r="H33" i="199"/>
  <c r="B6" i="205"/>
  <c r="H36" i="205"/>
  <c r="H43" i="205"/>
  <c r="D1" i="206"/>
  <c r="B5" i="207"/>
  <c r="H43" i="207"/>
  <c r="B5" i="211"/>
  <c r="D2" i="213"/>
  <c r="B6" i="213"/>
  <c r="H39" i="213"/>
  <c r="H43" i="213"/>
  <c r="D1" i="214"/>
  <c r="H38" i="181"/>
  <c r="H39" i="187"/>
  <c r="D2" i="189"/>
  <c r="H6" i="189"/>
  <c r="H35" i="189"/>
  <c r="H40" i="189"/>
  <c r="H39" i="199"/>
  <c r="D2" i="205"/>
  <c r="H40" i="207"/>
  <c r="H34" i="211"/>
  <c r="H43" i="211"/>
  <c r="B4" i="213"/>
  <c r="H6" i="213"/>
  <c r="H36" i="213"/>
  <c r="H41" i="167"/>
  <c r="H43" i="177"/>
  <c r="D2" i="179"/>
  <c r="B6" i="179"/>
  <c r="H34" i="179"/>
  <c r="H43" i="179"/>
  <c r="H6" i="181"/>
  <c r="H40" i="183"/>
  <c r="H40" i="185"/>
  <c r="H6" i="187"/>
  <c r="H38" i="187"/>
  <c r="B4" i="189"/>
  <c r="B4" i="199"/>
  <c r="B5" i="205"/>
  <c r="H42" i="205"/>
  <c r="D2" i="207"/>
  <c r="B6" i="207"/>
  <c r="H34" i="207"/>
  <c r="H39" i="207"/>
  <c r="H42" i="207"/>
  <c r="B6" i="211"/>
  <c r="H38" i="211"/>
  <c r="B5" i="213"/>
  <c r="H35" i="213"/>
  <c r="H40" i="217"/>
  <c r="H37" i="219"/>
  <c r="H42" i="219"/>
  <c r="J6" i="138"/>
  <c r="K6" i="138" s="1"/>
  <c r="J7" i="138"/>
  <c r="K7" i="138" s="1"/>
  <c r="G10" i="1"/>
  <c r="G9" i="1"/>
  <c r="F92" i="126"/>
  <c r="M92" i="126"/>
  <c r="F17" i="126"/>
  <c r="M17" i="126" s="1"/>
  <c r="E2" i="216"/>
  <c r="D1" i="194"/>
  <c r="E2" i="208"/>
  <c r="H35" i="163"/>
  <c r="H38" i="163"/>
  <c r="H35" i="165"/>
  <c r="H36" i="193"/>
  <c r="H41" i="203"/>
  <c r="B5" i="127"/>
  <c r="H35" i="135"/>
  <c r="H38" i="135"/>
  <c r="H38" i="137"/>
  <c r="B201" i="101" s="1"/>
  <c r="B5" i="143"/>
  <c r="H35" i="147"/>
  <c r="B328" i="101" s="1"/>
  <c r="H38" i="147"/>
  <c r="B331" i="101" s="1"/>
  <c r="B5" i="151"/>
  <c r="H39" i="151"/>
  <c r="B384" i="101" s="1"/>
  <c r="H42" i="151"/>
  <c r="B387" i="101" s="1"/>
  <c r="D2" i="158"/>
  <c r="D2" i="159"/>
  <c r="D2" i="163"/>
  <c r="B6" i="163"/>
  <c r="H34" i="163"/>
  <c r="H43" i="163"/>
  <c r="H6" i="165"/>
  <c r="B4" i="173"/>
  <c r="H37" i="173"/>
  <c r="H35" i="175"/>
  <c r="B5" i="177"/>
  <c r="H40" i="177"/>
  <c r="B5" i="181"/>
  <c r="H35" i="181"/>
  <c r="H40" i="181"/>
  <c r="D1" i="182"/>
  <c r="H39" i="183"/>
  <c r="H39" i="185"/>
  <c r="B6" i="193"/>
  <c r="H40" i="193"/>
  <c r="H36" i="199"/>
  <c r="H41" i="199"/>
  <c r="H34" i="203"/>
  <c r="H35" i="205"/>
  <c r="H38" i="205"/>
  <c r="B5" i="209"/>
  <c r="H40" i="209"/>
  <c r="H40" i="211"/>
  <c r="H39" i="217"/>
  <c r="H35" i="219"/>
  <c r="H38" i="219"/>
  <c r="H41" i="219"/>
  <c r="B6" i="221"/>
  <c r="H33" i="221"/>
  <c r="H37" i="143"/>
  <c r="B278" i="101" s="1"/>
  <c r="H38" i="151"/>
  <c r="B383" i="101" s="1"/>
  <c r="H41" i="159"/>
  <c r="H43" i="159"/>
  <c r="B4" i="163"/>
  <c r="H6" i="163"/>
  <c r="H40" i="163"/>
  <c r="H39" i="165"/>
  <c r="H42" i="165"/>
  <c r="H41" i="173"/>
  <c r="H34" i="177"/>
  <c r="H42" i="177"/>
  <c r="D2" i="193"/>
  <c r="H6" i="193"/>
  <c r="H33" i="203"/>
  <c r="H34" i="209"/>
  <c r="H42" i="209"/>
  <c r="H38" i="127"/>
  <c r="B71" i="101" s="1"/>
  <c r="H42" i="127"/>
  <c r="B75" i="101" s="1"/>
  <c r="H34" i="129"/>
  <c r="B93" i="101" s="1"/>
  <c r="H42" i="129"/>
  <c r="B101" i="101" s="1"/>
  <c r="B4" i="135"/>
  <c r="H6" i="135"/>
  <c r="H42" i="135"/>
  <c r="B4" i="137"/>
  <c r="H6" i="137"/>
  <c r="H40" i="137"/>
  <c r="B203" i="101" s="1"/>
  <c r="H38" i="139"/>
  <c r="B227" i="101" s="1"/>
  <c r="H39" i="141"/>
  <c r="B254" i="101" s="1"/>
  <c r="H40" i="145"/>
  <c r="B307" i="101" s="1"/>
  <c r="B4" i="147"/>
  <c r="H6" i="147"/>
  <c r="H40" i="147"/>
  <c r="B333" i="101" s="1"/>
  <c r="D2" i="151"/>
  <c r="B6" i="151"/>
  <c r="H43" i="151"/>
  <c r="B388" i="101" s="1"/>
  <c r="H34" i="157"/>
  <c r="B457" i="101" s="1"/>
  <c r="H42" i="157"/>
  <c r="B465" i="101" s="1"/>
  <c r="B6" i="159"/>
  <c r="B5" i="163"/>
  <c r="H36" i="163"/>
  <c r="H39" i="163"/>
  <c r="H42" i="163"/>
  <c r="B4" i="165"/>
  <c r="H38" i="165"/>
  <c r="H41" i="165"/>
  <c r="H6" i="173"/>
  <c r="B6" i="177"/>
  <c r="H36" i="177"/>
  <c r="D2" i="181"/>
  <c r="B6" i="181"/>
  <c r="D2" i="182"/>
  <c r="D2" i="183"/>
  <c r="H6" i="183"/>
  <c r="H35" i="183"/>
  <c r="D2" i="185"/>
  <c r="H6" i="185"/>
  <c r="H35" i="185"/>
  <c r="H34" i="187"/>
  <c r="H42" i="187"/>
  <c r="H39" i="189"/>
  <c r="E2" i="190"/>
  <c r="B4" i="193"/>
  <c r="B4" i="205"/>
  <c r="H6" i="205"/>
  <c r="H40" i="205"/>
  <c r="H35" i="207"/>
  <c r="H38" i="207"/>
  <c r="B6" i="209"/>
  <c r="H36" i="209"/>
  <c r="B4" i="211"/>
  <c r="H6" i="211"/>
  <c r="H36" i="211"/>
  <c r="D1" i="212"/>
  <c r="H40" i="213"/>
  <c r="D2" i="217"/>
  <c r="H6" i="217"/>
  <c r="H35" i="217"/>
  <c r="D1" i="178"/>
  <c r="D1" i="186"/>
  <c r="L200" i="166"/>
  <c r="L200" i="186"/>
  <c r="L200" i="188"/>
  <c r="L200" i="190"/>
  <c r="F11" i="189" s="1"/>
  <c r="D2" i="212"/>
  <c r="L200" i="196"/>
  <c r="L200" i="198"/>
  <c r="F11" i="197" s="1"/>
  <c r="L200" i="202"/>
  <c r="L200" i="206"/>
  <c r="D2" i="208"/>
  <c r="D2" i="216"/>
  <c r="D2" i="220"/>
  <c r="L200" i="150"/>
  <c r="L200" i="170"/>
  <c r="L200" i="220"/>
  <c r="I44" i="163"/>
  <c r="F25" i="13" s="1"/>
  <c r="I44" i="185"/>
  <c r="F36" i="13" s="1"/>
  <c r="I44" i="193"/>
  <c r="F40" i="13" s="1"/>
  <c r="I44" i="197"/>
  <c r="F42" i="13" s="1"/>
  <c r="I44" i="169"/>
  <c r="F28" i="13" s="1"/>
  <c r="I44" i="211"/>
  <c r="F49" i="13" s="1"/>
  <c r="I44" i="179"/>
  <c r="F33" i="13" s="1"/>
  <c r="I44" i="191"/>
  <c r="F39" i="13" s="1"/>
  <c r="I44" i="195"/>
  <c r="F41" i="13" s="1"/>
  <c r="I44" i="213"/>
  <c r="F50" i="13" s="1"/>
  <c r="I44" i="215"/>
  <c r="F51" i="13" s="1"/>
  <c r="I44" i="127"/>
  <c r="F7" i="13" s="1"/>
  <c r="I44" i="145"/>
  <c r="F16" i="13" s="1"/>
  <c r="I44" i="187"/>
  <c r="F37" i="13" s="1"/>
  <c r="I44" i="189"/>
  <c r="F38" i="13" s="1"/>
  <c r="I44" i="201"/>
  <c r="F44" i="13" s="1"/>
  <c r="I44" i="203"/>
  <c r="F45" i="13" s="1"/>
  <c r="I44" i="205"/>
  <c r="F46" i="13" s="1"/>
  <c r="I44" i="217"/>
  <c r="F52" i="13" s="1"/>
  <c r="I44" i="221"/>
  <c r="F54" i="13" s="1"/>
  <c r="G17" i="12"/>
  <c r="G12" i="12"/>
  <c r="C12" i="12"/>
  <c r="C19" i="12" s="1"/>
  <c r="I30" i="173"/>
  <c r="E30" i="13" s="1"/>
  <c r="E11" i="13"/>
  <c r="I30" i="165"/>
  <c r="E26" i="13" s="1"/>
  <c r="I30" i="175"/>
  <c r="E31" i="13" s="1"/>
  <c r="I30" i="193"/>
  <c r="E40" i="13" s="1"/>
  <c r="I30" i="203"/>
  <c r="E45" i="13" s="1"/>
  <c r="I30" i="209"/>
  <c r="E48" i="13" s="1"/>
  <c r="D2" i="130"/>
  <c r="E13" i="13"/>
  <c r="I30" i="185"/>
  <c r="E36" i="13" s="1"/>
  <c r="I30" i="171"/>
  <c r="E29" i="13" s="1"/>
  <c r="I30" i="183"/>
  <c r="E35" i="13" s="1"/>
  <c r="E8" i="13"/>
  <c r="I30" i="169"/>
  <c r="E28" i="13" s="1"/>
  <c r="E22" i="13"/>
  <c r="I30" i="167"/>
  <c r="E27" i="13" s="1"/>
  <c r="I30" i="179"/>
  <c r="E33" i="13" s="1"/>
  <c r="I30" i="195"/>
  <c r="E41" i="13" s="1"/>
  <c r="I30" i="199"/>
  <c r="E43" i="13" s="1"/>
  <c r="I30" i="213"/>
  <c r="E50" i="13" s="1"/>
  <c r="I30" i="219"/>
  <c r="E53" i="13" s="1"/>
  <c r="I30" i="159"/>
  <c r="I30" i="187"/>
  <c r="E37" i="13" s="1"/>
  <c r="I30" i="189"/>
  <c r="I30" i="191"/>
  <c r="E39" i="13" s="1"/>
  <c r="I30" i="215"/>
  <c r="E51" i="13" s="1"/>
  <c r="E21" i="13"/>
  <c r="I30" i="197"/>
  <c r="E42" i="13" s="1"/>
  <c r="I30" i="201"/>
  <c r="E44" i="13" s="1"/>
  <c r="I30" i="205"/>
  <c r="E46" i="13" s="1"/>
  <c r="I30" i="217"/>
  <c r="E52" i="13" s="1"/>
  <c r="I30" i="221"/>
  <c r="E54" i="13" s="1"/>
  <c r="F11" i="161"/>
  <c r="F11" i="209"/>
  <c r="F11" i="159"/>
  <c r="F11" i="169"/>
  <c r="F11" i="175"/>
  <c r="F11" i="143"/>
  <c r="F11" i="177"/>
  <c r="F11" i="185"/>
  <c r="F11" i="205"/>
  <c r="F11" i="149"/>
  <c r="F11" i="171"/>
  <c r="F11" i="179"/>
  <c r="F11" i="191"/>
  <c r="F11" i="201"/>
  <c r="F11" i="203"/>
  <c r="L200" i="222"/>
  <c r="M200" i="222"/>
  <c r="G15" i="217"/>
  <c r="G19" i="217"/>
  <c r="E18" i="217"/>
  <c r="G18" i="217" s="1"/>
  <c r="G16" i="217"/>
  <c r="E17" i="217"/>
  <c r="G17" i="217" s="1"/>
  <c r="E18" i="219"/>
  <c r="G18" i="219" s="1"/>
  <c r="G16" i="219"/>
  <c r="E17" i="219"/>
  <c r="G17" i="219" s="1"/>
  <c r="G19" i="219"/>
  <c r="G15" i="219"/>
  <c r="G15" i="221"/>
  <c r="G19" i="221"/>
  <c r="E17" i="221"/>
  <c r="G17" i="221" s="1"/>
  <c r="E18" i="221"/>
  <c r="G18" i="221" s="1"/>
  <c r="G16" i="221"/>
  <c r="H33" i="217"/>
  <c r="H37" i="217"/>
  <c r="H41" i="217"/>
  <c r="E2" i="218"/>
  <c r="L200" i="218"/>
  <c r="F11" i="217" s="1"/>
  <c r="B5" i="217"/>
  <c r="H34" i="217"/>
  <c r="H38" i="217"/>
  <c r="I44" i="219"/>
  <c r="F53" i="13" s="1"/>
  <c r="H43" i="219"/>
  <c r="H40" i="219"/>
  <c r="H36" i="219"/>
  <c r="B6" i="219"/>
  <c r="D2" i="219"/>
  <c r="H33" i="219"/>
  <c r="E2" i="220"/>
  <c r="F11" i="219"/>
  <c r="D2" i="221"/>
  <c r="H41" i="221"/>
  <c r="D2" i="222"/>
  <c r="D1" i="222"/>
  <c r="H39" i="221"/>
  <c r="H35" i="221"/>
  <c r="H42" i="221"/>
  <c r="H38" i="221"/>
  <c r="H34" i="221"/>
  <c r="H37" i="221"/>
  <c r="H6" i="221"/>
  <c r="B4" i="221"/>
  <c r="H36" i="221"/>
  <c r="B5" i="221"/>
  <c r="H40" i="221"/>
  <c r="E18" i="189"/>
  <c r="G18" i="189" s="1"/>
  <c r="G16" i="189"/>
  <c r="E17" i="189"/>
  <c r="G17" i="189" s="1"/>
  <c r="E18" i="193"/>
  <c r="G18" i="193" s="1"/>
  <c r="G16" i="193"/>
  <c r="E17" i="193"/>
  <c r="G17" i="193" s="1"/>
  <c r="G15" i="187"/>
  <c r="G19" i="187"/>
  <c r="G15" i="191"/>
  <c r="G19" i="191"/>
  <c r="E17" i="187"/>
  <c r="G17" i="187" s="1"/>
  <c r="E18" i="187"/>
  <c r="G18" i="187" s="1"/>
  <c r="G16" i="187"/>
  <c r="E17" i="191"/>
  <c r="G17" i="191" s="1"/>
  <c r="E18" i="191"/>
  <c r="G18" i="191" s="1"/>
  <c r="G16" i="191"/>
  <c r="G15" i="189"/>
  <c r="G19" i="189"/>
  <c r="G15" i="193"/>
  <c r="G19" i="193"/>
  <c r="E18" i="197"/>
  <c r="G18" i="197" s="1"/>
  <c r="G16" i="197"/>
  <c r="E17" i="197"/>
  <c r="G17" i="197" s="1"/>
  <c r="G15" i="195"/>
  <c r="G19" i="195"/>
  <c r="G15" i="199"/>
  <c r="E17" i="195"/>
  <c r="G17" i="195" s="1"/>
  <c r="E18" i="195"/>
  <c r="G18" i="195" s="1"/>
  <c r="G16" i="195"/>
  <c r="G15" i="197"/>
  <c r="G19" i="197"/>
  <c r="G19" i="199"/>
  <c r="E18" i="201"/>
  <c r="G18" i="201" s="1"/>
  <c r="G16" i="201"/>
  <c r="E17" i="201"/>
  <c r="G17" i="201" s="1"/>
  <c r="E18" i="203"/>
  <c r="G18" i="203" s="1"/>
  <c r="G16" i="203"/>
  <c r="E17" i="203"/>
  <c r="G17" i="203" s="1"/>
  <c r="E18" i="199"/>
  <c r="G18" i="199" s="1"/>
  <c r="G16" i="199"/>
  <c r="E17" i="199"/>
  <c r="G17" i="199" s="1"/>
  <c r="G15" i="201"/>
  <c r="G19" i="201"/>
  <c r="G15" i="203"/>
  <c r="G19" i="203"/>
  <c r="G15" i="205"/>
  <c r="G19" i="205"/>
  <c r="E18" i="205"/>
  <c r="G18" i="205" s="1"/>
  <c r="G16" i="205"/>
  <c r="E17" i="205"/>
  <c r="G17" i="205" s="1"/>
  <c r="G15" i="207"/>
  <c r="G19" i="207"/>
  <c r="E17" i="207"/>
  <c r="G17" i="207" s="1"/>
  <c r="E18" i="207"/>
  <c r="G18" i="207" s="1"/>
  <c r="G16" i="207"/>
  <c r="G15" i="209"/>
  <c r="G19" i="209"/>
  <c r="E17" i="209"/>
  <c r="G17" i="209" s="1"/>
  <c r="G16" i="209"/>
  <c r="E18" i="209"/>
  <c r="G18" i="209" s="1"/>
  <c r="E17" i="211"/>
  <c r="G17" i="211" s="1"/>
  <c r="G16" i="211"/>
  <c r="E18" i="211"/>
  <c r="G18" i="211" s="1"/>
  <c r="G19" i="213"/>
  <c r="G15" i="213"/>
  <c r="G15" i="211"/>
  <c r="G19" i="211"/>
  <c r="E17" i="213"/>
  <c r="G17" i="213" s="1"/>
  <c r="G16" i="213"/>
  <c r="E18" i="213"/>
  <c r="G18" i="213" s="1"/>
  <c r="G15" i="215"/>
  <c r="E17" i="215"/>
  <c r="G17" i="215" s="1"/>
  <c r="E18" i="215"/>
  <c r="G18" i="215" s="1"/>
  <c r="G16" i="215"/>
  <c r="G19" i="215"/>
  <c r="F11" i="187"/>
  <c r="D2" i="187"/>
  <c r="B6" i="187"/>
  <c r="H36" i="187"/>
  <c r="H40" i="187"/>
  <c r="H43" i="187"/>
  <c r="D1" i="188"/>
  <c r="B5" i="189"/>
  <c r="H34" i="189"/>
  <c r="H38" i="189"/>
  <c r="H42" i="189"/>
  <c r="D2" i="190"/>
  <c r="D2" i="191"/>
  <c r="B6" i="191"/>
  <c r="H36" i="191"/>
  <c r="H40" i="191"/>
  <c r="H43" i="191"/>
  <c r="D1" i="192"/>
  <c r="B5" i="193"/>
  <c r="H34" i="193"/>
  <c r="H38" i="193"/>
  <c r="H42" i="193"/>
  <c r="D2" i="194"/>
  <c r="F11" i="195"/>
  <c r="H33" i="189"/>
  <c r="H37" i="189"/>
  <c r="B4" i="191"/>
  <c r="H6" i="191"/>
  <c r="H35" i="191"/>
  <c r="H39" i="191"/>
  <c r="H33" i="193"/>
  <c r="H37" i="193"/>
  <c r="H41" i="193"/>
  <c r="L200" i="194"/>
  <c r="F11" i="193" s="1"/>
  <c r="B5" i="191"/>
  <c r="H34" i="191"/>
  <c r="H38" i="191"/>
  <c r="H42" i="191"/>
  <c r="D2" i="192"/>
  <c r="H43" i="193"/>
  <c r="H33" i="187"/>
  <c r="H37" i="187"/>
  <c r="H33" i="191"/>
  <c r="H37" i="191"/>
  <c r="H35" i="193"/>
  <c r="F11" i="199"/>
  <c r="D2" i="195"/>
  <c r="B6" i="195"/>
  <c r="H36" i="195"/>
  <c r="H40" i="195"/>
  <c r="H43" i="195"/>
  <c r="D1" i="196"/>
  <c r="B5" i="197"/>
  <c r="H34" i="197"/>
  <c r="H38" i="197"/>
  <c r="H42" i="197"/>
  <c r="D2" i="198"/>
  <c r="H42" i="199"/>
  <c r="H38" i="199"/>
  <c r="H34" i="199"/>
  <c r="B5" i="199"/>
  <c r="H37" i="199"/>
  <c r="H40" i="199"/>
  <c r="B4" i="195"/>
  <c r="H6" i="195"/>
  <c r="H35" i="195"/>
  <c r="H39" i="195"/>
  <c r="H33" i="197"/>
  <c r="H37" i="197"/>
  <c r="H41" i="197"/>
  <c r="E2" i="198"/>
  <c r="H39" i="201"/>
  <c r="H35" i="201"/>
  <c r="H6" i="201"/>
  <c r="B4" i="201"/>
  <c r="H43" i="201"/>
  <c r="H40" i="201"/>
  <c r="H36" i="201"/>
  <c r="B6" i="201"/>
  <c r="D2" i="201"/>
  <c r="H42" i="201"/>
  <c r="H38" i="201"/>
  <c r="H34" i="201"/>
  <c r="B5" i="201"/>
  <c r="H37" i="201"/>
  <c r="B5" i="195"/>
  <c r="H34" i="195"/>
  <c r="H38" i="195"/>
  <c r="H42" i="195"/>
  <c r="D2" i="196"/>
  <c r="D2" i="197"/>
  <c r="B6" i="197"/>
  <c r="H36" i="197"/>
  <c r="H40" i="197"/>
  <c r="H43" i="197"/>
  <c r="D2" i="199"/>
  <c r="H6" i="199"/>
  <c r="I44" i="199"/>
  <c r="F43" i="13" s="1"/>
  <c r="H35" i="199"/>
  <c r="H41" i="201"/>
  <c r="H33" i="195"/>
  <c r="H37" i="195"/>
  <c r="H35" i="197"/>
  <c r="D1" i="202"/>
  <c r="D2" i="202"/>
  <c r="D1" i="204"/>
  <c r="D2" i="204"/>
  <c r="D2" i="200"/>
  <c r="H43" i="203"/>
  <c r="H40" i="203"/>
  <c r="H36" i="203"/>
  <c r="B6" i="203"/>
  <c r="D2" i="203"/>
  <c r="H42" i="203"/>
  <c r="H38" i="203"/>
  <c r="H39" i="203"/>
  <c r="H35" i="203"/>
  <c r="H6" i="203"/>
  <c r="B4" i="203"/>
  <c r="H37" i="203"/>
  <c r="E2" i="204"/>
  <c r="H33" i="205"/>
  <c r="H37" i="205"/>
  <c r="I30" i="207"/>
  <c r="E47" i="13" s="1"/>
  <c r="I44" i="207"/>
  <c r="F47" i="13" s="1"/>
  <c r="I44" i="209"/>
  <c r="F48" i="13" s="1"/>
  <c r="H33" i="207"/>
  <c r="H37" i="207"/>
  <c r="L200" i="208"/>
  <c r="F11" i="207" s="1"/>
  <c r="H33" i="209"/>
  <c r="H37" i="209"/>
  <c r="H41" i="209"/>
  <c r="B4" i="209"/>
  <c r="H6" i="209"/>
  <c r="H35" i="209"/>
  <c r="I30" i="211"/>
  <c r="E49" i="13" s="1"/>
  <c r="H39" i="215"/>
  <c r="H35" i="215"/>
  <c r="H41" i="215"/>
  <c r="H37" i="215"/>
  <c r="H33" i="215"/>
  <c r="H42" i="215"/>
  <c r="H34" i="215"/>
  <c r="B5" i="215"/>
  <c r="H40" i="215"/>
  <c r="H6" i="215"/>
  <c r="B4" i="215"/>
  <c r="H43" i="215"/>
  <c r="H38" i="215"/>
  <c r="B6" i="215"/>
  <c r="D2" i="215"/>
  <c r="H36" i="215"/>
  <c r="H35" i="211"/>
  <c r="H39" i="211"/>
  <c r="H33" i="211"/>
  <c r="H37" i="211"/>
  <c r="L200" i="212"/>
  <c r="F11" i="211" s="1"/>
  <c r="H34" i="213"/>
  <c r="H38" i="213"/>
  <c r="H42" i="213"/>
  <c r="H33" i="213"/>
  <c r="H37" i="213"/>
  <c r="L200" i="214"/>
  <c r="F11" i="213" s="1"/>
  <c r="L200" i="216"/>
  <c r="F11" i="215" s="1"/>
  <c r="G15" i="157"/>
  <c r="G18" i="157"/>
  <c r="C453" i="101" s="1"/>
  <c r="G16" i="157"/>
  <c r="C451" i="101" s="1"/>
  <c r="G17" i="157"/>
  <c r="C452" i="101" s="1"/>
  <c r="G19" i="157"/>
  <c r="C454" i="101" s="1"/>
  <c r="G16" i="161"/>
  <c r="E18" i="161"/>
  <c r="G18" i="161" s="1"/>
  <c r="E17" i="161"/>
  <c r="G17" i="161" s="1"/>
  <c r="E18" i="163"/>
  <c r="G18" i="163" s="1"/>
  <c r="G16" i="163"/>
  <c r="E17" i="163"/>
  <c r="G17" i="163" s="1"/>
  <c r="G19" i="165"/>
  <c r="G15" i="171"/>
  <c r="G15" i="155"/>
  <c r="G19" i="155"/>
  <c r="C428" i="101" s="1"/>
  <c r="G15" i="159"/>
  <c r="G19" i="159"/>
  <c r="G16" i="155"/>
  <c r="C425" i="101" s="1"/>
  <c r="G18" i="155"/>
  <c r="C427" i="101" s="1"/>
  <c r="G17" i="155"/>
  <c r="C426" i="101" s="1"/>
  <c r="G16" i="159"/>
  <c r="G18" i="159"/>
  <c r="G17" i="159"/>
  <c r="G19" i="171"/>
  <c r="G15" i="161"/>
  <c r="G19" i="161"/>
  <c r="G15" i="173"/>
  <c r="G15" i="165"/>
  <c r="G15" i="167"/>
  <c r="G19" i="167"/>
  <c r="G15" i="163"/>
  <c r="G19" i="163"/>
  <c r="E18" i="165"/>
  <c r="G18" i="165" s="1"/>
  <c r="G16" i="165"/>
  <c r="E17" i="165"/>
  <c r="G17" i="165" s="1"/>
  <c r="G15" i="169"/>
  <c r="G19" i="169"/>
  <c r="G19" i="173"/>
  <c r="E18" i="167"/>
  <c r="G18" i="167" s="1"/>
  <c r="G16" i="167"/>
  <c r="E17" i="167"/>
  <c r="G17" i="167" s="1"/>
  <c r="E18" i="171"/>
  <c r="G18" i="171" s="1"/>
  <c r="G16" i="171"/>
  <c r="E17" i="171"/>
  <c r="G17" i="171" s="1"/>
  <c r="G15" i="175"/>
  <c r="G19" i="175"/>
  <c r="E17" i="179"/>
  <c r="G17" i="179" s="1"/>
  <c r="G16" i="179"/>
  <c r="E18" i="179"/>
  <c r="G18" i="179" s="1"/>
  <c r="E18" i="169"/>
  <c r="G18" i="169" s="1"/>
  <c r="G16" i="169"/>
  <c r="E17" i="169"/>
  <c r="G17" i="169" s="1"/>
  <c r="E18" i="173"/>
  <c r="G18" i="173" s="1"/>
  <c r="G16" i="173"/>
  <c r="E17" i="173"/>
  <c r="G17" i="173" s="1"/>
  <c r="E18" i="175"/>
  <c r="G18" i="175" s="1"/>
  <c r="G16" i="175"/>
  <c r="E17" i="175"/>
  <c r="G17" i="175" s="1"/>
  <c r="E17" i="177"/>
  <c r="G17" i="177" s="1"/>
  <c r="E18" i="177"/>
  <c r="G18" i="177" s="1"/>
  <c r="G16" i="177"/>
  <c r="G15" i="177"/>
  <c r="G19" i="177"/>
  <c r="E17" i="181"/>
  <c r="G17" i="181" s="1"/>
  <c r="G16" i="181"/>
  <c r="E18" i="181"/>
  <c r="G18" i="181" s="1"/>
  <c r="G15" i="179"/>
  <c r="G19" i="179"/>
  <c r="G15" i="181"/>
  <c r="G19" i="181"/>
  <c r="G15" i="183"/>
  <c r="G19" i="183"/>
  <c r="G15" i="185"/>
  <c r="G19" i="185"/>
  <c r="E17" i="183"/>
  <c r="G17" i="183" s="1"/>
  <c r="G16" i="183"/>
  <c r="E18" i="183"/>
  <c r="G18" i="183" s="1"/>
  <c r="E17" i="185"/>
  <c r="G17" i="185" s="1"/>
  <c r="E18" i="185"/>
  <c r="G18" i="185" s="1"/>
  <c r="G16" i="185"/>
  <c r="F11" i="155"/>
  <c r="H42" i="155"/>
  <c r="B439" i="101" s="1"/>
  <c r="H38" i="155"/>
  <c r="B435" i="101" s="1"/>
  <c r="B5" i="155"/>
  <c r="H39" i="155"/>
  <c r="B436" i="101" s="1"/>
  <c r="H35" i="155"/>
  <c r="B432" i="101" s="1"/>
  <c r="H6" i="155"/>
  <c r="B4" i="155"/>
  <c r="H40" i="155"/>
  <c r="B437" i="101" s="1"/>
  <c r="B6" i="155"/>
  <c r="H37" i="155"/>
  <c r="B434" i="101" s="1"/>
  <c r="D1" i="156"/>
  <c r="D2" i="162"/>
  <c r="D1" i="162"/>
  <c r="E2" i="162"/>
  <c r="H36" i="155"/>
  <c r="B433" i="101" s="1"/>
  <c r="H42" i="159"/>
  <c r="B5" i="159"/>
  <c r="H6" i="159"/>
  <c r="B4" i="159"/>
  <c r="D2" i="155"/>
  <c r="I33" i="155"/>
  <c r="I44" i="155" s="1"/>
  <c r="F21" i="13" s="1"/>
  <c r="H41" i="155"/>
  <c r="B438" i="101" s="1"/>
  <c r="H43" i="155"/>
  <c r="B440" i="101" s="1"/>
  <c r="E2" i="156"/>
  <c r="H42" i="161"/>
  <c r="H38" i="161"/>
  <c r="H39" i="161"/>
  <c r="H35" i="161"/>
  <c r="H6" i="161"/>
  <c r="B4" i="161"/>
  <c r="H36" i="161"/>
  <c r="H33" i="161"/>
  <c r="I33" i="161" s="1"/>
  <c r="I44" i="161" s="1"/>
  <c r="F24" i="13" s="1"/>
  <c r="D2" i="161"/>
  <c r="H37" i="161"/>
  <c r="H34" i="161"/>
  <c r="B6" i="161"/>
  <c r="H43" i="161"/>
  <c r="H41" i="161"/>
  <c r="B5" i="161"/>
  <c r="H40" i="161"/>
  <c r="I44" i="165"/>
  <c r="F26" i="13" s="1"/>
  <c r="I44" i="157"/>
  <c r="F22" i="13" s="1"/>
  <c r="H37" i="157"/>
  <c r="B460" i="101" s="1"/>
  <c r="H41" i="157"/>
  <c r="B464" i="101" s="1"/>
  <c r="E2" i="158"/>
  <c r="D1" i="168"/>
  <c r="D2" i="168"/>
  <c r="E2" i="168"/>
  <c r="H42" i="169"/>
  <c r="H38" i="169"/>
  <c r="H34" i="169"/>
  <c r="B5" i="169"/>
  <c r="H43" i="169"/>
  <c r="H40" i="169"/>
  <c r="H36" i="169"/>
  <c r="B6" i="169"/>
  <c r="D2" i="169"/>
  <c r="H37" i="169"/>
  <c r="B4" i="169"/>
  <c r="H35" i="169"/>
  <c r="H41" i="169"/>
  <c r="H33" i="169"/>
  <c r="H6" i="169"/>
  <c r="D2" i="157"/>
  <c r="B6" i="157"/>
  <c r="H36" i="157"/>
  <c r="B459" i="101" s="1"/>
  <c r="H40" i="157"/>
  <c r="B463" i="101" s="1"/>
  <c r="I30" i="161"/>
  <c r="E24" i="13" s="1"/>
  <c r="I30" i="163"/>
  <c r="E25" i="13" s="1"/>
  <c r="L200" i="164"/>
  <c r="F11" i="163" s="1"/>
  <c r="H33" i="163"/>
  <c r="H37" i="163"/>
  <c r="B5" i="165"/>
  <c r="H34" i="165"/>
  <c r="D2" i="166"/>
  <c r="I44" i="167"/>
  <c r="F27" i="13" s="1"/>
  <c r="H35" i="167"/>
  <c r="L200" i="168"/>
  <c r="F11" i="167" s="1"/>
  <c r="D2" i="170"/>
  <c r="D1" i="170"/>
  <c r="H43" i="171"/>
  <c r="H40" i="171"/>
  <c r="H36" i="171"/>
  <c r="B6" i="171"/>
  <c r="D2" i="171"/>
  <c r="H42" i="171"/>
  <c r="H38" i="171"/>
  <c r="H34" i="171"/>
  <c r="B5" i="171"/>
  <c r="H39" i="171"/>
  <c r="H43" i="165"/>
  <c r="H40" i="165"/>
  <c r="H36" i="165"/>
  <c r="B6" i="165"/>
  <c r="D2" i="165"/>
  <c r="H33" i="165"/>
  <c r="E2" i="166"/>
  <c r="F11" i="165"/>
  <c r="B4" i="167"/>
  <c r="H41" i="171"/>
  <c r="D1" i="172"/>
  <c r="D2" i="172"/>
  <c r="H43" i="167"/>
  <c r="H40" i="167"/>
  <c r="H36" i="167"/>
  <c r="B6" i="167"/>
  <c r="D2" i="167"/>
  <c r="H42" i="167"/>
  <c r="H38" i="167"/>
  <c r="H34" i="167"/>
  <c r="B5" i="167"/>
  <c r="H39" i="167"/>
  <c r="I44" i="171"/>
  <c r="F29" i="13" s="1"/>
  <c r="H43" i="173"/>
  <c r="H40" i="173"/>
  <c r="H36" i="173"/>
  <c r="B6" i="173"/>
  <c r="D2" i="173"/>
  <c r="H42" i="173"/>
  <c r="H38" i="173"/>
  <c r="H34" i="173"/>
  <c r="B5" i="173"/>
  <c r="H39" i="173"/>
  <c r="B4" i="175"/>
  <c r="D1" i="174"/>
  <c r="D2" i="174"/>
  <c r="H42" i="175"/>
  <c r="H38" i="175"/>
  <c r="H34" i="175"/>
  <c r="B5" i="175"/>
  <c r="H43" i="175"/>
  <c r="H40" i="175"/>
  <c r="H36" i="175"/>
  <c r="B6" i="175"/>
  <c r="D2" i="175"/>
  <c r="I44" i="175"/>
  <c r="H39" i="175"/>
  <c r="I44" i="177"/>
  <c r="F32" i="13" s="1"/>
  <c r="I44" i="173"/>
  <c r="F30" i="13" s="1"/>
  <c r="L200" i="174"/>
  <c r="F11" i="173" s="1"/>
  <c r="H6" i="175"/>
  <c r="H33" i="175"/>
  <c r="H41" i="175"/>
  <c r="D2" i="176"/>
  <c r="D1" i="176"/>
  <c r="I30" i="177"/>
  <c r="E32" i="13" s="1"/>
  <c r="B4" i="177"/>
  <c r="H6" i="177"/>
  <c r="H35" i="177"/>
  <c r="H39" i="177"/>
  <c r="H39" i="179"/>
  <c r="H35" i="179"/>
  <c r="H41" i="179"/>
  <c r="H37" i="179"/>
  <c r="H33" i="179"/>
  <c r="H40" i="179"/>
  <c r="H33" i="177"/>
  <c r="H37" i="177"/>
  <c r="I30" i="181"/>
  <c r="E34" i="13" s="1"/>
  <c r="I44" i="181"/>
  <c r="F34" i="13" s="1"/>
  <c r="H34" i="181"/>
  <c r="H41" i="181"/>
  <c r="H37" i="181"/>
  <c r="H33" i="181"/>
  <c r="H36" i="181"/>
  <c r="H39" i="181"/>
  <c r="H42" i="181"/>
  <c r="I44" i="183"/>
  <c r="F35" i="13" s="1"/>
  <c r="L200" i="182"/>
  <c r="F11" i="181" s="1"/>
  <c r="B5" i="183"/>
  <c r="H34" i="183"/>
  <c r="H38" i="183"/>
  <c r="H42" i="183"/>
  <c r="D2" i="184"/>
  <c r="H33" i="183"/>
  <c r="H37" i="183"/>
  <c r="L200" i="184"/>
  <c r="F11" i="183" s="1"/>
  <c r="B5" i="185"/>
  <c r="H34" i="185"/>
  <c r="H38" i="185"/>
  <c r="H42" i="185"/>
  <c r="D2" i="186"/>
  <c r="H33" i="185"/>
  <c r="H37" i="185"/>
  <c r="G15" i="139"/>
  <c r="G19" i="139"/>
  <c r="C220" i="101" s="1"/>
  <c r="G18" i="139"/>
  <c r="C219" i="101" s="1"/>
  <c r="G16" i="139"/>
  <c r="C217" i="101" s="1"/>
  <c r="G17" i="139"/>
  <c r="C218" i="101" s="1"/>
  <c r="G15" i="141"/>
  <c r="G19" i="141"/>
  <c r="C246" i="101" s="1"/>
  <c r="G18" i="143"/>
  <c r="C271" i="101" s="1"/>
  <c r="G16" i="143"/>
  <c r="C269" i="101" s="1"/>
  <c r="G17" i="143"/>
  <c r="C270" i="101" s="1"/>
  <c r="G15" i="147"/>
  <c r="E18" i="147"/>
  <c r="G18" i="147" s="1"/>
  <c r="C323" i="101" s="1"/>
  <c r="G16" i="147"/>
  <c r="E17" i="147"/>
  <c r="G17" i="147" s="1"/>
  <c r="C322" i="101" s="1"/>
  <c r="G19" i="147"/>
  <c r="C324" i="101" s="1"/>
  <c r="G17" i="141"/>
  <c r="C244" i="101" s="1"/>
  <c r="G18" i="141"/>
  <c r="C245" i="101" s="1"/>
  <c r="G16" i="141"/>
  <c r="C243" i="101" s="1"/>
  <c r="G15" i="143"/>
  <c r="G19" i="143"/>
  <c r="C272" i="101" s="1"/>
  <c r="G16" i="145"/>
  <c r="E18" i="145"/>
  <c r="G18" i="145" s="1"/>
  <c r="E17" i="145"/>
  <c r="G17" i="145" s="1"/>
  <c r="C296" i="101" s="1"/>
  <c r="G15" i="145"/>
  <c r="G19" i="145"/>
  <c r="C298" i="101" s="1"/>
  <c r="G19" i="151"/>
  <c r="C376" i="101" s="1"/>
  <c r="G15" i="149"/>
  <c r="G19" i="149"/>
  <c r="C350" i="101" s="1"/>
  <c r="G15" i="151"/>
  <c r="G17" i="151"/>
  <c r="C374" i="101" s="1"/>
  <c r="G18" i="151"/>
  <c r="C375" i="101" s="1"/>
  <c r="G16" i="151"/>
  <c r="C373" i="101" s="1"/>
  <c r="G18" i="149"/>
  <c r="C349" i="101" s="1"/>
  <c r="G17" i="149"/>
  <c r="C348" i="101" s="1"/>
  <c r="G16" i="149"/>
  <c r="C347" i="101" s="1"/>
  <c r="G15" i="153"/>
  <c r="G19" i="153"/>
  <c r="C402" i="101" s="1"/>
  <c r="E18" i="153"/>
  <c r="G18" i="153" s="1"/>
  <c r="C401" i="101" s="1"/>
  <c r="E17" i="153"/>
  <c r="G17" i="153" s="1"/>
  <c r="C400" i="101" s="1"/>
  <c r="G16" i="153"/>
  <c r="B5" i="139"/>
  <c r="H34" i="139"/>
  <c r="B223" i="101" s="1"/>
  <c r="D2" i="140"/>
  <c r="H43" i="139"/>
  <c r="B232" i="101" s="1"/>
  <c r="H40" i="139"/>
  <c r="B229" i="101" s="1"/>
  <c r="H36" i="139"/>
  <c r="B225" i="101" s="1"/>
  <c r="B6" i="139"/>
  <c r="D2" i="139"/>
  <c r="I44" i="139"/>
  <c r="F13" i="13" s="1"/>
  <c r="E2" i="140"/>
  <c r="H6" i="139"/>
  <c r="H39" i="139"/>
  <c r="B228" i="101" s="1"/>
  <c r="H42" i="139"/>
  <c r="B231" i="101" s="1"/>
  <c r="H39" i="143"/>
  <c r="B280" i="101" s="1"/>
  <c r="H6" i="143"/>
  <c r="B4" i="143"/>
  <c r="H43" i="143"/>
  <c r="B284" i="101" s="1"/>
  <c r="H40" i="143"/>
  <c r="B281" i="101" s="1"/>
  <c r="H36" i="143"/>
  <c r="B277" i="101" s="1"/>
  <c r="B6" i="143"/>
  <c r="D2" i="143"/>
  <c r="H42" i="143"/>
  <c r="B283" i="101" s="1"/>
  <c r="H38" i="143"/>
  <c r="B279" i="101" s="1"/>
  <c r="E15" i="13"/>
  <c r="D1" i="144"/>
  <c r="D2" i="144"/>
  <c r="I44" i="143"/>
  <c r="F15" i="13" s="1"/>
  <c r="D2" i="150"/>
  <c r="E2" i="150"/>
  <c r="B5" i="141"/>
  <c r="H38" i="141"/>
  <c r="B253" i="101" s="1"/>
  <c r="H42" i="141"/>
  <c r="B257" i="101" s="1"/>
  <c r="D2" i="142"/>
  <c r="B5" i="145"/>
  <c r="D2" i="146"/>
  <c r="H42" i="149"/>
  <c r="B361" i="101" s="1"/>
  <c r="H38" i="149"/>
  <c r="B357" i="101" s="1"/>
  <c r="B5" i="149"/>
  <c r="H39" i="149"/>
  <c r="B358" i="101" s="1"/>
  <c r="H6" i="149"/>
  <c r="B4" i="149"/>
  <c r="H43" i="149"/>
  <c r="B362" i="101" s="1"/>
  <c r="H41" i="149"/>
  <c r="B360" i="101" s="1"/>
  <c r="I44" i="149"/>
  <c r="F18" i="13" s="1"/>
  <c r="D2" i="149"/>
  <c r="H36" i="149"/>
  <c r="B355" i="101" s="1"/>
  <c r="H40" i="149"/>
  <c r="B359" i="101" s="1"/>
  <c r="H42" i="153"/>
  <c r="B413" i="101" s="1"/>
  <c r="H38" i="153"/>
  <c r="B409" i="101" s="1"/>
  <c r="H34" i="153"/>
  <c r="B405" i="101" s="1"/>
  <c r="B5" i="153"/>
  <c r="H39" i="153"/>
  <c r="B410" i="101" s="1"/>
  <c r="H35" i="153"/>
  <c r="B406" i="101" s="1"/>
  <c r="H6" i="153"/>
  <c r="B4" i="153"/>
  <c r="H43" i="153"/>
  <c r="B414" i="101" s="1"/>
  <c r="H41" i="153"/>
  <c r="B412" i="101" s="1"/>
  <c r="H33" i="153"/>
  <c r="D2" i="153"/>
  <c r="H36" i="153"/>
  <c r="B407" i="101" s="1"/>
  <c r="B6" i="153"/>
  <c r="I44" i="141"/>
  <c r="F14" i="13" s="1"/>
  <c r="H37" i="141"/>
  <c r="B252" i="101" s="1"/>
  <c r="H39" i="145"/>
  <c r="B306" i="101" s="1"/>
  <c r="H35" i="145"/>
  <c r="B302" i="101" s="1"/>
  <c r="H6" i="145"/>
  <c r="B4" i="145"/>
  <c r="H38" i="145"/>
  <c r="B305" i="101" s="1"/>
  <c r="H41" i="145"/>
  <c r="B308" i="101" s="1"/>
  <c r="E18" i="13"/>
  <c r="H37" i="149"/>
  <c r="B356" i="101" s="1"/>
  <c r="I44" i="147"/>
  <c r="F17" i="13" s="1"/>
  <c r="H37" i="147"/>
  <c r="B330" i="101" s="1"/>
  <c r="D2" i="154"/>
  <c r="E2" i="154"/>
  <c r="I44" i="151"/>
  <c r="F19" i="13" s="1"/>
  <c r="H37" i="151"/>
  <c r="B382" i="101" s="1"/>
  <c r="L200" i="152"/>
  <c r="F11" i="151" s="1"/>
  <c r="G18" i="131"/>
  <c r="C115" i="101" s="1"/>
  <c r="G16" i="131"/>
  <c r="C113" i="101" s="1"/>
  <c r="G17" i="131"/>
  <c r="C114" i="101" s="1"/>
  <c r="G15" i="131"/>
  <c r="G19" i="131"/>
  <c r="C116" i="101" s="1"/>
  <c r="G18" i="133"/>
  <c r="C141" i="101" s="1"/>
  <c r="G16" i="133"/>
  <c r="C139" i="101" s="1"/>
  <c r="G17" i="133"/>
  <c r="C140" i="101" s="1"/>
  <c r="G15" i="135"/>
  <c r="G15" i="133"/>
  <c r="G19" i="133"/>
  <c r="C142" i="101" s="1"/>
  <c r="G19" i="135"/>
  <c r="C168" i="101" s="1"/>
  <c r="G18" i="135"/>
  <c r="C167" i="101" s="1"/>
  <c r="G16" i="135"/>
  <c r="C165" i="101" s="1"/>
  <c r="G17" i="135"/>
  <c r="C166" i="101" s="1"/>
  <c r="G19" i="137"/>
  <c r="C194" i="101" s="1"/>
  <c r="G15" i="137"/>
  <c r="E17" i="137"/>
  <c r="G17" i="137" s="1"/>
  <c r="C192" i="101" s="1"/>
  <c r="E18" i="137"/>
  <c r="G18" i="137" s="1"/>
  <c r="C193" i="101" s="1"/>
  <c r="G16" i="137"/>
  <c r="B5" i="131"/>
  <c r="H34" i="131"/>
  <c r="B119" i="101" s="1"/>
  <c r="H38" i="131"/>
  <c r="B123" i="101" s="1"/>
  <c r="H42" i="131"/>
  <c r="B127" i="101" s="1"/>
  <c r="D2" i="132"/>
  <c r="I44" i="131"/>
  <c r="F9" i="13" s="1"/>
  <c r="H37" i="131"/>
  <c r="B122" i="101" s="1"/>
  <c r="H41" i="131"/>
  <c r="B126" i="101" s="1"/>
  <c r="E2" i="132"/>
  <c r="D2" i="131"/>
  <c r="B6" i="131"/>
  <c r="H36" i="131"/>
  <c r="B121" i="101" s="1"/>
  <c r="H40" i="131"/>
  <c r="B125" i="101" s="1"/>
  <c r="H43" i="131"/>
  <c r="B128" i="101" s="1"/>
  <c r="B4" i="131"/>
  <c r="H6" i="131"/>
  <c r="H35" i="131"/>
  <c r="B120" i="101" s="1"/>
  <c r="B5" i="133"/>
  <c r="H38" i="133"/>
  <c r="B149" i="101" s="1"/>
  <c r="H42" i="133"/>
  <c r="B153" i="101" s="1"/>
  <c r="D2" i="134"/>
  <c r="I44" i="133"/>
  <c r="F10" i="13" s="1"/>
  <c r="H37" i="133"/>
  <c r="B148" i="101" s="1"/>
  <c r="H41" i="133"/>
  <c r="B152" i="101" s="1"/>
  <c r="E2" i="134"/>
  <c r="H36" i="133"/>
  <c r="B147" i="101" s="1"/>
  <c r="H40" i="133"/>
  <c r="B151" i="101" s="1"/>
  <c r="H43" i="133"/>
  <c r="B154" i="101" s="1"/>
  <c r="B4" i="133"/>
  <c r="H6" i="133"/>
  <c r="H35" i="133"/>
  <c r="B146" i="101" s="1"/>
  <c r="H33" i="135"/>
  <c r="H37" i="135"/>
  <c r="H41" i="135"/>
  <c r="H40" i="135"/>
  <c r="I44" i="137"/>
  <c r="F12" i="13" s="1"/>
  <c r="H37" i="137"/>
  <c r="B200" i="101" s="1"/>
  <c r="G17" i="129"/>
  <c r="C88" i="101" s="1"/>
  <c r="G18" i="129"/>
  <c r="C89" i="101" s="1"/>
  <c r="G16" i="129"/>
  <c r="C87" i="101" s="1"/>
  <c r="G17" i="127"/>
  <c r="C62" i="101" s="1"/>
  <c r="G18" i="127"/>
  <c r="C63" i="101" s="1"/>
  <c r="G16" i="127"/>
  <c r="C61" i="101" s="1"/>
  <c r="G15" i="129"/>
  <c r="G15" i="127"/>
  <c r="G19" i="127"/>
  <c r="C64" i="101" s="1"/>
  <c r="G19" i="129"/>
  <c r="C90" i="101" s="1"/>
  <c r="D2" i="127"/>
  <c r="B6" i="127"/>
  <c r="H36" i="127"/>
  <c r="B69" i="101" s="1"/>
  <c r="H40" i="127"/>
  <c r="B73" i="101" s="1"/>
  <c r="H43" i="127"/>
  <c r="B76" i="101" s="1"/>
  <c r="D1" i="128"/>
  <c r="H37" i="127"/>
  <c r="B70" i="101" s="1"/>
  <c r="H41" i="127"/>
  <c r="B74" i="101" s="1"/>
  <c r="B4" i="127"/>
  <c r="H6" i="127"/>
  <c r="H35" i="127"/>
  <c r="B68" i="101" s="1"/>
  <c r="D2" i="129"/>
  <c r="B6" i="129"/>
  <c r="H36" i="129"/>
  <c r="B95" i="101" s="1"/>
  <c r="H40" i="129"/>
  <c r="B99" i="101" s="1"/>
  <c r="H43" i="129"/>
  <c r="B102" i="101" s="1"/>
  <c r="D1" i="130"/>
  <c r="I44" i="129"/>
  <c r="F8" i="13" s="1"/>
  <c r="H37" i="129"/>
  <c r="B96" i="101" s="1"/>
  <c r="G15" i="125"/>
  <c r="G19" i="125"/>
  <c r="C38" i="101" s="1"/>
  <c r="E18" i="125"/>
  <c r="G18" i="125" s="1"/>
  <c r="C37" i="101" s="1"/>
  <c r="E17" i="125"/>
  <c r="G17" i="125" s="1"/>
  <c r="C36" i="101" s="1"/>
  <c r="G16" i="125"/>
  <c r="B5" i="125"/>
  <c r="H6" i="125"/>
  <c r="B4" i="125"/>
  <c r="D2" i="126"/>
  <c r="D1" i="126"/>
  <c r="B6" i="125"/>
  <c r="D2" i="125"/>
  <c r="L121" i="5"/>
  <c r="J121" i="5"/>
  <c r="K121" i="5" s="1"/>
  <c r="L125" i="5"/>
  <c r="J125" i="5"/>
  <c r="K125" i="5" s="1"/>
  <c r="M125" i="5" s="1"/>
  <c r="L109" i="5"/>
  <c r="J109" i="5"/>
  <c r="K109" i="5" s="1"/>
  <c r="M109" i="5" s="1"/>
  <c r="J97" i="5"/>
  <c r="K97" i="5" s="1"/>
  <c r="M97" i="5" s="1"/>
  <c r="L77" i="5"/>
  <c r="J77" i="5"/>
  <c r="K77" i="5" s="1"/>
  <c r="M77" i="5" s="1"/>
  <c r="J49" i="5"/>
  <c r="K49" i="5" s="1"/>
  <c r="M49" i="5" s="1"/>
  <c r="J17" i="5"/>
  <c r="K17" i="5" s="1"/>
  <c r="M17" i="5" s="1"/>
  <c r="M187" i="5"/>
  <c r="M182" i="5"/>
  <c r="M177" i="5"/>
  <c r="M93" i="5"/>
  <c r="M186" i="5"/>
  <c r="M181" i="5"/>
  <c r="M175" i="5"/>
  <c r="M169" i="5"/>
  <c r="M86" i="5"/>
  <c r="M185" i="5"/>
  <c r="M179" i="5"/>
  <c r="M174" i="5"/>
  <c r="M79" i="5"/>
  <c r="M183" i="5"/>
  <c r="M178" i="5"/>
  <c r="M173" i="5"/>
  <c r="M121" i="5"/>
  <c r="L160" i="5"/>
  <c r="M160" i="5"/>
  <c r="L148" i="5"/>
  <c r="M148" i="5"/>
  <c r="L132" i="5"/>
  <c r="M132" i="5"/>
  <c r="M116" i="5"/>
  <c r="L116" i="5"/>
  <c r="M100" i="5"/>
  <c r="L100" i="5"/>
  <c r="M84" i="5"/>
  <c r="L84" i="5"/>
  <c r="M48" i="5"/>
  <c r="L48" i="5"/>
  <c r="M16" i="5"/>
  <c r="L16" i="5"/>
  <c r="L28" i="5"/>
  <c r="L167" i="5"/>
  <c r="M167" i="5"/>
  <c r="L163" i="5"/>
  <c r="M163" i="5"/>
  <c r="L159" i="5"/>
  <c r="M159" i="5"/>
  <c r="L155" i="5"/>
  <c r="M155" i="5"/>
  <c r="L151" i="5"/>
  <c r="M151" i="5"/>
  <c r="L147" i="5"/>
  <c r="M147" i="5"/>
  <c r="L143" i="5"/>
  <c r="M143" i="5"/>
  <c r="L139" i="5"/>
  <c r="M139" i="5"/>
  <c r="L135" i="5"/>
  <c r="M135" i="5"/>
  <c r="L131" i="5"/>
  <c r="M131" i="5"/>
  <c r="L127" i="5"/>
  <c r="M127" i="5"/>
  <c r="L123" i="5"/>
  <c r="M123" i="5"/>
  <c r="L119" i="5"/>
  <c r="M119" i="5"/>
  <c r="L115" i="5"/>
  <c r="M115" i="5"/>
  <c r="L107" i="5"/>
  <c r="M107" i="5"/>
  <c r="L103" i="5"/>
  <c r="M103" i="5"/>
  <c r="L99" i="5"/>
  <c r="M99" i="5"/>
  <c r="L91" i="5"/>
  <c r="M91" i="5"/>
  <c r="L87" i="5"/>
  <c r="M87" i="5"/>
  <c r="L83" i="5"/>
  <c r="M83" i="5"/>
  <c r="L75" i="5"/>
  <c r="M75" i="5"/>
  <c r="L71" i="5"/>
  <c r="M71" i="5"/>
  <c r="L67" i="5"/>
  <c r="M67" i="5"/>
  <c r="L63" i="5"/>
  <c r="M63" i="5"/>
  <c r="L59" i="5"/>
  <c r="M59" i="5"/>
  <c r="L55" i="5"/>
  <c r="M55" i="5"/>
  <c r="L51" i="5"/>
  <c r="M51" i="5"/>
  <c r="L47" i="5"/>
  <c r="M47" i="5"/>
  <c r="L43" i="5"/>
  <c r="M43" i="5"/>
  <c r="L39" i="5"/>
  <c r="M39" i="5"/>
  <c r="L35" i="5"/>
  <c r="M35" i="5"/>
  <c r="L31" i="5"/>
  <c r="M31" i="5"/>
  <c r="L27" i="5"/>
  <c r="M27" i="5"/>
  <c r="L23" i="5"/>
  <c r="M23" i="5"/>
  <c r="L19" i="5"/>
  <c r="M19" i="5"/>
  <c r="L15" i="5"/>
  <c r="M15" i="5"/>
  <c r="L11" i="5"/>
  <c r="M11" i="5"/>
  <c r="L7" i="5"/>
  <c r="M7" i="5"/>
  <c r="M199" i="5"/>
  <c r="M198" i="5"/>
  <c r="M197" i="5"/>
  <c r="M196" i="5"/>
  <c r="M195" i="5"/>
  <c r="M194" i="5"/>
  <c r="M193" i="5"/>
  <c r="M192" i="5"/>
  <c r="M191" i="5"/>
  <c r="M190" i="5"/>
  <c r="M189" i="5"/>
  <c r="M188" i="5"/>
  <c r="L184" i="5"/>
  <c r="L180" i="5"/>
  <c r="L176" i="5"/>
  <c r="M170" i="5"/>
  <c r="L120" i="5"/>
  <c r="L113" i="5"/>
  <c r="L106" i="5"/>
  <c r="M65" i="5"/>
  <c r="L44" i="5"/>
  <c r="L164" i="5"/>
  <c r="M164" i="5"/>
  <c r="L152" i="5"/>
  <c r="M152" i="5"/>
  <c r="L140" i="5"/>
  <c r="M140" i="5"/>
  <c r="M72" i="5"/>
  <c r="L72" i="5"/>
  <c r="M64" i="5"/>
  <c r="L64" i="5"/>
  <c r="M52" i="5"/>
  <c r="L52" i="5"/>
  <c r="M40" i="5"/>
  <c r="L40" i="5"/>
  <c r="M32" i="5"/>
  <c r="L32" i="5"/>
  <c r="M20" i="5"/>
  <c r="L20" i="5"/>
  <c r="L166" i="5"/>
  <c r="M166" i="5"/>
  <c r="L162" i="5"/>
  <c r="M162" i="5"/>
  <c r="L158" i="5"/>
  <c r="M158" i="5"/>
  <c r="L154" i="5"/>
  <c r="M154" i="5"/>
  <c r="L150" i="5"/>
  <c r="M150" i="5"/>
  <c r="L146" i="5"/>
  <c r="M146" i="5"/>
  <c r="L142" i="5"/>
  <c r="M142" i="5"/>
  <c r="L138" i="5"/>
  <c r="M138" i="5"/>
  <c r="L134" i="5"/>
  <c r="M134" i="5"/>
  <c r="L130" i="5"/>
  <c r="M130" i="5"/>
  <c r="L122" i="5"/>
  <c r="M122" i="5"/>
  <c r="L114" i="5"/>
  <c r="M114" i="5"/>
  <c r="L110" i="5"/>
  <c r="M110" i="5"/>
  <c r="L98" i="5"/>
  <c r="M98" i="5"/>
  <c r="L94" i="5"/>
  <c r="M94" i="5"/>
  <c r="L82" i="5"/>
  <c r="M82" i="5"/>
  <c r="L78" i="5"/>
  <c r="M78" i="5"/>
  <c r="L70" i="5"/>
  <c r="M70" i="5"/>
  <c r="L66" i="5"/>
  <c r="M66" i="5"/>
  <c r="L62" i="5"/>
  <c r="M62" i="5"/>
  <c r="L58" i="5"/>
  <c r="M58" i="5"/>
  <c r="L54" i="5"/>
  <c r="M54" i="5"/>
  <c r="L50" i="5"/>
  <c r="M50" i="5"/>
  <c r="L46" i="5"/>
  <c r="M46" i="5"/>
  <c r="L42" i="5"/>
  <c r="M42" i="5"/>
  <c r="L38" i="5"/>
  <c r="M38" i="5"/>
  <c r="L34" i="5"/>
  <c r="M34" i="5"/>
  <c r="L30" i="5"/>
  <c r="M30" i="5"/>
  <c r="L26" i="5"/>
  <c r="M26" i="5"/>
  <c r="L22" i="5"/>
  <c r="M22" i="5"/>
  <c r="L18" i="5"/>
  <c r="M18" i="5"/>
  <c r="L14" i="5"/>
  <c r="M14" i="5"/>
  <c r="L10" i="5"/>
  <c r="M10" i="5"/>
  <c r="M171" i="5"/>
  <c r="L124" i="5"/>
  <c r="M118" i="5"/>
  <c r="M111" i="5"/>
  <c r="L104" i="5"/>
  <c r="L97" i="5"/>
  <c r="L90" i="5"/>
  <c r="L60" i="5"/>
  <c r="L156" i="5"/>
  <c r="M156" i="5"/>
  <c r="L144" i="5"/>
  <c r="M144" i="5"/>
  <c r="L136" i="5"/>
  <c r="M136" i="5"/>
  <c r="L128" i="5"/>
  <c r="M128" i="5"/>
  <c r="M112" i="5"/>
  <c r="L112" i="5"/>
  <c r="M108" i="5"/>
  <c r="L108" i="5"/>
  <c r="M96" i="5"/>
  <c r="L96" i="5"/>
  <c r="M92" i="5"/>
  <c r="L92" i="5"/>
  <c r="M80" i="5"/>
  <c r="L80" i="5"/>
  <c r="M76" i="5"/>
  <c r="L76" i="5"/>
  <c r="M68" i="5"/>
  <c r="L68" i="5"/>
  <c r="M56" i="5"/>
  <c r="L56" i="5"/>
  <c r="M36" i="5"/>
  <c r="L36" i="5"/>
  <c r="M24" i="5"/>
  <c r="L24" i="5"/>
  <c r="L8" i="5"/>
  <c r="L165" i="5"/>
  <c r="M165" i="5"/>
  <c r="L161" i="5"/>
  <c r="M161" i="5"/>
  <c r="L157" i="5"/>
  <c r="M157" i="5"/>
  <c r="L153" i="5"/>
  <c r="M153" i="5"/>
  <c r="L149" i="5"/>
  <c r="M149" i="5"/>
  <c r="L145" i="5"/>
  <c r="M145" i="5"/>
  <c r="L141" i="5"/>
  <c r="M141" i="5"/>
  <c r="L137" i="5"/>
  <c r="M137" i="5"/>
  <c r="L133" i="5"/>
  <c r="M133" i="5"/>
  <c r="L129" i="5"/>
  <c r="M129" i="5"/>
  <c r="L117" i="5"/>
  <c r="M117" i="5"/>
  <c r="L105" i="5"/>
  <c r="M105" i="5"/>
  <c r="L101" i="5"/>
  <c r="M101" i="5"/>
  <c r="L89" i="5"/>
  <c r="M89" i="5"/>
  <c r="L85" i="5"/>
  <c r="M85" i="5"/>
  <c r="L73" i="5"/>
  <c r="M73" i="5"/>
  <c r="L69" i="5"/>
  <c r="M69" i="5"/>
  <c r="L61" i="5"/>
  <c r="M61" i="5"/>
  <c r="L57" i="5"/>
  <c r="M57" i="5"/>
  <c r="L53" i="5"/>
  <c r="M53" i="5"/>
  <c r="L45" i="5"/>
  <c r="M45" i="5"/>
  <c r="L41" i="5"/>
  <c r="M41" i="5"/>
  <c r="L37" i="5"/>
  <c r="M37" i="5"/>
  <c r="L29" i="5"/>
  <c r="M29" i="5"/>
  <c r="L25" i="5"/>
  <c r="M25" i="5"/>
  <c r="L21" i="5"/>
  <c r="M21" i="5"/>
  <c r="L13" i="5"/>
  <c r="M13" i="5"/>
  <c r="L9" i="5"/>
  <c r="M9" i="5"/>
  <c r="M172" i="5"/>
  <c r="M168" i="5"/>
  <c r="M126" i="5"/>
  <c r="M102" i="5"/>
  <c r="M95" i="5"/>
  <c r="L88" i="5"/>
  <c r="L81" i="5"/>
  <c r="L74" i="5"/>
  <c r="M33" i="5"/>
  <c r="L12" i="5"/>
  <c r="I16" i="4"/>
  <c r="I17" i="4"/>
  <c r="I18" i="4"/>
  <c r="I19" i="4"/>
  <c r="I20" i="4"/>
  <c r="I21" i="4"/>
  <c r="I22" i="4"/>
  <c r="I23" i="4"/>
  <c r="I24" i="4"/>
  <c r="I25" i="4"/>
  <c r="I26" i="4"/>
  <c r="I27" i="4"/>
  <c r="I28" i="4"/>
  <c r="I29" i="4"/>
  <c r="F27" i="4"/>
  <c r="G27" i="4" s="1"/>
  <c r="F28" i="4"/>
  <c r="G28" i="4" s="1"/>
  <c r="F29" i="4"/>
  <c r="G29" i="4" s="1"/>
  <c r="A27" i="4"/>
  <c r="A28" i="4"/>
  <c r="A29" i="4"/>
  <c r="F6" i="1"/>
  <c r="F7" i="1"/>
  <c r="F8" i="1"/>
  <c r="F9" i="1"/>
  <c r="F10" i="1"/>
  <c r="F11" i="1"/>
  <c r="F12" i="1"/>
  <c r="F13" i="1"/>
  <c r="F14" i="1"/>
  <c r="F15" i="1"/>
  <c r="F16" i="1"/>
  <c r="F17" i="1"/>
  <c r="F18" i="1"/>
  <c r="F19" i="1"/>
  <c r="F20" i="1"/>
  <c r="F21" i="1"/>
  <c r="F22" i="1"/>
  <c r="F23"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 i="1"/>
  <c r="F16" i="4"/>
  <c r="G16" i="4" s="1"/>
  <c r="C9" i="101" s="1"/>
  <c r="F17" i="4"/>
  <c r="F18" i="4"/>
  <c r="F19" i="4"/>
  <c r="G19" i="4" s="1"/>
  <c r="C12" i="101" s="1"/>
  <c r="F20" i="4"/>
  <c r="G20" i="4" s="1"/>
  <c r="F21" i="4"/>
  <c r="G21" i="4" s="1"/>
  <c r="C5" i="101" s="1"/>
  <c r="F22" i="4"/>
  <c r="G22" i="4" s="1"/>
  <c r="C6" i="101" s="1"/>
  <c r="F23" i="4"/>
  <c r="G23" i="4" s="1"/>
  <c r="C7" i="101" s="1"/>
  <c r="F24" i="4"/>
  <c r="G24" i="4" s="1"/>
  <c r="F25" i="4"/>
  <c r="G25" i="4" s="1"/>
  <c r="F26" i="4"/>
  <c r="G26" i="4" s="1"/>
  <c r="A25" i="4"/>
  <c r="A26" i="4"/>
  <c r="A16" i="4"/>
  <c r="A17" i="4"/>
  <c r="A18" i="4"/>
  <c r="A19" i="4"/>
  <c r="A20" i="4"/>
  <c r="A21" i="4"/>
  <c r="A22" i="4"/>
  <c r="A23" i="4"/>
  <c r="A24" i="4"/>
  <c r="A15" i="4"/>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 i="13"/>
  <c r="A2" i="3"/>
  <c r="B3" i="76" s="1"/>
  <c r="F53" i="4"/>
  <c r="I46" i="125" l="1"/>
  <c r="M200" i="128"/>
  <c r="M200" i="134"/>
  <c r="M200" i="142"/>
  <c r="H12" i="141" s="1"/>
  <c r="C14" i="13" s="1"/>
  <c r="M200" i="136"/>
  <c r="M200" i="148"/>
  <c r="M200" i="154"/>
  <c r="F11" i="153" s="1"/>
  <c r="G23" i="13"/>
  <c r="I44" i="135"/>
  <c r="F11" i="13" s="1"/>
  <c r="B172" i="101"/>
  <c r="B176" i="101"/>
  <c r="B180" i="101"/>
  <c r="B170" i="101"/>
  <c r="B177" i="101"/>
  <c r="B174" i="101"/>
  <c r="B171" i="101"/>
  <c r="B175" i="101"/>
  <c r="B179" i="101"/>
  <c r="B173" i="101"/>
  <c r="B178" i="101"/>
  <c r="I33" i="153"/>
  <c r="I44" i="153" s="1"/>
  <c r="F20" i="13" s="1"/>
  <c r="B404" i="101"/>
  <c r="F11" i="127"/>
  <c r="E9" i="13"/>
  <c r="F6" i="13"/>
  <c r="I18" i="145"/>
  <c r="C297" i="101"/>
  <c r="I16" i="125"/>
  <c r="C35" i="101"/>
  <c r="I16" i="153"/>
  <c r="E20" i="13" s="1"/>
  <c r="C399" i="101"/>
  <c r="I16" i="137"/>
  <c r="E12" i="13" s="1"/>
  <c r="C191" i="101"/>
  <c r="I16" i="145"/>
  <c r="C295" i="101"/>
  <c r="I16" i="147"/>
  <c r="E17" i="13" s="1"/>
  <c r="C321" i="101"/>
  <c r="H12" i="129"/>
  <c r="H11" i="185"/>
  <c r="H12" i="185" s="1"/>
  <c r="H11" i="213"/>
  <c r="H12" i="213" s="1"/>
  <c r="I46" i="213" s="1"/>
  <c r="G50" i="13" s="1"/>
  <c r="H11" i="163"/>
  <c r="H12" i="163" s="1"/>
  <c r="I46" i="163" s="1"/>
  <c r="G25" i="13" s="1"/>
  <c r="H11" i="191"/>
  <c r="H12" i="191" s="1"/>
  <c r="I46" i="191" s="1"/>
  <c r="G39" i="13" s="1"/>
  <c r="H11" i="159"/>
  <c r="H11" i="189"/>
  <c r="H12" i="189" s="1"/>
  <c r="I46" i="189" s="1"/>
  <c r="G38" i="13" s="1"/>
  <c r="H11" i="215"/>
  <c r="H12" i="215" s="1"/>
  <c r="I46" i="215" s="1"/>
  <c r="G51" i="13" s="1"/>
  <c r="H11" i="201"/>
  <c r="H12" i="201" s="1"/>
  <c r="I46" i="201" s="1"/>
  <c r="G44" i="13" s="1"/>
  <c r="H11" i="197"/>
  <c r="H12" i="197" s="1"/>
  <c r="H11" i="175"/>
  <c r="H12" i="175" s="1"/>
  <c r="I46" i="175" s="1"/>
  <c r="G31" i="13" s="1"/>
  <c r="H11" i="193"/>
  <c r="H12" i="193" s="1"/>
  <c r="I46" i="193" s="1"/>
  <c r="G40" i="13" s="1"/>
  <c r="H11" i="165"/>
  <c r="H12" i="165" s="1"/>
  <c r="H11" i="219"/>
  <c r="H12" i="219" s="1"/>
  <c r="I46" i="219" s="1"/>
  <c r="G53" i="13" s="1"/>
  <c r="H11" i="167"/>
  <c r="H12" i="167" s="1"/>
  <c r="I46" i="167" s="1"/>
  <c r="G27" i="13" s="1"/>
  <c r="H11" i="195"/>
  <c r="H12" i="195" s="1"/>
  <c r="I46" i="195" s="1"/>
  <c r="G41" i="13" s="1"/>
  <c r="H11" i="217"/>
  <c r="H12" i="217" s="1"/>
  <c r="H11" i="177"/>
  <c r="H12" i="177" s="1"/>
  <c r="I46" i="177" s="1"/>
  <c r="G32" i="13" s="1"/>
  <c r="H11" i="169"/>
  <c r="H12" i="169" s="1"/>
  <c r="I46" i="169" s="1"/>
  <c r="G28" i="13" s="1"/>
  <c r="H11" i="179"/>
  <c r="H12" i="179" s="1"/>
  <c r="I46" i="179" s="1"/>
  <c r="G33" i="13" s="1"/>
  <c r="H11" i="173"/>
  <c r="H12" i="173" s="1"/>
  <c r="H11" i="183"/>
  <c r="H12" i="183" s="1"/>
  <c r="I46" i="183" s="1"/>
  <c r="G35" i="13" s="1"/>
  <c r="H11" i="205"/>
  <c r="H12" i="205" s="1"/>
  <c r="I46" i="205" s="1"/>
  <c r="G46" i="13" s="1"/>
  <c r="H11" i="161"/>
  <c r="H12" i="161" s="1"/>
  <c r="I46" i="161" s="1"/>
  <c r="G24" i="13" s="1"/>
  <c r="H11" i="187"/>
  <c r="H12" i="187" s="1"/>
  <c r="H11" i="203"/>
  <c r="H12" i="203" s="1"/>
  <c r="I46" i="203" s="1"/>
  <c r="G45" i="13" s="1"/>
  <c r="H11" i="181"/>
  <c r="H12" i="181" s="1"/>
  <c r="I46" i="181" s="1"/>
  <c r="G34" i="13" s="1"/>
  <c r="H11" i="211"/>
  <c r="H12" i="211" s="1"/>
  <c r="I46" i="211" s="1"/>
  <c r="G49" i="13" s="1"/>
  <c r="H11" i="209"/>
  <c r="H12" i="209" s="1"/>
  <c r="I46" i="209" s="1"/>
  <c r="G48" i="13" s="1"/>
  <c r="H11" i="199"/>
  <c r="H12" i="199" s="1"/>
  <c r="I46" i="199" s="1"/>
  <c r="G43" i="13" s="1"/>
  <c r="H11" i="207"/>
  <c r="H12" i="207" s="1"/>
  <c r="I46" i="207" s="1"/>
  <c r="G47" i="13" s="1"/>
  <c r="H12" i="133"/>
  <c r="H12" i="147"/>
  <c r="H12" i="135"/>
  <c r="M200" i="158"/>
  <c r="H12" i="157" s="1"/>
  <c r="C22" i="13" s="1"/>
  <c r="M200" i="146"/>
  <c r="H12" i="145" s="1"/>
  <c r="C16" i="13" s="1"/>
  <c r="H12" i="131"/>
  <c r="C9" i="13" s="1"/>
  <c r="H12" i="127"/>
  <c r="C7" i="13" s="1"/>
  <c r="M243" i="126"/>
  <c r="F11" i="133"/>
  <c r="H12" i="139"/>
  <c r="C13" i="13" s="1"/>
  <c r="H12" i="153"/>
  <c r="C20" i="13" s="1"/>
  <c r="E6" i="13"/>
  <c r="F11" i="147"/>
  <c r="F11" i="141"/>
  <c r="M36" i="138"/>
  <c r="M37" i="138"/>
  <c r="G12" i="1"/>
  <c r="F11" i="135"/>
  <c r="G11" i="1"/>
  <c r="F11" i="129"/>
  <c r="G8" i="1"/>
  <c r="I46" i="187"/>
  <c r="G37" i="13" s="1"/>
  <c r="I46" i="151"/>
  <c r="G19" i="13" s="1"/>
  <c r="E19" i="13"/>
  <c r="E38" i="13"/>
  <c r="I46" i="155"/>
  <c r="G21" i="13" s="1"/>
  <c r="I46" i="217"/>
  <c r="G52" i="13" s="1"/>
  <c r="F31" i="13"/>
  <c r="I46" i="135"/>
  <c r="G11" i="13" s="1"/>
  <c r="I46" i="197"/>
  <c r="G42" i="13" s="1"/>
  <c r="I46" i="185"/>
  <c r="G36" i="13" s="1"/>
  <c r="G19" i="12"/>
  <c r="I46" i="165"/>
  <c r="G26" i="13" s="1"/>
  <c r="H11" i="171"/>
  <c r="H12" i="171" s="1"/>
  <c r="I46" i="171" s="1"/>
  <c r="G29" i="13" s="1"/>
  <c r="I46" i="173"/>
  <c r="G30" i="13" s="1"/>
  <c r="F11" i="221"/>
  <c r="H11" i="221"/>
  <c r="H12" i="221" s="1"/>
  <c r="I46" i="221" s="1"/>
  <c r="G54" i="13" s="1"/>
  <c r="I46" i="149"/>
  <c r="G18" i="13" s="1"/>
  <c r="I46" i="143"/>
  <c r="G15" i="13" s="1"/>
  <c r="G18" i="4"/>
  <c r="C11" i="101" s="1"/>
  <c r="G17" i="4"/>
  <c r="C10" i="101" s="1"/>
  <c r="M8" i="5"/>
  <c r="C2" i="13"/>
  <c r="A2" i="12"/>
  <c r="H12" i="125" l="1"/>
  <c r="C6" i="13" s="1"/>
  <c r="E16" i="13"/>
  <c r="C159" i="101"/>
  <c r="C11" i="13"/>
  <c r="C315" i="101"/>
  <c r="C17" i="13"/>
  <c r="C81" i="101"/>
  <c r="C8" i="13"/>
  <c r="C133" i="101"/>
  <c r="C10" i="13"/>
  <c r="I46" i="129"/>
  <c r="G8" i="13" s="1"/>
  <c r="I46" i="147"/>
  <c r="G17" i="13" s="1"/>
  <c r="F11" i="145"/>
  <c r="I46" i="133"/>
  <c r="G10" i="13" s="1"/>
  <c r="I46" i="141"/>
  <c r="G14" i="13" s="1"/>
  <c r="C237" i="101"/>
  <c r="I46" i="157"/>
  <c r="G22" i="13" s="1"/>
  <c r="C445" i="101"/>
  <c r="I46" i="153"/>
  <c r="G20" i="13" s="1"/>
  <c r="C393" i="101"/>
  <c r="I46" i="127"/>
  <c r="G7" i="13" s="1"/>
  <c r="C55" i="101"/>
  <c r="I46" i="131"/>
  <c r="G9" i="13" s="1"/>
  <c r="C107" i="101"/>
  <c r="I46" i="139"/>
  <c r="G13" i="13" s="1"/>
  <c r="C211" i="101"/>
  <c r="C289" i="101"/>
  <c r="F11" i="157"/>
  <c r="F11" i="125"/>
  <c r="M6" i="138"/>
  <c r="M7" i="138"/>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I46" i="145" l="1"/>
  <c r="G16" i="13" s="1"/>
  <c r="I48" i="125"/>
  <c r="G6" i="13" s="1"/>
  <c r="C29" i="101"/>
  <c r="M202" i="138"/>
  <c r="G200" i="5"/>
  <c r="H12" i="137" l="1"/>
  <c r="C12" i="13" s="1"/>
  <c r="F11" i="137"/>
  <c r="I34" i="4"/>
  <c r="I35" i="4"/>
  <c r="I36" i="4"/>
  <c r="I37" i="4"/>
  <c r="I38" i="4"/>
  <c r="I39" i="4"/>
  <c r="I40" i="4"/>
  <c r="I41" i="4"/>
  <c r="I42" i="4"/>
  <c r="I43" i="4"/>
  <c r="G35" i="4"/>
  <c r="G36" i="4"/>
  <c r="G37" i="4"/>
  <c r="G38" i="4"/>
  <c r="G39" i="4"/>
  <c r="G40" i="4"/>
  <c r="G41" i="4"/>
  <c r="G42" i="4"/>
  <c r="G34" i="4"/>
  <c r="I46" i="137" l="1"/>
  <c r="G12" i="13" s="1"/>
  <c r="C185" i="101"/>
  <c r="F15" i="4"/>
  <c r="G15" i="4" s="1"/>
  <c r="C14" i="101" s="1"/>
  <c r="A14" i="4" l="1"/>
  <c r="L6" i="5"/>
  <c r="L5" i="5"/>
  <c r="L200" i="5" l="1"/>
  <c r="M6" i="5"/>
  <c r="H6" i="1" l="1"/>
  <c r="E55" i="125" s="1"/>
  <c r="H10" i="1"/>
  <c r="E53" i="133" s="1"/>
  <c r="H13" i="1"/>
  <c r="E53" i="139" s="1"/>
  <c r="E53" i="155"/>
  <c r="G26" i="1"/>
  <c r="H26" i="1" s="1"/>
  <c r="G30" i="1"/>
  <c r="G34" i="1"/>
  <c r="G38" i="1"/>
  <c r="G42" i="1"/>
  <c r="G46" i="1"/>
  <c r="G50" i="1"/>
  <c r="G54" i="1"/>
  <c r="H8" i="1"/>
  <c r="E53" i="129" s="1"/>
  <c r="E53" i="143"/>
  <c r="G28" i="1"/>
  <c r="H28" i="1" s="1"/>
  <c r="G36" i="1"/>
  <c r="G40" i="1"/>
  <c r="G48" i="1"/>
  <c r="H7" i="1"/>
  <c r="E53" i="127" s="1"/>
  <c r="H11" i="1"/>
  <c r="E53" i="135" s="1"/>
  <c r="H22" i="1"/>
  <c r="E53" i="157" s="1"/>
  <c r="G27" i="1"/>
  <c r="H27" i="1" s="1"/>
  <c r="G31" i="1"/>
  <c r="G35" i="1"/>
  <c r="G39" i="1"/>
  <c r="G43" i="1"/>
  <c r="G47" i="1"/>
  <c r="G51" i="1"/>
  <c r="H12" i="1"/>
  <c r="E53" i="137" s="1"/>
  <c r="E53" i="151"/>
  <c r="G32" i="1"/>
  <c r="G44" i="1"/>
  <c r="G52" i="1"/>
  <c r="H9" i="1"/>
  <c r="E53" i="131" s="1"/>
  <c r="H16" i="1"/>
  <c r="E53" i="145" s="1"/>
  <c r="G25" i="1"/>
  <c r="H25" i="1" s="1"/>
  <c r="G29" i="1"/>
  <c r="G33" i="1"/>
  <c r="G37" i="1"/>
  <c r="G41" i="1"/>
  <c r="G45" i="1"/>
  <c r="G49" i="1"/>
  <c r="G53" i="1"/>
  <c r="B29" i="102"/>
  <c r="H5" i="4"/>
  <c r="B4" i="12"/>
  <c r="E2" i="5"/>
  <c r="D2" i="5"/>
  <c r="D1" i="5"/>
  <c r="B6" i="1"/>
  <c r="B7" i="1"/>
  <c r="B8" i="1"/>
  <c r="B9" i="1"/>
  <c r="B10" i="1"/>
  <c r="B11" i="1"/>
  <c r="B12" i="1"/>
  <c r="B13" i="1"/>
  <c r="B14" i="1"/>
  <c r="B15" i="1"/>
  <c r="B16" i="1"/>
  <c r="B17" i="1"/>
  <c r="B18" i="1"/>
  <c r="B19" i="1"/>
  <c r="B20" i="1"/>
  <c r="B21" i="1"/>
  <c r="B22" i="1"/>
  <c r="B5" i="1"/>
  <c r="E53" i="4" l="1"/>
  <c r="E53" i="221"/>
  <c r="I53" i="221" s="1"/>
  <c r="E53" i="213"/>
  <c r="I53" i="213" s="1"/>
  <c r="E53" i="211"/>
  <c r="I53" i="211" s="1"/>
  <c r="E53" i="205"/>
  <c r="I53" i="205" s="1"/>
  <c r="E53" i="197"/>
  <c r="I53" i="197" s="1"/>
  <c r="E53" i="179"/>
  <c r="I53" i="179" s="1"/>
  <c r="I53" i="157"/>
  <c r="I53" i="151"/>
  <c r="I53" i="147"/>
  <c r="I53" i="143"/>
  <c r="I53" i="139"/>
  <c r="I53" i="137"/>
  <c r="I53" i="131"/>
  <c r="E53" i="215"/>
  <c r="I53" i="215" s="1"/>
  <c r="E53" i="207"/>
  <c r="I53" i="207" s="1"/>
  <c r="E53" i="203"/>
  <c r="I53" i="203" s="1"/>
  <c r="E53" i="195"/>
  <c r="I53" i="195" s="1"/>
  <c r="E53" i="193"/>
  <c r="I53" i="193" s="1"/>
  <c r="E53" i="187"/>
  <c r="I53" i="187" s="1"/>
  <c r="E53" i="181"/>
  <c r="I53" i="181" s="1"/>
  <c r="E53" i="177"/>
  <c r="I53" i="177" s="1"/>
  <c r="E53" i="165"/>
  <c r="I53" i="165" s="1"/>
  <c r="E53" i="163"/>
  <c r="I53" i="163" s="1"/>
  <c r="I53" i="153"/>
  <c r="I53" i="149"/>
  <c r="I53" i="133"/>
  <c r="I53" i="127"/>
  <c r="I55" i="125"/>
  <c r="E53" i="219"/>
  <c r="I53" i="219" s="1"/>
  <c r="E53" i="209"/>
  <c r="I53" i="209" s="1"/>
  <c r="E53" i="201"/>
  <c r="I53" i="201" s="1"/>
  <c r="E53" i="199"/>
  <c r="I53" i="199" s="1"/>
  <c r="E53" i="185"/>
  <c r="I53" i="185" s="1"/>
  <c r="E53" i="175"/>
  <c r="I53" i="175" s="1"/>
  <c r="E53" i="173"/>
  <c r="I53" i="173" s="1"/>
  <c r="E53" i="167"/>
  <c r="I53" i="167" s="1"/>
  <c r="E53" i="161"/>
  <c r="I53" i="161" s="1"/>
  <c r="I53" i="155"/>
  <c r="I53" i="141"/>
  <c r="I53" i="135"/>
  <c r="I53" i="129"/>
  <c r="E53" i="217"/>
  <c r="I53" i="217" s="1"/>
  <c r="E53" i="191"/>
  <c r="I53" i="191" s="1"/>
  <c r="E53" i="189"/>
  <c r="I53" i="189" s="1"/>
  <c r="E53" i="183"/>
  <c r="I53" i="183" s="1"/>
  <c r="E53" i="171"/>
  <c r="I53" i="171" s="1"/>
  <c r="E53" i="169"/>
  <c r="I53" i="169" s="1"/>
  <c r="E53" i="159"/>
  <c r="I53" i="159" s="1"/>
  <c r="I53" i="145"/>
  <c r="H30" i="1"/>
  <c r="H29" i="1"/>
  <c r="H34" i="4"/>
  <c r="B16" i="101" s="1"/>
  <c r="H38" i="4"/>
  <c r="B20" i="101" s="1"/>
  <c r="H42" i="4"/>
  <c r="B24" i="101" s="1"/>
  <c r="H37" i="4"/>
  <c r="B19" i="101" s="1"/>
  <c r="H35" i="4"/>
  <c r="B17" i="101" s="1"/>
  <c r="H39" i="4"/>
  <c r="B21" i="101" s="1"/>
  <c r="H43" i="4"/>
  <c r="B25" i="101" s="1"/>
  <c r="H36" i="4"/>
  <c r="B18" i="101" s="1"/>
  <c r="H40" i="4"/>
  <c r="B22" i="101" s="1"/>
  <c r="H41" i="4"/>
  <c r="B23" i="101" s="1"/>
  <c r="B6" i="4"/>
  <c r="B4" i="4"/>
  <c r="B5" i="4"/>
  <c r="H6" i="4"/>
  <c r="D2" i="4"/>
  <c r="H31" i="1" l="1"/>
  <c r="H32" i="1"/>
  <c r="H33" i="1" l="1"/>
  <c r="H34" i="1"/>
  <c r="H36" i="1" l="1"/>
  <c r="H35" i="1"/>
  <c r="I15" i="4"/>
  <c r="H37" i="1" l="1"/>
  <c r="H38" i="1"/>
  <c r="I53" i="4"/>
  <c r="G33" i="4"/>
  <c r="C15" i="101" s="1"/>
  <c r="I44" i="4" l="1"/>
  <c r="F5" i="13" s="1"/>
  <c r="F55" i="13" s="1"/>
  <c r="E5" i="13"/>
  <c r="E55" i="13" s="1"/>
  <c r="H40" i="1"/>
  <c r="H39" i="1"/>
  <c r="H41" i="1" l="1"/>
  <c r="H42" i="1"/>
  <c r="H44" i="1" l="1"/>
  <c r="H43" i="1"/>
  <c r="H45" i="1" l="1"/>
  <c r="H46" i="1"/>
  <c r="H48" i="1" l="1"/>
  <c r="H47" i="1"/>
  <c r="H49" i="1" l="1"/>
  <c r="H50" i="1"/>
  <c r="H54" i="1" l="1"/>
  <c r="H52" i="1"/>
  <c r="H51" i="1"/>
  <c r="H53" i="1"/>
  <c r="M11" i="12" l="1"/>
  <c r="L11" i="12"/>
  <c r="K9" i="12"/>
  <c r="P9" i="12"/>
  <c r="J10" i="12"/>
  <c r="K10" i="12"/>
  <c r="L9" i="12"/>
  <c r="Q9" i="12"/>
  <c r="P11" i="12"/>
  <c r="N9" i="12"/>
  <c r="N11" i="12"/>
  <c r="P10" i="12"/>
  <c r="M9" i="12"/>
  <c r="L10" i="12"/>
  <c r="J11" i="12"/>
  <c r="J9" i="12"/>
  <c r="O10" i="12"/>
  <c r="K11" i="12"/>
  <c r="N10" i="12"/>
  <c r="M10" i="12"/>
  <c r="O11" i="12"/>
  <c r="O9" i="12"/>
  <c r="Q11" i="12"/>
  <c r="Q10" i="12"/>
  <c r="P15" i="12" l="1"/>
  <c r="K15" i="12"/>
  <c r="P16" i="12"/>
  <c r="O17" i="12"/>
  <c r="M17" i="12"/>
  <c r="J15" i="12"/>
  <c r="N17" i="12" l="1"/>
  <c r="Q16" i="12"/>
  <c r="M15" i="12"/>
  <c r="L17" i="12"/>
  <c r="L15" i="12"/>
  <c r="M16" i="12"/>
  <c r="J17" i="12"/>
  <c r="N15" i="12"/>
  <c r="O16" i="12"/>
  <c r="K17" i="12"/>
  <c r="J16" i="12"/>
  <c r="O15" i="12"/>
  <c r="N16" i="12"/>
  <c r="Q17" i="12"/>
  <c r="L16" i="12"/>
  <c r="K16" i="12"/>
  <c r="Q15" i="12"/>
  <c r="P17" i="12"/>
  <c r="E11" i="4" l="1"/>
  <c r="D14" i="13" l="1"/>
  <c r="D32" i="13"/>
  <c r="D46" i="13"/>
  <c r="D13" i="13"/>
  <c r="D45" i="13"/>
  <c r="D8" i="13"/>
  <c r="D10" i="13"/>
  <c r="D19" i="13"/>
  <c r="D28" i="13"/>
  <c r="D42" i="13"/>
  <c r="D51" i="13"/>
  <c r="D33" i="13"/>
  <c r="D38" i="13"/>
  <c r="D47" i="13"/>
  <c r="D53" i="13"/>
  <c r="D9" i="13"/>
  <c r="D11" i="13"/>
  <c r="D20" i="13"/>
  <c r="D34" i="13"/>
  <c r="D52" i="13"/>
  <c r="D41" i="13"/>
  <c r="D7" i="13"/>
  <c r="D18" i="13"/>
  <c r="D36" i="13"/>
  <c r="D25" i="13"/>
  <c r="D15" i="13"/>
  <c r="D24" i="13"/>
  <c r="D21" i="13"/>
  <c r="D43" i="13"/>
  <c r="D16" i="13"/>
  <c r="D30" i="13"/>
  <c r="D39" i="13"/>
  <c r="D48" i="13"/>
  <c r="D29" i="13"/>
  <c r="D6" i="13"/>
  <c r="D49" i="13"/>
  <c r="D12" i="13"/>
  <c r="D26" i="13"/>
  <c r="D35" i="13"/>
  <c r="D44" i="13"/>
  <c r="D17" i="13"/>
  <c r="D22" i="13"/>
  <c r="D31" i="13"/>
  <c r="D40" i="13"/>
  <c r="D54" i="13"/>
  <c r="D37" i="13"/>
  <c r="D5" i="13"/>
  <c r="D27" i="13"/>
  <c r="D50" i="13"/>
  <c r="D55" i="13" l="1"/>
  <c r="F5" i="5"/>
  <c r="J5" i="5" s="1"/>
  <c r="K5" i="5" s="1"/>
  <c r="M5" i="5" s="1"/>
  <c r="M200" i="5" s="1"/>
  <c r="F11" i="4" l="1"/>
  <c r="I46" i="4" l="1"/>
  <c r="G5" i="13" s="1"/>
  <c r="G55" i="13" s="1"/>
  <c r="B28" i="102" l="1"/>
  <c r="B30" i="10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Gegevens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1a!$A$4:$J$99" type="102" refreshedVersion="6" minRefreshableVersion="5">
    <extLst>
      <ext xmlns:x15="http://schemas.microsoft.com/office/spreadsheetml/2010/11/main" uri="{DE250136-89BD-433C-8126-D09CA5730AF9}">
        <x15:connection id="Bereik" autoDelete="1">
          <x15:rangePr sourceName="_xlcn.WorksheetConnection_1aA4J991"/>
        </x15:connection>
      </ext>
    </extLst>
  </connection>
</connections>
</file>

<file path=xl/sharedStrings.xml><?xml version="1.0" encoding="utf-8"?>
<sst xmlns="http://schemas.openxmlformats.org/spreadsheetml/2006/main" count="6009" uniqueCount="746">
  <si>
    <t>bestek</t>
  </si>
  <si>
    <t>ingangsdatum</t>
  </si>
  <si>
    <t>soort inspectie</t>
  </si>
  <si>
    <t>inspectie betaald door</t>
  </si>
  <si>
    <t>inv</t>
  </si>
  <si>
    <t>naam object</t>
  </si>
  <si>
    <t>adres</t>
  </si>
  <si>
    <t>plaats</t>
  </si>
  <si>
    <t>prijs per</t>
  </si>
  <si>
    <t>aantal</t>
  </si>
  <si>
    <t>m2 prijs inspectie</t>
  </si>
  <si>
    <t>totaal m2 schoonmaak per dag</t>
  </si>
  <si>
    <t>inspectieprijs</t>
  </si>
  <si>
    <t>aantal inspecties</t>
  </si>
  <si>
    <t>m2</t>
  </si>
  <si>
    <t>Straat:</t>
  </si>
  <si>
    <t>Object:</t>
  </si>
  <si>
    <t>Plaats:</t>
  </si>
  <si>
    <t xml:space="preserve">Aantal dagen schoonmaak per jaar: </t>
  </si>
  <si>
    <t>Uitvoeringsbepaling:</t>
  </si>
  <si>
    <t>Inventarisatie:</t>
  </si>
  <si>
    <t>Extra werkzaamheden</t>
  </si>
  <si>
    <t>prijs per eenheid</t>
  </si>
  <si>
    <t>beurt prijs</t>
  </si>
  <si>
    <t>beurten per jaar</t>
  </si>
  <si>
    <t>prijs per jaar</t>
  </si>
  <si>
    <t>gemiddelde</t>
  </si>
  <si>
    <t>productie per m2</t>
  </si>
  <si>
    <t>A</t>
  </si>
  <si>
    <t>B</t>
  </si>
  <si>
    <t>D</t>
  </si>
  <si>
    <t>Totaal</t>
  </si>
  <si>
    <t>Totaalprijs per jaar</t>
  </si>
  <si>
    <t>Adres, plaats:</t>
  </si>
  <si>
    <t>nr</t>
  </si>
  <si>
    <t>ED</t>
  </si>
  <si>
    <t>Cat.</t>
  </si>
  <si>
    <t>m2 smk/jr</t>
  </si>
  <si>
    <t>E</t>
  </si>
  <si>
    <t>C</t>
  </si>
  <si>
    <t>G</t>
  </si>
  <si>
    <t>Naam opdrachtgever</t>
  </si>
  <si>
    <t>Vestigingsplaats opdrachtgever</t>
  </si>
  <si>
    <t>Kvk-nummer</t>
  </si>
  <si>
    <t>Naam tekenbevoegde opdrachtgever voor contract</t>
  </si>
  <si>
    <t>Functie</t>
  </si>
  <si>
    <t>Telefoonnummer kantoor</t>
  </si>
  <si>
    <t>Naam contactpersoon</t>
  </si>
  <si>
    <t>Mobiel nummer contactpersoon</t>
  </si>
  <si>
    <t>E-mail adres contactpersoon</t>
  </si>
  <si>
    <t>Volledige naam schoonmaakbedrijf (Handelsnaam Kvk)</t>
  </si>
  <si>
    <t>Vestigingsplaats schoonmaakbedrijf (Kvk)</t>
  </si>
  <si>
    <t>Tekenbevoegde schoonmaakbedrijf voor contract</t>
  </si>
  <si>
    <t>Contactpersoon offerte</t>
  </si>
  <si>
    <t>Postadres kantoor</t>
  </si>
  <si>
    <t>Mobiel nummer contactpersoon offerte</t>
  </si>
  <si>
    <t>E-mail adres contactpersoon offerte</t>
  </si>
  <si>
    <t>PC + woonplaats kantoor</t>
  </si>
  <si>
    <t>Offerte tarief</t>
  </si>
  <si>
    <t>Specialistisch tarief</t>
  </si>
  <si>
    <t>Regie tarief divers</t>
  </si>
  <si>
    <t>Direct toezicht</t>
  </si>
  <si>
    <t>Indirect toezicht</t>
  </si>
  <si>
    <t>Overhead</t>
  </si>
  <si>
    <t>Risico en Winst</t>
  </si>
  <si>
    <t>Totaal tarief</t>
  </si>
  <si>
    <t>MA</t>
  </si>
  <si>
    <t>DI</t>
  </si>
  <si>
    <t>WO</t>
  </si>
  <si>
    <t>DO</t>
  </si>
  <si>
    <t>VR</t>
  </si>
  <si>
    <t>ZA</t>
  </si>
  <si>
    <t>ZO</t>
  </si>
  <si>
    <t>FE</t>
  </si>
  <si>
    <t>00:00 tot 06:00</t>
  </si>
  <si>
    <t>06:00 tot 21:30</t>
  </si>
  <si>
    <t>21:30 tot 24:00</t>
  </si>
  <si>
    <t>Regietarief diverse werkzaamheden</t>
  </si>
  <si>
    <t>Regietarief specialistische werkzaamheden</t>
  </si>
  <si>
    <t xml:space="preserve"> Maandprijs 12x </t>
  </si>
  <si>
    <t>Maand prijs</t>
  </si>
  <si>
    <t>prijs per m2</t>
  </si>
  <si>
    <t>Kwaliteitsinspecties</t>
  </si>
  <si>
    <t>Gem. uren/dag</t>
  </si>
  <si>
    <t>gem. prestatie</t>
  </si>
  <si>
    <t>Locatie</t>
  </si>
  <si>
    <t>Opdrachtnemer:</t>
  </si>
  <si>
    <t>Nr.</t>
  </si>
  <si>
    <t>Ingangsdatum</t>
  </si>
  <si>
    <t>Evt. einddatum</t>
  </si>
  <si>
    <t>Object</t>
  </si>
  <si>
    <t>Wijziging</t>
  </si>
  <si>
    <t>Oud jaarbedrag</t>
  </si>
  <si>
    <t>Nieuw jaarbedrag</t>
  </si>
  <si>
    <t>Uitvoerings bepaling</t>
  </si>
  <si>
    <t xml:space="preserve"> Totaalprijs per jaar </t>
  </si>
  <si>
    <t>prijs /m2</t>
  </si>
  <si>
    <t>B52</t>
  </si>
  <si>
    <t>jan</t>
  </si>
  <si>
    <t>feb</t>
  </si>
  <si>
    <t>mrt</t>
  </si>
  <si>
    <t>apr</t>
  </si>
  <si>
    <t>mei</t>
  </si>
  <si>
    <t>jun</t>
  </si>
  <si>
    <t>jul</t>
  </si>
  <si>
    <t>aug</t>
  </si>
  <si>
    <t>sep</t>
  </si>
  <si>
    <t>okt</t>
  </si>
  <si>
    <t>nov</t>
  </si>
  <si>
    <t>dec</t>
  </si>
  <si>
    <t>Frequentie volgens UVB</t>
  </si>
  <si>
    <t>Glaswassen</t>
  </si>
  <si>
    <t>Vloeronderhoud</t>
  </si>
  <si>
    <t>Verschil</t>
  </si>
  <si>
    <t>Facturatieoverzicht (aantallen)</t>
  </si>
  <si>
    <t>Regulier</t>
  </si>
  <si>
    <t>Extra</t>
  </si>
  <si>
    <t>Middelen, materialen, machines, werkkleding en materialen</t>
  </si>
  <si>
    <t>Totaal indirecte kosten</t>
  </si>
  <si>
    <t>Totaal  directe kosten</t>
  </si>
  <si>
    <t>vloerafwerking</t>
  </si>
  <si>
    <t>frequentie</t>
  </si>
  <si>
    <t>code</t>
  </si>
  <si>
    <t>Productienormen per ruimtecategorie</t>
  </si>
  <si>
    <t>1): opgegeven m2's zijn dubbelzijdig</t>
  </si>
  <si>
    <t>Opdrachtgever:</t>
  </si>
  <si>
    <t>norm</t>
  </si>
  <si>
    <t>uren per jaar</t>
  </si>
  <si>
    <t>jaarkosten</t>
  </si>
  <si>
    <t>Kosten additionele werkzaamheden</t>
  </si>
  <si>
    <t>VSR herinspectie</t>
  </si>
  <si>
    <t>prijs per keer</t>
  </si>
  <si>
    <t>Sporthal</t>
  </si>
  <si>
    <t>Fietsenstalling</t>
  </si>
  <si>
    <t>Archief</t>
  </si>
  <si>
    <t>Totale loonkosten</t>
  </si>
  <si>
    <t>Diversen, indien van toepassing omschrijving</t>
  </si>
  <si>
    <t>Kantine</t>
  </si>
  <si>
    <t>Keuken</t>
  </si>
  <si>
    <t>F</t>
  </si>
  <si>
    <t>Vloerafwerking</t>
  </si>
  <si>
    <t>Linoleum</t>
  </si>
  <si>
    <t>Tapijt</t>
  </si>
  <si>
    <t>Steen</t>
  </si>
  <si>
    <t>Pulastic</t>
  </si>
  <si>
    <t>PVC</t>
  </si>
  <si>
    <t>Marmer</t>
  </si>
  <si>
    <t>Rubber</t>
  </si>
  <si>
    <t>Tegel</t>
  </si>
  <si>
    <t>aantal inspecties per jaar</t>
  </si>
  <si>
    <t>Prijs per m²</t>
  </si>
  <si>
    <t>Minimale prijs</t>
  </si>
  <si>
    <t>Additionele werkzaamheden</t>
  </si>
  <si>
    <t>Regulier schoonmaakonderhoud</t>
  </si>
  <si>
    <t>ruimte(soort)</t>
  </si>
  <si>
    <t>factor</t>
  </si>
  <si>
    <t xml:space="preserve">m2 </t>
  </si>
  <si>
    <t>Dieptereiniging</t>
  </si>
  <si>
    <t>Topstrippen en topcoaten linoleum</t>
  </si>
  <si>
    <t>Recoaten linoleum</t>
  </si>
  <si>
    <t>Volsprayen linoleum</t>
  </si>
  <si>
    <t>Tapijtreinigen</t>
  </si>
  <si>
    <t>Reinigen inloopzones</t>
  </si>
  <si>
    <t>Wassen buitengevelglas</t>
  </si>
  <si>
    <t>Wassen binnengevelglas</t>
  </si>
  <si>
    <r>
      <t>Wassen separatieglas</t>
    </r>
    <r>
      <rPr>
        <vertAlign val="superscript"/>
        <sz val="11"/>
        <color theme="1"/>
        <rFont val="Calibri"/>
        <family val="2"/>
        <scheme val="minor"/>
      </rPr>
      <t xml:space="preserve"> </t>
    </r>
    <r>
      <rPr>
        <sz val="11"/>
        <color theme="1"/>
        <rFont val="Calibri"/>
        <family val="2"/>
        <scheme val="minor"/>
      </rPr>
      <t xml:space="preserve"> </t>
    </r>
    <r>
      <rPr>
        <vertAlign val="superscript"/>
        <sz val="11"/>
        <color theme="1"/>
        <rFont val="Calibri"/>
        <family val="2"/>
        <scheme val="minor"/>
      </rPr>
      <t>1)</t>
    </r>
  </si>
  <si>
    <t>Koepelglas wassen</t>
  </si>
  <si>
    <t>Boeidelen wassen</t>
  </si>
  <si>
    <t>Gevelbeplating wassen</t>
  </si>
  <si>
    <t>Gietvloer</t>
  </si>
  <si>
    <t>H</t>
  </si>
  <si>
    <t>I</t>
  </si>
  <si>
    <t>J</t>
  </si>
  <si>
    <t>K</t>
  </si>
  <si>
    <t>ruimtesoort</t>
  </si>
  <si>
    <t>programma categorie</t>
  </si>
  <si>
    <t>C52</t>
  </si>
  <si>
    <t>D52</t>
  </si>
  <si>
    <t>E52</t>
  </si>
  <si>
    <t>F52</t>
  </si>
  <si>
    <t>G52</t>
  </si>
  <si>
    <t>H52</t>
  </si>
  <si>
    <t>I52</t>
  </si>
  <si>
    <t>J52</t>
  </si>
  <si>
    <t>K52</t>
  </si>
  <si>
    <t>B104</t>
  </si>
  <si>
    <t>B156</t>
  </si>
  <si>
    <t>B208</t>
  </si>
  <si>
    <t>B255</t>
  </si>
  <si>
    <t>B120</t>
  </si>
  <si>
    <t>B160</t>
  </si>
  <si>
    <t>B200</t>
  </si>
  <si>
    <t>C104</t>
  </si>
  <si>
    <t>C156</t>
  </si>
  <si>
    <t>C208</t>
  </si>
  <si>
    <t>C255</t>
  </si>
  <si>
    <t>C40</t>
  </si>
  <si>
    <t>C80</t>
  </si>
  <si>
    <t>C120</t>
  </si>
  <si>
    <t>C160</t>
  </si>
  <si>
    <t>C200</t>
  </si>
  <si>
    <t>D104</t>
  </si>
  <si>
    <t>D156</t>
  </si>
  <si>
    <t>D208</t>
  </si>
  <si>
    <t>D255</t>
  </si>
  <si>
    <t>D80</t>
  </si>
  <si>
    <t>D120</t>
  </si>
  <si>
    <t>D160</t>
  </si>
  <si>
    <t>D200</t>
  </si>
  <si>
    <t>E200</t>
  </si>
  <si>
    <t>E104</t>
  </si>
  <si>
    <t>E156</t>
  </si>
  <si>
    <t>E208</t>
  </si>
  <si>
    <t>E255</t>
  </si>
  <si>
    <t>F208</t>
  </si>
  <si>
    <t>F255</t>
  </si>
  <si>
    <t>F40</t>
  </si>
  <si>
    <t>F80</t>
  </si>
  <si>
    <t>F120</t>
  </si>
  <si>
    <t>F160</t>
  </si>
  <si>
    <t>F200</t>
  </si>
  <si>
    <t>F104</t>
  </si>
  <si>
    <t>F156</t>
  </si>
  <si>
    <t>Sanitaire ruimte</t>
  </si>
  <si>
    <t>G104</t>
  </si>
  <si>
    <t>G156</t>
  </si>
  <si>
    <t>G208</t>
  </si>
  <si>
    <t>G255</t>
  </si>
  <si>
    <t>G200</t>
  </si>
  <si>
    <t>H40</t>
  </si>
  <si>
    <t>H80</t>
  </si>
  <si>
    <t>H120</t>
  </si>
  <si>
    <t>H160</t>
  </si>
  <si>
    <t>H200</t>
  </si>
  <si>
    <t>H104</t>
  </si>
  <si>
    <t>H156</t>
  </si>
  <si>
    <t>H208</t>
  </si>
  <si>
    <t>H255</t>
  </si>
  <si>
    <t>I104</t>
  </si>
  <si>
    <t>I156</t>
  </si>
  <si>
    <t>I208</t>
  </si>
  <si>
    <t>I255</t>
  </si>
  <si>
    <t>I80</t>
  </si>
  <si>
    <t>I120</t>
  </si>
  <si>
    <t>I160</t>
  </si>
  <si>
    <t>I200</t>
  </si>
  <si>
    <t>J104</t>
  </si>
  <si>
    <t>J156</t>
  </si>
  <si>
    <t>J208</t>
  </si>
  <si>
    <t>J255</t>
  </si>
  <si>
    <t>J40</t>
  </si>
  <si>
    <t>J80</t>
  </si>
  <si>
    <t>J120</t>
  </si>
  <si>
    <t>J160</t>
  </si>
  <si>
    <t>J200</t>
  </si>
  <si>
    <t>K104</t>
  </si>
  <si>
    <t>K80</t>
  </si>
  <si>
    <t>programma code</t>
  </si>
  <si>
    <t>Rijlabels</t>
  </si>
  <si>
    <t>(leeg)</t>
  </si>
  <si>
    <t>Eindtotaal</t>
  </si>
  <si>
    <t>Som van m2</t>
  </si>
  <si>
    <t>#N/B</t>
  </si>
  <si>
    <t>Periodiek vloeronderhoud</t>
  </si>
  <si>
    <t>Aantal van m2</t>
  </si>
  <si>
    <t>Categorie</t>
  </si>
  <si>
    <t>Niet in onderhoud</t>
  </si>
  <si>
    <t>A40</t>
  </si>
  <si>
    <t>A80</t>
  </si>
  <si>
    <t>A120</t>
  </si>
  <si>
    <t>A160</t>
  </si>
  <si>
    <t>A200</t>
  </si>
  <si>
    <t>eenheidsprijs</t>
  </si>
  <si>
    <t>Leslokaal</t>
  </si>
  <si>
    <t>Kantoor</t>
  </si>
  <si>
    <t>Verkeersruimte</t>
  </si>
  <si>
    <t>Berging</t>
  </si>
  <si>
    <t>Speellokaal</t>
  </si>
  <si>
    <t>bouwdeel</t>
  </si>
  <si>
    <t>ruimte</t>
  </si>
  <si>
    <t>Vergaderruimte</t>
  </si>
  <si>
    <t>Pantry</t>
  </si>
  <si>
    <t>Gang</t>
  </si>
  <si>
    <t>Hal</t>
  </si>
  <si>
    <t>Douche</t>
  </si>
  <si>
    <t>Toilet</t>
  </si>
  <si>
    <t>Kleedkamer</t>
  </si>
  <si>
    <t>Gymzaal</t>
  </si>
  <si>
    <t>Toestellenberging</t>
  </si>
  <si>
    <t>MIVA</t>
  </si>
  <si>
    <t>Dorpshuis Annie Londo</t>
  </si>
  <si>
    <t>Beukenlaan 30</t>
  </si>
  <si>
    <t>Westerbork</t>
  </si>
  <si>
    <t>Gemeentehuis Beilen</t>
  </si>
  <si>
    <t>Raadhuisplein 1</t>
  </si>
  <si>
    <t>Beilen</t>
  </si>
  <si>
    <t>Gymlokaal Hijken</t>
  </si>
  <si>
    <t>De Hofkamp 7</t>
  </si>
  <si>
    <t>Hijken</t>
  </si>
  <si>
    <t>Gymlokaal Hoogersmilde</t>
  </si>
  <si>
    <t>Sportlaan 2</t>
  </si>
  <si>
    <t>Hoogersmilde</t>
  </si>
  <si>
    <t>Gymlokaal Nieuw Balinge</t>
  </si>
  <si>
    <t>Haarweg 27</t>
  </si>
  <si>
    <t>Nieuw Balinge</t>
  </si>
  <si>
    <t>Gymlokaal Smilde</t>
  </si>
  <si>
    <t>Koningin Emmastraat 2</t>
  </si>
  <si>
    <t>Smilde</t>
  </si>
  <si>
    <t>Gymzaal Balinge</t>
  </si>
  <si>
    <t>Schiphorsten 2</t>
  </si>
  <si>
    <t>Balinge</t>
  </si>
  <si>
    <t>MFA Westerbork</t>
  </si>
  <si>
    <t>Burgemeester Gualt van Weezelplein 10</t>
  </si>
  <si>
    <t>Sporthal Börkerkoel</t>
  </si>
  <si>
    <t>Oude Beilerweg 27</t>
  </si>
  <si>
    <t>Sporthal Drenthehal</t>
  </si>
  <si>
    <t>Eursingerweg 1</t>
  </si>
  <si>
    <t>Sporthal-zwembad De Smelte</t>
  </si>
  <si>
    <t>Boerenlaan 7</t>
  </si>
  <si>
    <t>Werkplaats Beilen</t>
  </si>
  <si>
    <t>Eursing 4</t>
  </si>
  <si>
    <t>Werkplaats Smilde</t>
  </si>
  <si>
    <t>W.A. Scholtenweg 1</t>
  </si>
  <si>
    <t>Zwembad De Boskamp</t>
  </si>
  <si>
    <t>Beilerstraat 11</t>
  </si>
  <si>
    <t>Zwembad De Peppel</t>
  </si>
  <si>
    <t>'t Spiek 4-6</t>
  </si>
  <si>
    <t>Gemeentewinkel</t>
  </si>
  <si>
    <t>Elzenlaan 10</t>
  </si>
  <si>
    <t>Begraafplaats Eursingerhof</t>
  </si>
  <si>
    <t>Eursing 4a</t>
  </si>
  <si>
    <t>De Spil</t>
  </si>
  <si>
    <t>Floralaan 2</t>
  </si>
  <si>
    <t xml:space="preserve">Bovensmilde </t>
  </si>
  <si>
    <t>Dakgoten en daken blad- en vuilvrij maken</t>
  </si>
  <si>
    <t>beurt</t>
  </si>
  <si>
    <t>Dieptereiniging sanitair, ruimtes met *</t>
  </si>
  <si>
    <t>Extra toiletronde hal, bouwen en wonen rond 17.00 uur</t>
  </si>
  <si>
    <t>Aansturing eigen dienst</t>
  </si>
  <si>
    <t>uur</t>
  </si>
  <si>
    <t>Fietsenkelder vegen</t>
  </si>
  <si>
    <t>Fietsenkelder moppen</t>
  </si>
  <si>
    <t>Gevelreiniging</t>
  </si>
  <si>
    <t>Inzet hoogwerker</t>
  </si>
  <si>
    <t>Atoomklok buitenzijde reinigen, roosters verwijderen en ruimte leeghalen</t>
  </si>
  <si>
    <t>Balkon bij B&amp;W schoonspuiten</t>
  </si>
  <si>
    <t>Toegang naar fietsenkelder schoonspuiten</t>
  </si>
  <si>
    <t>Inzet hogedruk</t>
  </si>
  <si>
    <t>op afroep</t>
  </si>
  <si>
    <t>Wassen gevelglas entree (dubbelzijdig gemeten)</t>
  </si>
  <si>
    <t>bg</t>
  </si>
  <si>
    <t>0.01</t>
  </si>
  <si>
    <t>0.03</t>
  </si>
  <si>
    <t>0.04</t>
  </si>
  <si>
    <t>0.05</t>
  </si>
  <si>
    <t>0.06</t>
  </si>
  <si>
    <t>0.08</t>
  </si>
  <si>
    <t>0.09</t>
  </si>
  <si>
    <t>0.10</t>
  </si>
  <si>
    <t>0.11</t>
  </si>
  <si>
    <t>bg/T</t>
  </si>
  <si>
    <t>0.13</t>
  </si>
  <si>
    <t>0.07</t>
  </si>
  <si>
    <t>0.02</t>
  </si>
  <si>
    <t>0.12</t>
  </si>
  <si>
    <t>0.12a</t>
  </si>
  <si>
    <t>0.12b</t>
  </si>
  <si>
    <t>0.13a</t>
  </si>
  <si>
    <t>0.13b</t>
  </si>
  <si>
    <t>0.14</t>
  </si>
  <si>
    <t>0.15</t>
  </si>
  <si>
    <t>0.16</t>
  </si>
  <si>
    <t>0.17</t>
  </si>
  <si>
    <t>0.18/0.19</t>
  </si>
  <si>
    <t>0.20</t>
  </si>
  <si>
    <t>0.20a</t>
  </si>
  <si>
    <t>0.26</t>
  </si>
  <si>
    <t>0.27</t>
  </si>
  <si>
    <t>0.28</t>
  </si>
  <si>
    <t>0.29</t>
  </si>
  <si>
    <t>0.30</t>
  </si>
  <si>
    <t>0.31</t>
  </si>
  <si>
    <t>0.32</t>
  </si>
  <si>
    <t>0.33</t>
  </si>
  <si>
    <t>0.35</t>
  </si>
  <si>
    <t>0.36</t>
  </si>
  <si>
    <t>0.37</t>
  </si>
  <si>
    <t>0.38</t>
  </si>
  <si>
    <t>0.39a</t>
  </si>
  <si>
    <t>0.39b</t>
  </si>
  <si>
    <t>0.40</t>
  </si>
  <si>
    <t>0.40a</t>
  </si>
  <si>
    <t>0.41a</t>
  </si>
  <si>
    <t>0.41b</t>
  </si>
  <si>
    <t>0.42a</t>
  </si>
  <si>
    <t>0.42b</t>
  </si>
  <si>
    <t>0.43</t>
  </si>
  <si>
    <t>0.44a</t>
  </si>
  <si>
    <t>0.44b</t>
  </si>
  <si>
    <t>0.45a</t>
  </si>
  <si>
    <t>0.45b</t>
  </si>
  <si>
    <t>0.46</t>
  </si>
  <si>
    <t>0.47</t>
  </si>
  <si>
    <t>0.53</t>
  </si>
  <si>
    <t>0.58</t>
  </si>
  <si>
    <t>0.59</t>
  </si>
  <si>
    <t>0.60</t>
  </si>
  <si>
    <t>0.65</t>
  </si>
  <si>
    <t>0.66</t>
  </si>
  <si>
    <t>0.67a</t>
  </si>
  <si>
    <t>0.67b</t>
  </si>
  <si>
    <t>0.68</t>
  </si>
  <si>
    <t>0.69</t>
  </si>
  <si>
    <t>0.70</t>
  </si>
  <si>
    <t>0.72/0.73/0.74</t>
  </si>
  <si>
    <t>0.75</t>
  </si>
  <si>
    <t>0.76</t>
  </si>
  <si>
    <t>0.77</t>
  </si>
  <si>
    <t>0.78</t>
  </si>
  <si>
    <t>0.79</t>
  </si>
  <si>
    <t>1.01</t>
  </si>
  <si>
    <t>1.02</t>
  </si>
  <si>
    <t>1.03</t>
  </si>
  <si>
    <t>1.05</t>
  </si>
  <si>
    <t>1.06</t>
  </si>
  <si>
    <t>1.07</t>
  </si>
  <si>
    <t>1.08</t>
  </si>
  <si>
    <t>1.09</t>
  </si>
  <si>
    <t>1.10</t>
  </si>
  <si>
    <t>1.10s</t>
  </si>
  <si>
    <t>1.12</t>
  </si>
  <si>
    <t>1.14</t>
  </si>
  <si>
    <t>1.15</t>
  </si>
  <si>
    <t>1.16</t>
  </si>
  <si>
    <t>1.17</t>
  </si>
  <si>
    <t>1.18</t>
  </si>
  <si>
    <t>1.19</t>
  </si>
  <si>
    <t>1.20</t>
  </si>
  <si>
    <t>1.29</t>
  </si>
  <si>
    <t>1.29a</t>
  </si>
  <si>
    <t>1.30</t>
  </si>
  <si>
    <t>1.33</t>
  </si>
  <si>
    <t>1.34</t>
  </si>
  <si>
    <t>1.35</t>
  </si>
  <si>
    <t>1.36</t>
  </si>
  <si>
    <t>1.36a</t>
  </si>
  <si>
    <t>1.37a</t>
  </si>
  <si>
    <t>1.37b</t>
  </si>
  <si>
    <t>1.38a</t>
  </si>
  <si>
    <t>1.38b</t>
  </si>
  <si>
    <t>1.38c</t>
  </si>
  <si>
    <t>1.38d</t>
  </si>
  <si>
    <t>1.39</t>
  </si>
  <si>
    <t>1.40</t>
  </si>
  <si>
    <t>1.41</t>
  </si>
  <si>
    <t>1.42</t>
  </si>
  <si>
    <t>1.43</t>
  </si>
  <si>
    <t>1.44</t>
  </si>
  <si>
    <t>1.45</t>
  </si>
  <si>
    <t>1.46</t>
  </si>
  <si>
    <t>1.47</t>
  </si>
  <si>
    <t>1.48</t>
  </si>
  <si>
    <t>1.49</t>
  </si>
  <si>
    <t>1.50</t>
  </si>
  <si>
    <t>1.51</t>
  </si>
  <si>
    <t>1.52</t>
  </si>
  <si>
    <t>1.53</t>
  </si>
  <si>
    <t>1.54</t>
  </si>
  <si>
    <t>1.55</t>
  </si>
  <si>
    <t>1.56</t>
  </si>
  <si>
    <t>1.57</t>
  </si>
  <si>
    <t>1.57a</t>
  </si>
  <si>
    <t>1.58</t>
  </si>
  <si>
    <t>1.58s</t>
  </si>
  <si>
    <t>1.58a</t>
  </si>
  <si>
    <t>1.67</t>
  </si>
  <si>
    <t>1.68</t>
  </si>
  <si>
    <t>1.69</t>
  </si>
  <si>
    <t>2.01</t>
  </si>
  <si>
    <t>2.01a</t>
  </si>
  <si>
    <t>2.02</t>
  </si>
  <si>
    <t>2.03</t>
  </si>
  <si>
    <t>2.04</t>
  </si>
  <si>
    <t>2.05a</t>
  </si>
  <si>
    <t>2.05b</t>
  </si>
  <si>
    <t>2.06</t>
  </si>
  <si>
    <t>2.07a</t>
  </si>
  <si>
    <t>2.07b</t>
  </si>
  <si>
    <t>2.08</t>
  </si>
  <si>
    <t>2.10</t>
  </si>
  <si>
    <t>2.11</t>
  </si>
  <si>
    <t>2.12</t>
  </si>
  <si>
    <t>2.13</t>
  </si>
  <si>
    <t>2.15</t>
  </si>
  <si>
    <t>2.16</t>
  </si>
  <si>
    <t>2.17</t>
  </si>
  <si>
    <t>2.18</t>
  </si>
  <si>
    <t>2.19</t>
  </si>
  <si>
    <t>2.21</t>
  </si>
  <si>
    <t>2.22</t>
  </si>
  <si>
    <t>2.25</t>
  </si>
  <si>
    <t>2.26</t>
  </si>
  <si>
    <t>2.28</t>
  </si>
  <si>
    <t>2.28a</t>
  </si>
  <si>
    <t>2.29</t>
  </si>
  <si>
    <t>2.29a</t>
  </si>
  <si>
    <t>2.30</t>
  </si>
  <si>
    <t>2.31</t>
  </si>
  <si>
    <t>2.32a</t>
  </si>
  <si>
    <t>2.32b</t>
  </si>
  <si>
    <t>2.33</t>
  </si>
  <si>
    <t>2.34a</t>
  </si>
  <si>
    <t>2.34b</t>
  </si>
  <si>
    <t>2.35</t>
  </si>
  <si>
    <t>2.36</t>
  </si>
  <si>
    <t>2.36a</t>
  </si>
  <si>
    <t>2.36b</t>
  </si>
  <si>
    <t>2.37</t>
  </si>
  <si>
    <t>2.38</t>
  </si>
  <si>
    <t>2.39</t>
  </si>
  <si>
    <t>2.40</t>
  </si>
  <si>
    <t>2.41</t>
  </si>
  <si>
    <t>2.42</t>
  </si>
  <si>
    <t>2.43</t>
  </si>
  <si>
    <t>2.44</t>
  </si>
  <si>
    <t>2.45</t>
  </si>
  <si>
    <t>2.46</t>
  </si>
  <si>
    <t>2.47</t>
  </si>
  <si>
    <t>2.48</t>
  </si>
  <si>
    <t>2.49</t>
  </si>
  <si>
    <t>2.50</t>
  </si>
  <si>
    <t>3.01</t>
  </si>
  <si>
    <t>3.01a</t>
  </si>
  <si>
    <t>3.02</t>
  </si>
  <si>
    <t>3.03a</t>
  </si>
  <si>
    <t>3.03b</t>
  </si>
  <si>
    <t>3.04a</t>
  </si>
  <si>
    <t>3.04b</t>
  </si>
  <si>
    <t>3.05</t>
  </si>
  <si>
    <t>3.07</t>
  </si>
  <si>
    <t>3.08</t>
  </si>
  <si>
    <t>3.09</t>
  </si>
  <si>
    <t>3.10</t>
  </si>
  <si>
    <t>3.11</t>
  </si>
  <si>
    <t>3.12</t>
  </si>
  <si>
    <t>3.13</t>
  </si>
  <si>
    <t>3.14</t>
  </si>
  <si>
    <t>3.15</t>
  </si>
  <si>
    <t>3.16</t>
  </si>
  <si>
    <t>3.17</t>
  </si>
  <si>
    <t>3.18</t>
  </si>
  <si>
    <t>Fietsenkelder</t>
  </si>
  <si>
    <t>Entree</t>
  </si>
  <si>
    <t>Magazijn</t>
  </si>
  <si>
    <t>Trap</t>
  </si>
  <si>
    <t>Lift</t>
  </si>
  <si>
    <t>Repro</t>
  </si>
  <si>
    <t>Werkkast</t>
  </si>
  <si>
    <t>Hout</t>
  </si>
  <si>
    <t>Metaal</t>
  </si>
  <si>
    <t>Garderobe</t>
  </si>
  <si>
    <t>Trappenhuis</t>
  </si>
  <si>
    <t>x</t>
  </si>
  <si>
    <t>0.21*</t>
  </si>
  <si>
    <t>0.22a*</t>
  </si>
  <si>
    <t>0.22b*</t>
  </si>
  <si>
    <t>0.23*</t>
  </si>
  <si>
    <t>0.23a*</t>
  </si>
  <si>
    <t>0.23b*</t>
  </si>
  <si>
    <t>0.23c*</t>
  </si>
  <si>
    <t>0.24*</t>
  </si>
  <si>
    <t>Printerruimte</t>
  </si>
  <si>
    <t>Noodtrappenhuis</t>
  </si>
  <si>
    <t>Backoffice</t>
  </si>
  <si>
    <t>Callcenter</t>
  </si>
  <si>
    <t>Balie</t>
  </si>
  <si>
    <t>Veiligheidskamer</t>
  </si>
  <si>
    <t>0.63*</t>
  </si>
  <si>
    <t>0.57*</t>
  </si>
  <si>
    <t>0.55*</t>
  </si>
  <si>
    <t>Uitgiftebalie</t>
  </si>
  <si>
    <t>Restaurant</t>
  </si>
  <si>
    <t>Raadszaal</t>
  </si>
  <si>
    <t>Commissiekamer</t>
  </si>
  <si>
    <t>Technische ruimte</t>
  </si>
  <si>
    <t>trap</t>
  </si>
  <si>
    <t>Buitenruimte</t>
  </si>
  <si>
    <t>EHBO kamer</t>
  </si>
  <si>
    <t>Rookruimte</t>
  </si>
  <si>
    <t>Sportvloer</t>
  </si>
  <si>
    <t>1.0</t>
  </si>
  <si>
    <t>1.1</t>
  </si>
  <si>
    <t>1.1 a</t>
  </si>
  <si>
    <t>1.2</t>
  </si>
  <si>
    <t>1.3</t>
  </si>
  <si>
    <t>1.4</t>
  </si>
  <si>
    <t>1.4 a</t>
  </si>
  <si>
    <t>1.5</t>
  </si>
  <si>
    <t>Reinigen trespa</t>
  </si>
  <si>
    <t>1.7</t>
  </si>
  <si>
    <t>1.8</t>
  </si>
  <si>
    <t>1.9</t>
  </si>
  <si>
    <t>2.0</t>
  </si>
  <si>
    <t>1.1 b</t>
  </si>
  <si>
    <t>1.6</t>
  </si>
  <si>
    <t>1.2 a</t>
  </si>
  <si>
    <t>1.5 a</t>
  </si>
  <si>
    <t>Buitenberging</t>
  </si>
  <si>
    <t>Extra schoonmaak op zaterdagochtend voor 10.00 uur</t>
  </si>
  <si>
    <t>10a</t>
  </si>
  <si>
    <t>bg/st WZ</t>
  </si>
  <si>
    <t>10b</t>
  </si>
  <si>
    <t>bg/tip</t>
  </si>
  <si>
    <t>1/vdg</t>
  </si>
  <si>
    <t>1/st WZ</t>
  </si>
  <si>
    <t>bg TNT</t>
  </si>
  <si>
    <t>1.2 b</t>
  </si>
  <si>
    <t>Vide</t>
  </si>
  <si>
    <t>Schoonmaken vlaggenmasten</t>
  </si>
  <si>
    <t>Het openmaken met behulp van schroevendraaier van de voorzetramen voormalig TNT gebouw en schoonmaken, laten drogen en weer dicht schroeven, plus afhalen rolgordijn en terug hangen.</t>
  </si>
  <si>
    <t>Scheidsrechtersruimte</t>
  </si>
  <si>
    <t>Uit te voeren werkzaamheden (alleen op dinsdag):</t>
  </si>
  <si>
    <t>Iedere week roulerend 2 kleedkamers en bijbehorende ruimtes reiniging tegels (schuimen) en putjes schoonmaken.</t>
  </si>
  <si>
    <t>blauw</t>
  </si>
  <si>
    <t>groen</t>
  </si>
  <si>
    <t>Naloopronde sanitair 's middags</t>
  </si>
  <si>
    <t>Naloopronde kleedkamers 's middags</t>
  </si>
  <si>
    <t>Reinigen damwand met hoge druk</t>
  </si>
  <si>
    <t>Uit te voeren werkzaamheden:</t>
  </si>
  <si>
    <t>Schoonmaken van 10 kleedkamers (o.a. vloer, wanden, deuren, toilet, wasbak)</t>
  </si>
  <si>
    <t>Iedere dag roulerend 1 kleedkamer reiniging tegels (schuimen) en putjes schoonmaken.</t>
  </si>
  <si>
    <t>Schoonmaken van 4 scheidsrechterskamers (o.a. vloer, wanden, deuren. toilet, wasbak)</t>
  </si>
  <si>
    <t>Schoonmaken van de publieke toiletten (Heren, dames, invalide)</t>
  </si>
  <si>
    <t>Inzet hoogwerker tbv damwand</t>
  </si>
  <si>
    <t>0.10a</t>
  </si>
  <si>
    <t>0.18</t>
  </si>
  <si>
    <t>0.19</t>
  </si>
  <si>
    <t>0.21</t>
  </si>
  <si>
    <t>0.22</t>
  </si>
  <si>
    <t>0.23</t>
  </si>
  <si>
    <t>0.24</t>
  </si>
  <si>
    <t>0.25</t>
  </si>
  <si>
    <t>unit 1</t>
  </si>
  <si>
    <t>unit 2</t>
  </si>
  <si>
    <t>Schoonloopmat 150x250 wisselen</t>
  </si>
  <si>
    <t>wisseling</t>
  </si>
  <si>
    <t>Reinigen tegels rondom zwembad buiten</t>
  </si>
  <si>
    <t>week</t>
  </si>
  <si>
    <t>Schoonloopmatten 115x200</t>
  </si>
  <si>
    <t>Inzet hoogwerker tbv stalen zetwerk</t>
  </si>
  <si>
    <t>Gevel damwand profiel reinigen</t>
  </si>
  <si>
    <t>Wekelijkse schoonmaak (toiletgebouwtje) op vaste urenbasis, 20 minuten per keer. Uitvoeren op vrijdag.</t>
  </si>
  <si>
    <t>Uitvoeren periodieke werkzaamheden</t>
  </si>
  <si>
    <t>Medewerkers</t>
  </si>
  <si>
    <t xml:space="preserve">De werkzaamheden bestaan onder meer uit als gastdame of heer aanwezig zijn bij het voltrekken van een huwelijk. Op een andere moment de vuilnis aan de weg zetten, tot het ontvangst van gasten/ bezoekers bij het college van B&amp;W. Het verzorgen van de cateringswerkzaamheden in de bedrijfsrestaurant het brengen van een eenvoudige lunch op diverse vergaderruimtes. Klein onderhoud aan multifunctionals, koffiezetapparatuur het klaarzetten met technisch apparatuur in vergaderruimtes, het uitvoeren van grote en kleine verhuizingen. </t>
  </si>
  <si>
    <t>2021-SMO4500</t>
  </si>
  <si>
    <t>VSR + belevingsmeting</t>
  </si>
  <si>
    <t>Opdrachtgever</t>
  </si>
  <si>
    <t>Gemeente Midden-Drenthe</t>
  </si>
  <si>
    <t>Leonieke Westra</t>
  </si>
  <si>
    <t>085-2003991</t>
  </si>
  <si>
    <t>06-58717295</t>
  </si>
  <si>
    <t>lwestra@alpha-adviesbureau.nl</t>
  </si>
  <si>
    <t>01182848</t>
  </si>
  <si>
    <t>M.F.V. Damsma</t>
  </si>
  <si>
    <t>Burgemeester</t>
  </si>
  <si>
    <t>B230</t>
  </si>
  <si>
    <t>E230</t>
  </si>
  <si>
    <t>E92</t>
  </si>
  <si>
    <t>E12</t>
  </si>
  <si>
    <t>G12</t>
  </si>
  <si>
    <t>B12</t>
  </si>
  <si>
    <t>E26</t>
  </si>
  <si>
    <t>G26</t>
  </si>
  <si>
    <t>Sanitaire voorzieningen</t>
  </si>
  <si>
    <t>omschrijving</t>
  </si>
  <si>
    <t>Toiletrolhouders</t>
  </si>
  <si>
    <t>Zeepautomaten douches</t>
  </si>
  <si>
    <t>Zeepautomaten keuken</t>
  </si>
  <si>
    <t>Zeepautomaten</t>
  </si>
  <si>
    <t>Hygiënebox incl. wisselen 1x per 4 weken</t>
  </si>
  <si>
    <t>Schoonloopmat 150x250 (wisselfrequentie 30: zomer 1/w - winter 1/mnd)</t>
  </si>
  <si>
    <t>Luchtverfrissers</t>
  </si>
  <si>
    <t>Vouwhanddoekautomaat</t>
  </si>
  <si>
    <t>Fooddispenser Cremezeep</t>
  </si>
  <si>
    <t>Fooddispenser alcohol</t>
  </si>
  <si>
    <t>IDS ZG MIDDEGEYS (logomat 150*250)</t>
  </si>
  <si>
    <t xml:space="preserve">IDS ZG MIDDENDO  (logomat 150*250) </t>
  </si>
  <si>
    <t>Sl 85x120 Graphite/Schoonloper, wissel 2-wekelijks</t>
  </si>
  <si>
    <t>Sl 150x250 Graphite/Schoonloper, wissel wekelijks</t>
  </si>
  <si>
    <t>artikelnummer</t>
  </si>
  <si>
    <t>Hardware</t>
  </si>
  <si>
    <t>prijs per stuk per jaar</t>
  </si>
  <si>
    <t>BG</t>
  </si>
  <si>
    <t>Dorpshuis</t>
  </si>
  <si>
    <t>I230</t>
  </si>
  <si>
    <t>K255</t>
  </si>
  <si>
    <t>G230</t>
  </si>
  <si>
    <t>G92</t>
  </si>
  <si>
    <t>Behandelaar van de mutatie</t>
  </si>
  <si>
    <t>Registratie afgekeurde facturen</t>
  </si>
  <si>
    <t>Factuurnummer</t>
  </si>
  <si>
    <t>Controleur</t>
  </si>
  <si>
    <t>Datum afkeur</t>
  </si>
  <si>
    <t>Reden afkeur</t>
  </si>
  <si>
    <t>Oud factuurbedrag</t>
  </si>
  <si>
    <t>Nieuw factuurbedrag</t>
  </si>
  <si>
    <t>Oplossing</t>
  </si>
  <si>
    <t>Eventueel vervangend factuurnummer</t>
  </si>
  <si>
    <t>Opmerking</t>
  </si>
  <si>
    <t>Bedrag vanuit aanbesteding</t>
  </si>
  <si>
    <t>Toestellenberging wekelijks (op woensdag) stofzuigen en reinigen</t>
  </si>
  <si>
    <t>Bijzonderheden:</t>
  </si>
  <si>
    <t xml:space="preserve">Sporthal maandag met machine reinigen. Schoonmaakmachines is door gemeente aangeschaft in 2009: Fimap MMX50BBT. Deze dient gebruikt te worden. </t>
  </si>
  <si>
    <t>VSR inspecties en belevingsmeting</t>
  </si>
  <si>
    <t>Bedrag per uur</t>
  </si>
  <si>
    <t>TOTALEN</t>
  </si>
  <si>
    <t>Medewerker 1</t>
  </si>
  <si>
    <t>Medewerker 2</t>
  </si>
  <si>
    <t>Medewerker 3</t>
  </si>
  <si>
    <t>Medewerker 4</t>
  </si>
  <si>
    <t>Medewerker 5</t>
  </si>
  <si>
    <t>contractweken</t>
  </si>
  <si>
    <t>loongroep</t>
  </si>
  <si>
    <t>basis bruto uurloon</t>
  </si>
  <si>
    <t>VET toeslag</t>
  </si>
  <si>
    <t>overige vergoedingen</t>
  </si>
  <si>
    <t>uren*</t>
  </si>
  <si>
    <t>uurloon</t>
  </si>
  <si>
    <t>uurtarief</t>
  </si>
  <si>
    <t>Gemeentehuis Ondersteunende facilitaire diensten</t>
  </si>
  <si>
    <t>Gebruiken materialen/middelen door Eigen Dienst medewerkers</t>
  </si>
  <si>
    <t>dag</t>
  </si>
  <si>
    <t>Huur inclusief verbruik</t>
  </si>
  <si>
    <t>Huur</t>
  </si>
  <si>
    <t>Inclusief/exclusief verbruik</t>
  </si>
  <si>
    <t>D12</t>
  </si>
  <si>
    <t>Wassen gevelglas entree</t>
  </si>
  <si>
    <t>uren per jaar na factor</t>
  </si>
  <si>
    <t>dagdeel</t>
  </si>
  <si>
    <t>Stalen zetwerk (geraamte) reinigen</t>
  </si>
  <si>
    <t>Handdoekautomaat</t>
  </si>
  <si>
    <t>uren voor factor</t>
  </si>
  <si>
    <t>uren na factor</t>
  </si>
  <si>
    <t>overige kosten</t>
  </si>
  <si>
    <t>* betreft gemiddeld aantal uren die ingezet zijn gedurende een bepaalde periode. Hier kunnen geen rechten aan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</si>
</sst>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_-* #,##0.00_-;_-* #,##0.00\-;_-* &quot;-&quot;??_-;_-@_-"/>
    <numFmt numFmtId="167" formatCode="0#########"/>
    <numFmt numFmtId="168" formatCode="[$-413]d\ mmmm\ yyyy;@"/>
    <numFmt numFmtId="169" formatCode="_(* #,##0_);_(* \(#,##0\);_(* &quot;-&quot;_);_(@_)"/>
    <numFmt numFmtId="170" formatCode="_(&quot;Fl.&quot;* #,##0_);_(&quot;Fl.&quot;* \(#,##0\);_(&quot;Fl.&quot;* &quot;-&quot;_);_(@_)"/>
    <numFmt numFmtId="171" formatCode="_(&quot;Fl.&quot;* #,##0.00_);_(&quot;Fl.&quot;* \(#,##0.00\);_(&quot;Fl.&quot;* &quot;-&quot;??_);_(@_)"/>
    <numFmt numFmtId="172" formatCode="_-[$€]\ * #,##0.00_-;_-[$€]\ * #,##0.00\-;_-[$€]\ * &quot;-&quot;??_-;_-@_-"/>
    <numFmt numFmtId="173" formatCode="&quot;€&quot;\ #,##0.00"/>
  </numFmts>
  <fonts count="42" x14ac:knownFonts="1">
    <font>
      <sz val="11"/>
      <color theme="1"/>
      <name val="Calibri"/>
      <family val="2"/>
      <scheme val="minor"/>
    </font>
    <font>
      <sz val="10"/>
      <name val="Arial"/>
      <family val="2"/>
    </font>
    <font>
      <b/>
      <sz val="18"/>
      <color theme="1"/>
      <name val="Calibri"/>
      <family val="2"/>
      <scheme val="minor"/>
    </font>
    <font>
      <sz val="18"/>
      <color theme="1"/>
      <name val="Calibri"/>
      <family val="2"/>
      <scheme val="minor"/>
    </font>
    <font>
      <sz val="11"/>
      <name val="Calibri"/>
      <family val="2"/>
      <scheme val="minor"/>
    </font>
    <font>
      <sz val="11"/>
      <color theme="0"/>
      <name val="Calibri"/>
      <family val="2"/>
      <scheme val="minor"/>
    </font>
    <font>
      <u/>
      <sz val="11"/>
      <color theme="10"/>
      <name val="Calibri"/>
      <family val="2"/>
      <scheme val="minor"/>
    </font>
    <font>
      <u/>
      <sz val="11"/>
      <color theme="0"/>
      <name val="Calibri"/>
      <family val="2"/>
      <scheme val="minor"/>
    </font>
    <font>
      <sz val="10"/>
      <name val="MS Sans Serif"/>
      <family val="2"/>
    </font>
    <font>
      <sz val="10"/>
      <name val="Helv"/>
    </font>
    <font>
      <u/>
      <sz val="10"/>
      <color indexed="36"/>
      <name val="Arial"/>
      <family val="2"/>
    </font>
    <font>
      <sz val="10"/>
      <name val="Courier"/>
      <family val="3"/>
    </font>
    <font>
      <sz val="11"/>
      <color theme="1"/>
      <name val="Calibri"/>
      <family val="2"/>
      <scheme val="minor"/>
    </font>
    <font>
      <b/>
      <sz val="11"/>
      <color theme="1"/>
      <name val="Calibri"/>
      <family val="2"/>
      <scheme val="minor"/>
    </font>
    <font>
      <b/>
      <sz val="11"/>
      <color theme="0"/>
      <name val="Calibri"/>
      <family val="2"/>
      <scheme val="minor"/>
    </font>
    <font>
      <sz val="14"/>
      <color theme="1"/>
      <name val="Calibri"/>
      <family val="2"/>
      <scheme val="minor"/>
    </font>
    <font>
      <vertAlign val="superscript"/>
      <sz val="11"/>
      <color theme="1"/>
      <name val="Calibri"/>
      <family val="2"/>
      <scheme val="minor"/>
    </font>
    <font>
      <sz val="8"/>
      <name val="Calibri"/>
      <family val="2"/>
      <scheme val="minor"/>
    </font>
    <font>
      <b/>
      <sz val="12"/>
      <color theme="0"/>
      <name val="Calibri"/>
      <family val="2"/>
      <scheme val="minor"/>
    </font>
    <font>
      <b/>
      <sz val="12"/>
      <name val="Calibri"/>
      <family val="2"/>
      <scheme val="minor"/>
    </font>
    <font>
      <b/>
      <sz val="11"/>
      <name val="Calibri"/>
      <family val="2"/>
      <scheme val="minor"/>
    </font>
    <font>
      <i/>
      <sz val="11"/>
      <color theme="1"/>
      <name val="Calibri"/>
      <family val="2"/>
      <scheme val="minor"/>
    </font>
    <font>
      <b/>
      <sz val="20"/>
      <color theme="0"/>
      <name val="Calibri"/>
      <family val="2"/>
      <scheme val="minor"/>
    </font>
    <font>
      <i/>
      <sz val="11"/>
      <name val="Calibri"/>
      <family val="2"/>
      <scheme val="minor"/>
    </font>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49">
    <fill>
      <patternFill patternType="none"/>
    </fill>
    <fill>
      <patternFill patternType="gray125"/>
    </fill>
    <fill>
      <patternFill patternType="solid">
        <fgColor theme="0" tint="-0.14999847407452621"/>
        <bgColor indexed="64"/>
      </patternFill>
    </fill>
    <fill>
      <patternFill patternType="solid">
        <fgColor rgb="FFF07512"/>
        <bgColor indexed="64"/>
      </patternFill>
    </fill>
    <fill>
      <patternFill patternType="solid">
        <fgColor rgb="FF1F1770"/>
        <bgColor indexed="64"/>
      </patternFill>
    </fill>
    <fill>
      <patternFill patternType="solid">
        <fgColor rgb="FFEBEBEB"/>
        <bgColor indexed="64"/>
      </patternFill>
    </fill>
    <fill>
      <patternFill patternType="solid">
        <fgColor rgb="FF9F9289"/>
        <bgColor indexed="64"/>
      </patternFill>
    </fill>
    <fill>
      <patternFill patternType="solid">
        <fgColor theme="0" tint="-0.249977111117893"/>
        <bgColor indexed="64"/>
      </patternFill>
    </fill>
    <fill>
      <patternFill patternType="solid">
        <fgColor rgb="FFC2E76B"/>
        <bgColor indexed="64"/>
      </patternFill>
    </fill>
    <fill>
      <patternFill patternType="solid">
        <fgColor rgb="FF173583"/>
        <bgColor indexed="64"/>
      </patternFill>
    </fill>
    <fill>
      <patternFill patternType="solid">
        <fgColor rgb="FF173583"/>
        <bgColor theme="4"/>
      </patternFill>
    </fill>
    <fill>
      <patternFill patternType="solid">
        <fgColor rgb="FF173583"/>
        <bgColor theme="4" tint="0.79998168889431442"/>
      </patternFill>
    </fill>
    <fill>
      <patternFill patternType="solid">
        <fgColor rgb="FFD1DCF7"/>
        <bgColor indexed="64"/>
      </patternFill>
    </fill>
    <fill>
      <patternFill patternType="solid">
        <fgColor rgb="FFFFFFFF"/>
        <bgColor indexed="64"/>
      </patternFill>
    </fill>
    <fill>
      <patternFill patternType="solid">
        <fgColor indexed="65"/>
        <bgColor indexed="64"/>
      </patternFill>
    </fill>
    <fill>
      <patternFill patternType="darkGrid">
        <bgColor rgb="FFEBEBEB"/>
      </patternFill>
    </fill>
    <fill>
      <patternFill patternType="darkGrid">
        <bgColor rgb="FFC2E76B"/>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right/>
      <top style="double">
        <color indexed="64"/>
      </top>
      <bottom/>
      <diagonal/>
    </border>
    <border>
      <left style="thin">
        <color rgb="FF173583"/>
      </left>
      <right style="thin">
        <color rgb="FF173583"/>
      </right>
      <top style="thin">
        <color rgb="FF173583"/>
      </top>
      <bottom style="thin">
        <color rgb="FF173583"/>
      </bottom>
      <diagonal/>
    </border>
    <border>
      <left/>
      <right/>
      <top style="thin">
        <color indexed="64"/>
      </top>
      <bottom/>
      <diagonal/>
    </border>
    <border>
      <left style="thin">
        <color rgb="FF173583"/>
      </left>
      <right/>
      <top style="thin">
        <color rgb="FF173583"/>
      </top>
      <bottom style="thin">
        <color rgb="FF173583"/>
      </bottom>
      <diagonal/>
    </border>
    <border>
      <left/>
      <right style="thin">
        <color rgb="FF173583"/>
      </right>
      <top style="thin">
        <color rgb="FF173583"/>
      </top>
      <bottom style="thin">
        <color rgb="FF173583"/>
      </bottom>
      <diagonal/>
    </border>
    <border>
      <left style="hair">
        <color indexed="64"/>
      </left>
      <right style="hair">
        <color indexed="64"/>
      </right>
      <top/>
      <bottom/>
      <diagonal/>
    </border>
    <border>
      <left style="medium">
        <color rgb="FFFFFFFF"/>
      </left>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173583"/>
      </left>
      <right style="thin">
        <color rgb="FF173583"/>
      </right>
      <top style="thin">
        <color rgb="FF173583"/>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s>
  <cellStyleXfs count="74">
    <xf numFmtId="0" fontId="0" fillId="0" borderId="0"/>
    <xf numFmtId="0" fontId="1" fillId="0" borderId="0"/>
    <xf numFmtId="0" fontId="6" fillId="0" borderId="0" applyNumberForma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applyNumberFormat="0" applyFill="0" applyBorder="0" applyAlignment="0" applyProtection="0">
      <alignment vertical="top"/>
      <protection locked="0"/>
    </xf>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 fillId="0" borderId="0"/>
    <xf numFmtId="0" fontId="9" fillId="0" borderId="0"/>
    <xf numFmtId="0" fontId="11" fillId="0" borderId="0"/>
    <xf numFmtId="0" fontId="11" fillId="0" borderId="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24" fillId="0" borderId="0"/>
    <xf numFmtId="0" fontId="26" fillId="0" borderId="0" applyNumberFormat="0" applyFill="0" applyBorder="0" applyAlignment="0" applyProtection="0"/>
    <xf numFmtId="0" fontId="27" fillId="0" borderId="64" applyNumberFormat="0" applyFill="0" applyAlignment="0" applyProtection="0"/>
    <xf numFmtId="0" fontId="28" fillId="0" borderId="65" applyNumberFormat="0" applyFill="0" applyAlignment="0" applyProtection="0"/>
    <xf numFmtId="0" fontId="29" fillId="0" borderId="66" applyNumberFormat="0" applyFill="0" applyAlignment="0" applyProtection="0"/>
    <xf numFmtId="0" fontId="29" fillId="0" borderId="0" applyNumberFormat="0" applyFill="0" applyBorder="0" applyAlignment="0" applyProtection="0"/>
    <xf numFmtId="0" fontId="30" fillId="18" borderId="0" applyNumberFormat="0" applyBorder="0" applyAlignment="0" applyProtection="0"/>
    <xf numFmtId="0" fontId="31" fillId="19" borderId="0" applyNumberFormat="0" applyBorder="0" applyAlignment="0" applyProtection="0"/>
    <xf numFmtId="0" fontId="32" fillId="20" borderId="0" applyNumberFormat="0" applyBorder="0" applyAlignment="0" applyProtection="0"/>
    <xf numFmtId="0" fontId="33" fillId="21" borderId="67" applyNumberFormat="0" applyAlignment="0" applyProtection="0"/>
    <xf numFmtId="0" fontId="34" fillId="22" borderId="68" applyNumberFormat="0" applyAlignment="0" applyProtection="0"/>
    <xf numFmtId="0" fontId="35" fillId="22" borderId="67" applyNumberFormat="0" applyAlignment="0" applyProtection="0"/>
    <xf numFmtId="0" fontId="36" fillId="0" borderId="69" applyNumberFormat="0" applyFill="0" applyAlignment="0" applyProtection="0"/>
    <xf numFmtId="0" fontId="37" fillId="23" borderId="7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72" applyNumberFormat="0" applyFill="0" applyAlignment="0" applyProtection="0"/>
    <xf numFmtId="0" fontId="41"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41" fillId="32" borderId="0" applyNumberFormat="0" applyBorder="0" applyAlignment="0" applyProtection="0"/>
    <xf numFmtId="0" fontId="41"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41" fillId="36" borderId="0" applyNumberFormat="0" applyBorder="0" applyAlignment="0" applyProtection="0"/>
    <xf numFmtId="0" fontId="41"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41" fillId="48" borderId="0" applyNumberFormat="0" applyBorder="0" applyAlignment="0" applyProtection="0"/>
    <xf numFmtId="0" fontId="25" fillId="24" borderId="71" applyNumberFormat="0" applyFont="0" applyAlignment="0" applyProtection="0"/>
    <xf numFmtId="44" fontId="24" fillId="0" borderId="0" applyFont="0" applyFill="0" applyBorder="0" applyAlignment="0" applyProtection="0"/>
  </cellStyleXfs>
  <cellXfs count="499">
    <xf numFmtId="0" fontId="0" fillId="0" borderId="0" xfId="0"/>
    <xf numFmtId="0" fontId="0" fillId="0" borderId="0" xfId="0" applyAlignment="1">
      <alignment horizontal="center"/>
    </xf>
    <xf numFmtId="1" fontId="0" fillId="0" borderId="0" xfId="0" applyNumberFormat="1"/>
    <xf numFmtId="2" fontId="0" fillId="0" borderId="0" xfId="0" applyNumberFormat="1"/>
    <xf numFmtId="0" fontId="0" fillId="0" borderId="14" xfId="0" applyBorder="1"/>
    <xf numFmtId="0" fontId="0" fillId="0" borderId="0" xfId="0" applyBorder="1"/>
    <xf numFmtId="0" fontId="0" fillId="0" borderId="3" xfId="0" applyBorder="1"/>
    <xf numFmtId="0" fontId="0" fillId="0" borderId="2" xfId="0" applyBorder="1"/>
    <xf numFmtId="0" fontId="0" fillId="0" borderId="15" xfId="0" applyBorder="1"/>
    <xf numFmtId="0" fontId="0" fillId="0" borderId="0" xfId="0" applyFill="1" applyBorder="1"/>
    <xf numFmtId="0" fontId="0" fillId="0" borderId="0" xfId="0" applyFill="1"/>
    <xf numFmtId="164" fontId="0" fillId="0" borderId="2" xfId="0" applyNumberFormat="1" applyBorder="1"/>
    <xf numFmtId="0" fontId="2" fillId="0" borderId="13" xfId="0" applyFont="1" applyBorder="1"/>
    <xf numFmtId="0" fontId="0" fillId="0" borderId="0" xfId="0" applyBorder="1" applyAlignment="1">
      <alignment horizontal="right"/>
    </xf>
    <xf numFmtId="0" fontId="0" fillId="0" borderId="0" xfId="0" applyFill="1" applyBorder="1" applyAlignment="1">
      <alignment horizontal="right"/>
    </xf>
    <xf numFmtId="164" fontId="0" fillId="0" borderId="0" xfId="0" applyNumberFormat="1"/>
    <xf numFmtId="0" fontId="0" fillId="2" borderId="14" xfId="0" applyFill="1" applyBorder="1" applyAlignment="1">
      <alignment horizontal="center"/>
    </xf>
    <xf numFmtId="2" fontId="0" fillId="2" borderId="15" xfId="0" applyNumberFormat="1" applyFill="1" applyBorder="1"/>
    <xf numFmtId="0" fontId="0" fillId="5" borderId="32" xfId="0" applyFill="1" applyBorder="1"/>
    <xf numFmtId="0" fontId="0" fillId="5" borderId="22" xfId="0" applyFill="1" applyBorder="1"/>
    <xf numFmtId="0" fontId="0" fillId="5" borderId="25" xfId="0" applyFill="1" applyBorder="1"/>
    <xf numFmtId="0" fontId="0" fillId="5" borderId="34" xfId="0" applyFill="1" applyBorder="1"/>
    <xf numFmtId="0" fontId="0" fillId="5" borderId="29" xfId="0" applyFill="1" applyBorder="1"/>
    <xf numFmtId="0" fontId="0" fillId="5" borderId="10" xfId="0" applyFill="1" applyBorder="1" applyAlignment="1">
      <alignment horizontal="center"/>
    </xf>
    <xf numFmtId="0" fontId="0" fillId="5" borderId="8" xfId="0" applyFill="1" applyBorder="1" applyAlignment="1">
      <alignment horizontal="center"/>
    </xf>
    <xf numFmtId="0" fontId="0" fillId="5" borderId="25" xfId="0" applyFill="1" applyBorder="1" applyAlignment="1">
      <alignment horizontal="center"/>
    </xf>
    <xf numFmtId="0" fontId="0" fillId="5" borderId="12" xfId="0" applyFill="1" applyBorder="1" applyAlignment="1">
      <alignment horizontal="center"/>
    </xf>
    <xf numFmtId="0" fontId="0" fillId="5" borderId="4" xfId="0" applyFill="1" applyBorder="1"/>
    <xf numFmtId="0" fontId="0" fillId="5" borderId="10" xfId="0" applyFill="1" applyBorder="1"/>
    <xf numFmtId="0" fontId="0" fillId="5" borderId="31" xfId="0" applyFill="1" applyBorder="1"/>
    <xf numFmtId="0" fontId="0" fillId="5" borderId="26" xfId="0" applyFill="1" applyBorder="1"/>
    <xf numFmtId="0" fontId="0" fillId="5" borderId="27" xfId="0" applyFill="1" applyBorder="1"/>
    <xf numFmtId="0" fontId="0" fillId="5" borderId="21" xfId="0" applyFill="1" applyBorder="1"/>
    <xf numFmtId="0" fontId="0" fillId="5" borderId="24" xfId="0" applyFill="1" applyBorder="1"/>
    <xf numFmtId="0" fontId="0" fillId="5" borderId="14" xfId="0" applyFill="1" applyBorder="1"/>
    <xf numFmtId="0" fontId="0" fillId="5" borderId="13" xfId="0" applyFill="1" applyBorder="1"/>
    <xf numFmtId="0" fontId="0" fillId="5" borderId="23" xfId="0" applyFill="1" applyBorder="1"/>
    <xf numFmtId="0" fontId="0" fillId="5" borderId="1" xfId="0" applyFill="1" applyBorder="1"/>
    <xf numFmtId="0" fontId="0" fillId="5" borderId="1" xfId="0" applyFill="1" applyBorder="1" applyAlignment="1">
      <alignment horizontal="center"/>
    </xf>
    <xf numFmtId="164" fontId="4" fillId="6" borderId="10" xfId="0" applyNumberFormat="1" applyFont="1" applyFill="1" applyBorder="1"/>
    <xf numFmtId="2" fontId="4" fillId="6" borderId="10" xfId="0" applyNumberFormat="1" applyFont="1" applyFill="1" applyBorder="1"/>
    <xf numFmtId="164" fontId="4" fillId="6" borderId="8" xfId="0" applyNumberFormat="1" applyFont="1" applyFill="1" applyBorder="1"/>
    <xf numFmtId="2" fontId="4" fillId="6" borderId="8" xfId="0" applyNumberFormat="1" applyFont="1" applyFill="1" applyBorder="1"/>
    <xf numFmtId="164" fontId="4" fillId="6" borderId="1" xfId="0" applyNumberFormat="1" applyFont="1" applyFill="1" applyBorder="1"/>
    <xf numFmtId="0" fontId="0" fillId="5" borderId="24" xfId="0" applyFill="1" applyBorder="1" applyAlignment="1">
      <alignment horizontal="right"/>
    </xf>
    <xf numFmtId="0" fontId="0" fillId="5" borderId="26" xfId="0" applyFill="1" applyBorder="1" applyAlignment="1">
      <alignment horizontal="right"/>
    </xf>
    <xf numFmtId="0" fontId="0" fillId="5" borderId="34" xfId="0" applyFill="1" applyBorder="1" applyAlignment="1">
      <alignment horizontal="right"/>
    </xf>
    <xf numFmtId="0" fontId="4" fillId="0" borderId="0" xfId="0" applyFont="1" applyFill="1" applyBorder="1"/>
    <xf numFmtId="164" fontId="4" fillId="0" borderId="0" xfId="0" applyNumberFormat="1" applyFont="1" applyFill="1" applyBorder="1"/>
    <xf numFmtId="164" fontId="0" fillId="0" borderId="0" xfId="0" applyNumberFormat="1" applyBorder="1"/>
    <xf numFmtId="0" fontId="0" fillId="0" borderId="0" xfId="0" applyAlignment="1">
      <alignment wrapText="1"/>
    </xf>
    <xf numFmtId="0" fontId="0" fillId="0" borderId="3" xfId="0" applyBorder="1" applyAlignment="1">
      <alignment wrapText="1"/>
    </xf>
    <xf numFmtId="164" fontId="0" fillId="0" borderId="3" xfId="0" applyNumberFormat="1" applyBorder="1" applyAlignment="1">
      <alignment wrapText="1"/>
    </xf>
    <xf numFmtId="0" fontId="0" fillId="0" borderId="3" xfId="0" applyBorder="1" applyAlignment="1">
      <alignment horizontal="center" wrapText="1"/>
    </xf>
    <xf numFmtId="168" fontId="0" fillId="0" borderId="14" xfId="0" applyNumberFormat="1" applyBorder="1"/>
    <xf numFmtId="168" fontId="0" fillId="0" borderId="3" xfId="0" applyNumberFormat="1" applyBorder="1" applyAlignment="1">
      <alignment wrapText="1"/>
    </xf>
    <xf numFmtId="168" fontId="0" fillId="0" borderId="0" xfId="0" applyNumberFormat="1"/>
    <xf numFmtId="0" fontId="2" fillId="0" borderId="13" xfId="0" applyFont="1" applyBorder="1" applyAlignment="1">
      <alignment horizontal="left"/>
    </xf>
    <xf numFmtId="0" fontId="0" fillId="0" borderId="0" xfId="0" quotePrefix="1"/>
    <xf numFmtId="2" fontId="0" fillId="2" borderId="14" xfId="0" applyNumberFormat="1" applyFill="1" applyBorder="1"/>
    <xf numFmtId="4" fontId="0" fillId="5" borderId="10" xfId="0" applyNumberFormat="1" applyFill="1" applyBorder="1" applyAlignment="1">
      <alignment horizontal="center"/>
    </xf>
    <xf numFmtId="164" fontId="4" fillId="6" borderId="12" xfId="0" applyNumberFormat="1" applyFont="1" applyFill="1" applyBorder="1"/>
    <xf numFmtId="164" fontId="4" fillId="6" borderId="7" xfId="0" applyNumberFormat="1" applyFont="1" applyFill="1" applyBorder="1"/>
    <xf numFmtId="164" fontId="4" fillId="6" borderId="11" xfId="0" applyNumberFormat="1" applyFont="1" applyFill="1" applyBorder="1"/>
    <xf numFmtId="164" fontId="4" fillId="6" borderId="9" xfId="0" applyNumberFormat="1" applyFont="1" applyFill="1" applyBorder="1"/>
    <xf numFmtId="2" fontId="0" fillId="0" borderId="0" xfId="0" applyNumberFormat="1"/>
    <xf numFmtId="0" fontId="0" fillId="0" borderId="0" xfId="0"/>
    <xf numFmtId="0" fontId="0" fillId="0" borderId="0" xfId="0" applyAlignment="1">
      <alignment horizontal="center"/>
    </xf>
    <xf numFmtId="1" fontId="0" fillId="0" borderId="0" xfId="0" applyNumberFormat="1"/>
    <xf numFmtId="0" fontId="0" fillId="5" borderId="40" xfId="0" applyFill="1" applyBorder="1" applyAlignment="1">
      <alignment horizontal="center"/>
    </xf>
    <xf numFmtId="2" fontId="0" fillId="5" borderId="8" xfId="0" applyNumberFormat="1" applyFill="1" applyBorder="1" applyAlignment="1">
      <alignment horizontal="center"/>
    </xf>
    <xf numFmtId="164" fontId="0" fillId="0" borderId="0" xfId="0" applyNumberFormat="1"/>
    <xf numFmtId="0" fontId="4" fillId="0" borderId="2" xfId="0" applyFont="1" applyFill="1" applyBorder="1"/>
    <xf numFmtId="0" fontId="0" fillId="0" borderId="2" xfId="0" applyBorder="1" applyAlignment="1">
      <alignment horizontal="center"/>
    </xf>
    <xf numFmtId="0" fontId="0" fillId="0" borderId="0" xfId="0" applyAlignment="1">
      <alignment vertical="center"/>
    </xf>
    <xf numFmtId="0" fontId="0" fillId="0" borderId="2" xfId="0" applyFill="1" applyBorder="1" applyAlignment="1">
      <alignment wrapText="1"/>
    </xf>
    <xf numFmtId="0" fontId="0" fillId="0" borderId="0" xfId="0" applyAlignment="1">
      <alignment wrapText="1"/>
    </xf>
    <xf numFmtId="44" fontId="0" fillId="0" borderId="0" xfId="0" applyNumberFormat="1"/>
    <xf numFmtId="164" fontId="0" fillId="0" borderId="0" xfId="26" applyFont="1"/>
    <xf numFmtId="0" fontId="0" fillId="0" borderId="0" xfId="0" applyAlignment="1">
      <alignment wrapText="1"/>
    </xf>
    <xf numFmtId="44" fontId="0" fillId="0" borderId="0" xfId="27" applyNumberFormat="1" applyFont="1"/>
    <xf numFmtId="0" fontId="5" fillId="4" borderId="0" xfId="0" applyFont="1" applyFill="1" applyBorder="1"/>
    <xf numFmtId="0" fontId="4" fillId="0" borderId="38" xfId="0" applyFont="1" applyFill="1" applyBorder="1"/>
    <xf numFmtId="44" fontId="0" fillId="0" borderId="2" xfId="27" applyFont="1" applyBorder="1" applyAlignment="1">
      <alignment horizontal="center"/>
    </xf>
    <xf numFmtId="0" fontId="5" fillId="4" borderId="0" xfId="0" applyFont="1" applyFill="1" applyBorder="1" applyAlignment="1">
      <alignment wrapText="1"/>
    </xf>
    <xf numFmtId="0" fontId="14" fillId="4" borderId="2" xfId="0" applyFont="1" applyFill="1" applyBorder="1" applyAlignment="1">
      <alignment horizontal="left"/>
    </xf>
    <xf numFmtId="0" fontId="0" fillId="0" borderId="0" xfId="0" applyAlignment="1">
      <alignment wrapText="1"/>
    </xf>
    <xf numFmtId="1" fontId="0" fillId="2" borderId="13" xfId="0" applyNumberFormat="1" applyFill="1" applyBorder="1"/>
    <xf numFmtId="2" fontId="0" fillId="2" borderId="14" xfId="0" applyNumberFormat="1" applyFill="1" applyBorder="1" applyAlignment="1">
      <alignment horizontal="right"/>
    </xf>
    <xf numFmtId="2" fontId="0" fillId="2" borderId="3" xfId="0" applyNumberFormat="1" applyFill="1" applyBorder="1"/>
    <xf numFmtId="1" fontId="0" fillId="2" borderId="0" xfId="0" applyNumberFormat="1" applyFill="1" applyAlignment="1" applyProtection="1">
      <alignment horizontal="left"/>
      <protection hidden="1"/>
    </xf>
    <xf numFmtId="43" fontId="0" fillId="0" borderId="0" xfId="29" applyFont="1"/>
    <xf numFmtId="0" fontId="13" fillId="0" borderId="0" xfId="0" applyFont="1"/>
    <xf numFmtId="43" fontId="0" fillId="0" borderId="0" xfId="29" applyFont="1" applyBorder="1"/>
    <xf numFmtId="0" fontId="0" fillId="2" borderId="14" xfId="0" applyFill="1" applyBorder="1" applyAlignment="1"/>
    <xf numFmtId="0" fontId="0" fillId="0" borderId="0" xfId="0" applyAlignment="1"/>
    <xf numFmtId="2" fontId="0" fillId="2" borderId="14" xfId="0" applyNumberFormat="1" applyFill="1" applyBorder="1" applyAlignment="1">
      <alignment vertical="center"/>
    </xf>
    <xf numFmtId="0" fontId="0" fillId="2" borderId="14" xfId="0" applyFill="1" applyBorder="1" applyAlignment="1">
      <alignment vertical="center"/>
    </xf>
    <xf numFmtId="1" fontId="4" fillId="6" borderId="14" xfId="0" applyNumberFormat="1" applyFont="1" applyFill="1" applyBorder="1" applyAlignment="1">
      <alignment horizontal="center"/>
    </xf>
    <xf numFmtId="0" fontId="0" fillId="5" borderId="37" xfId="0" applyFill="1" applyBorder="1"/>
    <xf numFmtId="164" fontId="4" fillId="6" borderId="10" xfId="26" applyFont="1" applyFill="1" applyBorder="1"/>
    <xf numFmtId="164" fontId="4" fillId="6" borderId="8" xfId="26" applyFont="1" applyFill="1" applyBorder="1"/>
    <xf numFmtId="0" fontId="5" fillId="0" borderId="0" xfId="0" applyFont="1" applyAlignment="1">
      <alignment horizontal="center"/>
    </xf>
    <xf numFmtId="2" fontId="5" fillId="0" borderId="15" xfId="0" applyNumberFormat="1" applyFont="1" applyFill="1" applyBorder="1"/>
    <xf numFmtId="43" fontId="18" fillId="0" borderId="2" xfId="0" applyNumberFormat="1" applyFont="1" applyFill="1" applyBorder="1"/>
    <xf numFmtId="0" fontId="4" fillId="0" borderId="0" xfId="0" applyFont="1" applyFill="1" applyAlignment="1">
      <alignment horizontal="center"/>
    </xf>
    <xf numFmtId="0" fontId="0" fillId="0" borderId="0" xfId="0" applyFill="1" applyAlignment="1">
      <alignment horizontal="center"/>
    </xf>
    <xf numFmtId="4" fontId="0" fillId="0" borderId="8" xfId="0" applyNumberFormat="1" applyFill="1" applyBorder="1" applyProtection="1">
      <protection locked="0"/>
    </xf>
    <xf numFmtId="0" fontId="0" fillId="5" borderId="8" xfId="0" applyNumberFormat="1" applyFill="1" applyBorder="1" applyAlignment="1">
      <alignment horizontal="center"/>
    </xf>
    <xf numFmtId="43" fontId="4" fillId="0" borderId="0" xfId="29" applyFont="1"/>
    <xf numFmtId="1" fontId="4" fillId="0" borderId="0" xfId="0" applyNumberFormat="1" applyFont="1"/>
    <xf numFmtId="0" fontId="4" fillId="0" borderId="0" xfId="0" applyFont="1"/>
    <xf numFmtId="43" fontId="4" fillId="0" borderId="0" xfId="29" applyFont="1" applyFill="1"/>
    <xf numFmtId="0" fontId="20" fillId="0" borderId="0" xfId="0" applyFont="1" applyFill="1" applyBorder="1"/>
    <xf numFmtId="1" fontId="0" fillId="0" borderId="43" xfId="0" applyNumberFormat="1" applyFill="1" applyBorder="1"/>
    <xf numFmtId="0" fontId="0" fillId="0" borderId="43" xfId="0" applyFill="1" applyBorder="1" applyAlignment="1">
      <alignment horizontal="center"/>
    </xf>
    <xf numFmtId="0" fontId="0" fillId="0" borderId="43" xfId="0" applyFill="1" applyBorder="1" applyAlignment="1"/>
    <xf numFmtId="2" fontId="0" fillId="0" borderId="0" xfId="0" applyNumberFormat="1" applyFill="1" applyBorder="1" applyAlignment="1">
      <alignment vertical="center"/>
    </xf>
    <xf numFmtId="2" fontId="0" fillId="0" borderId="0" xfId="0" applyNumberFormat="1" applyFill="1" applyBorder="1"/>
    <xf numFmtId="43" fontId="0" fillId="0" borderId="0" xfId="29" applyFont="1" applyFill="1" applyBorder="1"/>
    <xf numFmtId="0" fontId="14" fillId="10" borderId="42" xfId="0" applyFont="1" applyFill="1" applyBorder="1"/>
    <xf numFmtId="0" fontId="14" fillId="10" borderId="42" xfId="0" applyFont="1" applyFill="1" applyBorder="1" applyAlignment="1"/>
    <xf numFmtId="0" fontId="14" fillId="10" borderId="42" xfId="0" applyFont="1" applyFill="1" applyBorder="1" applyAlignment="1">
      <alignment vertical="center"/>
    </xf>
    <xf numFmtId="43" fontId="14" fillId="10" borderId="42" xfId="29" applyFont="1" applyFill="1" applyBorder="1"/>
    <xf numFmtId="0" fontId="0" fillId="0" borderId="42" xfId="0" applyFont="1" applyFill="1" applyBorder="1" applyAlignment="1">
      <alignment horizontal="center" vertical="center"/>
    </xf>
    <xf numFmtId="0" fontId="0" fillId="0" borderId="42" xfId="0" applyFont="1" applyFill="1" applyBorder="1"/>
    <xf numFmtId="0" fontId="0" fillId="0" borderId="42" xfId="0" applyFont="1" applyFill="1" applyBorder="1" applyAlignment="1">
      <alignment vertical="center"/>
    </xf>
    <xf numFmtId="43" fontId="0" fillId="0" borderId="42" xfId="0" applyNumberFormat="1" applyFont="1" applyFill="1" applyBorder="1"/>
    <xf numFmtId="43" fontId="0" fillId="0" borderId="42" xfId="29" applyFont="1" applyFill="1" applyBorder="1"/>
    <xf numFmtId="0" fontId="0" fillId="0" borderId="42" xfId="0" applyFont="1" applyFill="1" applyBorder="1" applyAlignment="1"/>
    <xf numFmtId="0" fontId="5" fillId="9" borderId="32" xfId="0" applyFont="1" applyFill="1" applyBorder="1"/>
    <xf numFmtId="0" fontId="5" fillId="9" borderId="22" xfId="0" applyFont="1" applyFill="1" applyBorder="1"/>
    <xf numFmtId="0" fontId="5" fillId="9" borderId="25" xfId="0" applyFont="1" applyFill="1" applyBorder="1"/>
    <xf numFmtId="0" fontId="5" fillId="9" borderId="34" xfId="0" applyFont="1" applyFill="1" applyBorder="1"/>
    <xf numFmtId="0" fontId="5" fillId="9" borderId="29" xfId="0" applyFont="1" applyFill="1" applyBorder="1"/>
    <xf numFmtId="14" fontId="5" fillId="9" borderId="30" xfId="0" applyNumberFormat="1" applyFont="1" applyFill="1" applyBorder="1"/>
    <xf numFmtId="0" fontId="5" fillId="9" borderId="33" xfId="0" applyFont="1" applyFill="1" applyBorder="1"/>
    <xf numFmtId="0" fontId="5" fillId="9" borderId="28" xfId="0" applyFont="1" applyFill="1" applyBorder="1" applyAlignment="1">
      <alignment horizontal="right"/>
    </xf>
    <xf numFmtId="0" fontId="5" fillId="9" borderId="15" xfId="0" applyFont="1" applyFill="1" applyBorder="1"/>
    <xf numFmtId="43" fontId="18" fillId="11" borderId="2" xfId="0" applyNumberFormat="1" applyFont="1" applyFill="1" applyBorder="1"/>
    <xf numFmtId="164" fontId="18" fillId="11" borderId="15" xfId="26" applyFont="1" applyFill="1" applyBorder="1"/>
    <xf numFmtId="0" fontId="18" fillId="11" borderId="2" xfId="0" applyFont="1" applyFill="1" applyBorder="1"/>
    <xf numFmtId="43" fontId="19" fillId="8" borderId="2" xfId="0" applyNumberFormat="1" applyFont="1" applyFill="1" applyBorder="1"/>
    <xf numFmtId="164" fontId="0" fillId="8" borderId="10" xfId="0" applyNumberFormat="1" applyFill="1" applyBorder="1" applyProtection="1">
      <protection locked="0"/>
    </xf>
    <xf numFmtId="164" fontId="0" fillId="8" borderId="8" xfId="0" applyNumberFormat="1" applyFill="1" applyBorder="1" applyProtection="1">
      <protection locked="0"/>
    </xf>
    <xf numFmtId="173" fontId="0" fillId="8" borderId="10" xfId="0" applyNumberFormat="1" applyFill="1" applyBorder="1" applyProtection="1">
      <protection locked="0"/>
    </xf>
    <xf numFmtId="173" fontId="0" fillId="8" borderId="8" xfId="0" applyNumberFormat="1" applyFill="1" applyBorder="1" applyProtection="1">
      <protection locked="0"/>
    </xf>
    <xf numFmtId="173" fontId="0" fillId="8" borderId="12" xfId="0" applyNumberFormat="1" applyFill="1" applyBorder="1" applyProtection="1">
      <protection locked="0"/>
    </xf>
    <xf numFmtId="0" fontId="18" fillId="11" borderId="39" xfId="0" applyFont="1" applyFill="1" applyBorder="1"/>
    <xf numFmtId="164" fontId="18" fillId="11" borderId="16" xfId="26" applyFont="1" applyFill="1" applyBorder="1"/>
    <xf numFmtId="0" fontId="0" fillId="0" borderId="0" xfId="0" applyAlignment="1">
      <alignment horizontal="center" wrapText="1"/>
    </xf>
    <xf numFmtId="0" fontId="12" fillId="8" borderId="7" xfId="25" applyFill="1" applyBorder="1" applyAlignment="1" applyProtection="1">
      <alignment horizontal="left"/>
      <protection locked="0"/>
    </xf>
    <xf numFmtId="0" fontId="12" fillId="8" borderId="11" xfId="25" applyFill="1" applyBorder="1" applyAlignment="1" applyProtection="1">
      <alignment horizontal="left"/>
      <protection locked="0"/>
    </xf>
    <xf numFmtId="167" fontId="12" fillId="8" borderId="11" xfId="25" applyNumberFormat="1" applyFill="1" applyBorder="1" applyAlignment="1" applyProtection="1">
      <alignment horizontal="left"/>
      <protection locked="0"/>
    </xf>
    <xf numFmtId="0" fontId="12" fillId="8" borderId="9" xfId="25" applyFill="1" applyBorder="1" applyAlignment="1" applyProtection="1">
      <alignment horizontal="left"/>
      <protection locked="0"/>
    </xf>
    <xf numFmtId="0" fontId="4" fillId="8" borderId="0" xfId="0" applyFont="1" applyFill="1"/>
    <xf numFmtId="0" fontId="4" fillId="8" borderId="0" xfId="0" applyFont="1" applyFill="1" applyAlignment="1">
      <alignment horizontal="left" wrapText="1"/>
    </xf>
    <xf numFmtId="0" fontId="4" fillId="8" borderId="0" xfId="27" applyNumberFormat="1" applyFont="1" applyFill="1" applyAlignment="1">
      <alignment horizontal="left" wrapText="1"/>
    </xf>
    <xf numFmtId="0" fontId="5" fillId="9" borderId="44" xfId="0" applyFont="1" applyFill="1" applyBorder="1"/>
    <xf numFmtId="0" fontId="5" fillId="9" borderId="45" xfId="0" applyFont="1" applyFill="1" applyBorder="1"/>
    <xf numFmtId="0" fontId="0" fillId="0" borderId="44" xfId="0" applyBorder="1" applyAlignment="1">
      <alignment horizontal="left"/>
    </xf>
    <xf numFmtId="0" fontId="0" fillId="0" borderId="45" xfId="0" applyNumberFormat="1" applyBorder="1"/>
    <xf numFmtId="0" fontId="0" fillId="12" borderId="44" xfId="0" applyFill="1" applyBorder="1" applyAlignment="1">
      <alignment horizontal="left"/>
    </xf>
    <xf numFmtId="0" fontId="0" fillId="12" borderId="45" xfId="0" applyNumberFormat="1" applyFill="1" applyBorder="1"/>
    <xf numFmtId="0" fontId="0" fillId="5" borderId="46" xfId="0" applyNumberFormat="1" applyFill="1" applyBorder="1" applyAlignment="1">
      <alignment horizontal="center"/>
    </xf>
    <xf numFmtId="0" fontId="5" fillId="9" borderId="0" xfId="0" applyFont="1" applyFill="1" applyBorder="1"/>
    <xf numFmtId="0" fontId="0" fillId="0" borderId="0" xfId="0" applyNumberFormat="1" applyBorder="1"/>
    <xf numFmtId="0" fontId="0" fillId="12" borderId="0" xfId="0" applyNumberFormat="1" applyFill="1" applyBorder="1"/>
    <xf numFmtId="173" fontId="0" fillId="8" borderId="51" xfId="0" applyNumberFormat="1" applyFill="1" applyBorder="1" applyProtection="1">
      <protection locked="0"/>
    </xf>
    <xf numFmtId="0" fontId="0" fillId="8" borderId="2" xfId="0" applyFill="1" applyBorder="1"/>
    <xf numFmtId="0" fontId="0" fillId="8" borderId="2" xfId="0" applyFill="1" applyBorder="1" applyAlignment="1">
      <alignment wrapText="1"/>
    </xf>
    <xf numFmtId="168" fontId="0" fillId="0" borderId="2" xfId="0" applyNumberFormat="1" applyBorder="1"/>
    <xf numFmtId="0" fontId="0" fillId="0" borderId="2" xfId="0" applyBorder="1" applyAlignment="1">
      <alignment wrapText="1"/>
    </xf>
    <xf numFmtId="0" fontId="4" fillId="0" borderId="13" xfId="0" applyFont="1" applyFill="1" applyBorder="1"/>
    <xf numFmtId="2" fontId="0" fillId="0" borderId="2" xfId="0" applyNumberFormat="1" applyBorder="1" applyAlignment="1">
      <alignment horizontal="center"/>
    </xf>
    <xf numFmtId="0" fontId="0" fillId="0" borderId="0" xfId="0" applyProtection="1"/>
    <xf numFmtId="0" fontId="3" fillId="0" borderId="13" xfId="0" applyFont="1" applyBorder="1" applyProtection="1"/>
    <xf numFmtId="0" fontId="0" fillId="0" borderId="15" xfId="0" applyBorder="1" applyProtection="1"/>
    <xf numFmtId="0" fontId="0" fillId="0" borderId="4" xfId="0" applyBorder="1" applyProtection="1"/>
    <xf numFmtId="0" fontId="5" fillId="9" borderId="7" xfId="0" applyFont="1" applyFill="1" applyBorder="1" applyProtection="1"/>
    <xf numFmtId="0" fontId="0" fillId="0" borderId="5" xfId="0" applyBorder="1" applyProtection="1"/>
    <xf numFmtId="0" fontId="5" fillId="9" borderId="11" xfId="0" applyFont="1" applyFill="1" applyBorder="1" applyProtection="1"/>
    <xf numFmtId="0" fontId="5" fillId="9" borderId="11" xfId="0" quotePrefix="1" applyFont="1" applyFill="1" applyBorder="1" applyAlignment="1" applyProtection="1">
      <alignment horizontal="left"/>
    </xf>
    <xf numFmtId="167" fontId="5" fillId="9" borderId="11" xfId="0" quotePrefix="1" applyNumberFormat="1" applyFont="1" applyFill="1" applyBorder="1" applyAlignment="1" applyProtection="1">
      <alignment horizontal="left"/>
    </xf>
    <xf numFmtId="0" fontId="0" fillId="0" borderId="6" xfId="0" applyBorder="1" applyProtection="1"/>
    <xf numFmtId="0" fontId="7" fillId="9" borderId="9" xfId="2" applyFont="1" applyFill="1" applyBorder="1" applyProtection="1"/>
    <xf numFmtId="2" fontId="5" fillId="0" borderId="15" xfId="0" applyNumberFormat="1" applyFont="1" applyFill="1" applyBorder="1" applyProtection="1"/>
    <xf numFmtId="2" fontId="4" fillId="6" borderId="10" xfId="0" applyNumberFormat="1" applyFont="1" applyFill="1" applyBorder="1" applyProtection="1"/>
    <xf numFmtId="2" fontId="4" fillId="6" borderId="8" xfId="0" applyNumberFormat="1" applyFont="1" applyFill="1" applyBorder="1" applyProtection="1"/>
    <xf numFmtId="173" fontId="0" fillId="8" borderId="10" xfId="0" applyNumberFormat="1" applyFill="1" applyBorder="1" applyProtection="1"/>
    <xf numFmtId="2" fontId="0" fillId="5" borderId="8" xfId="0" applyNumberFormat="1" applyFill="1" applyBorder="1" applyAlignment="1" applyProtection="1">
      <alignment horizontal="center"/>
    </xf>
    <xf numFmtId="173" fontId="0" fillId="8" borderId="8" xfId="0" applyNumberFormat="1" applyFill="1" applyBorder="1" applyProtection="1"/>
    <xf numFmtId="2" fontId="0" fillId="2" borderId="14" xfId="0" applyNumberFormat="1" applyFill="1" applyBorder="1" applyAlignment="1" applyProtection="1">
      <alignment vertical="center"/>
    </xf>
    <xf numFmtId="2" fontId="0" fillId="2" borderId="14" xfId="0" applyNumberFormat="1" applyFill="1" applyBorder="1" applyProtection="1"/>
    <xf numFmtId="2" fontId="0" fillId="2" borderId="14" xfId="0" applyNumberFormat="1" applyFill="1" applyBorder="1" applyAlignment="1" applyProtection="1">
      <alignment horizontal="right"/>
    </xf>
    <xf numFmtId="2" fontId="0" fillId="2" borderId="15" xfId="0" applyNumberFormat="1" applyFill="1" applyBorder="1" applyProtection="1"/>
    <xf numFmtId="2" fontId="0" fillId="2" borderId="3" xfId="0" applyNumberFormat="1" applyFill="1" applyBorder="1" applyProtection="1"/>
    <xf numFmtId="2" fontId="0" fillId="0" borderId="0" xfId="0" applyNumberFormat="1" applyFill="1" applyBorder="1" applyAlignment="1" applyProtection="1">
      <alignment vertical="center"/>
    </xf>
    <xf numFmtId="2" fontId="0" fillId="0" borderId="0" xfId="0" applyNumberFormat="1" applyFill="1" applyBorder="1" applyProtection="1"/>
    <xf numFmtId="2" fontId="0" fillId="0" borderId="0" xfId="0" applyNumberFormat="1" applyProtection="1"/>
    <xf numFmtId="2" fontId="0" fillId="5" borderId="10" xfId="0" applyNumberFormat="1" applyFill="1" applyBorder="1" applyAlignment="1" applyProtection="1">
      <alignment horizontal="center"/>
    </xf>
    <xf numFmtId="2" fontId="5" fillId="9" borderId="0" xfId="0" applyNumberFormat="1" applyFont="1" applyFill="1" applyProtection="1"/>
    <xf numFmtId="2" fontId="0" fillId="0" borderId="3" xfId="0" applyNumberFormat="1" applyBorder="1" applyAlignment="1" applyProtection="1">
      <alignment wrapText="1"/>
    </xf>
    <xf numFmtId="1" fontId="0" fillId="15" borderId="10" xfId="0" applyNumberFormat="1" applyFill="1" applyBorder="1" applyAlignment="1" applyProtection="1">
      <alignment horizontal="center"/>
    </xf>
    <xf numFmtId="1" fontId="0" fillId="15" borderId="8" xfId="0" applyNumberFormat="1" applyFill="1" applyBorder="1" applyAlignment="1" applyProtection="1">
      <alignment horizontal="center"/>
    </xf>
    <xf numFmtId="1" fontId="0" fillId="5" borderId="8" xfId="0" applyNumberFormat="1" applyFill="1" applyBorder="1" applyAlignment="1" applyProtection="1">
      <alignment horizontal="center"/>
    </xf>
    <xf numFmtId="2" fontId="0" fillId="0" borderId="8" xfId="0" applyNumberFormat="1" applyBorder="1" applyProtection="1"/>
    <xf numFmtId="2" fontId="0" fillId="0" borderId="11" xfId="0" applyNumberFormat="1" applyBorder="1" applyProtection="1"/>
    <xf numFmtId="2" fontId="0" fillId="0" borderId="12" xfId="0" applyNumberFormat="1" applyBorder="1" applyProtection="1"/>
    <xf numFmtId="2" fontId="0" fillId="0" borderId="9" xfId="0" applyNumberFormat="1" applyBorder="1" applyProtection="1"/>
    <xf numFmtId="2" fontId="0" fillId="0" borderId="0" xfId="26" applyNumberFormat="1" applyFont="1" applyProtection="1"/>
    <xf numFmtId="2" fontId="3" fillId="0" borderId="13" xfId="0" applyNumberFormat="1" applyFont="1" applyBorder="1" applyProtection="1"/>
    <xf numFmtId="2" fontId="0" fillId="0" borderId="14" xfId="0" applyNumberFormat="1" applyBorder="1" applyProtection="1"/>
    <xf numFmtId="2" fontId="0" fillId="0" borderId="14" xfId="26" applyNumberFormat="1" applyFont="1" applyBorder="1" applyProtection="1"/>
    <xf numFmtId="2" fontId="0" fillId="0" borderId="15" xfId="0" applyNumberFormat="1" applyBorder="1" applyProtection="1"/>
    <xf numFmtId="2" fontId="0" fillId="0" borderId="0" xfId="0" applyNumberFormat="1" applyAlignment="1" applyProtection="1">
      <alignment horizontal="right"/>
    </xf>
    <xf numFmtId="2" fontId="15" fillId="0" borderId="0" xfId="0" applyNumberFormat="1" applyFont="1" applyFill="1" applyBorder="1" applyProtection="1"/>
    <xf numFmtId="2" fontId="0" fillId="0" borderId="0" xfId="26" applyNumberFormat="1" applyFont="1" applyFill="1" applyBorder="1" applyProtection="1"/>
    <xf numFmtId="2" fontId="0" fillId="5" borderId="13" xfId="0" applyNumberFormat="1" applyFill="1" applyBorder="1" applyProtection="1"/>
    <xf numFmtId="2" fontId="0" fillId="5" borderId="14" xfId="0" applyNumberFormat="1" applyFill="1" applyBorder="1" applyProtection="1"/>
    <xf numFmtId="2" fontId="0" fillId="5" borderId="14" xfId="26" applyNumberFormat="1" applyFont="1" applyFill="1" applyBorder="1" applyProtection="1"/>
    <xf numFmtId="2" fontId="0" fillId="5" borderId="15" xfId="26" applyNumberFormat="1" applyFont="1" applyFill="1" applyBorder="1" applyProtection="1"/>
    <xf numFmtId="2" fontId="0" fillId="5" borderId="21" xfId="0" applyNumberFormat="1" applyFill="1" applyBorder="1" applyProtection="1"/>
    <xf numFmtId="2" fontId="0" fillId="5" borderId="24" xfId="0" applyNumberFormat="1" applyFill="1" applyBorder="1" applyProtection="1"/>
    <xf numFmtId="2" fontId="0" fillId="5" borderId="30" xfId="0" applyNumberFormat="1" applyFill="1" applyBorder="1" applyProtection="1"/>
    <xf numFmtId="2" fontId="0" fillId="5" borderId="17" xfId="0" applyNumberFormat="1" applyFill="1" applyBorder="1" applyProtection="1"/>
    <xf numFmtId="2" fontId="0" fillId="5" borderId="1" xfId="0" applyNumberFormat="1" applyFill="1" applyBorder="1" applyProtection="1"/>
    <xf numFmtId="2" fontId="0" fillId="8" borderId="36" xfId="26" applyNumberFormat="1" applyFont="1" applyFill="1" applyBorder="1" applyProtection="1">
      <protection locked="0"/>
    </xf>
    <xf numFmtId="2" fontId="0" fillId="0" borderId="5" xfId="0" applyNumberFormat="1" applyBorder="1" applyProtection="1"/>
    <xf numFmtId="2" fontId="0" fillId="0" borderId="8" xfId="0" applyNumberFormat="1" applyBorder="1" applyAlignment="1" applyProtection="1">
      <alignment horizontal="center"/>
    </xf>
    <xf numFmtId="2" fontId="0" fillId="0" borderId="11" xfId="0" applyNumberFormat="1" applyBorder="1" applyAlignment="1" applyProtection="1">
      <alignment horizontal="center"/>
    </xf>
    <xf numFmtId="2" fontId="0" fillId="0" borderId="41" xfId="0" applyNumberFormat="1" applyBorder="1" applyProtection="1"/>
    <xf numFmtId="2" fontId="0" fillId="0" borderId="41" xfId="26" applyNumberFormat="1" applyFont="1" applyBorder="1" applyProtection="1"/>
    <xf numFmtId="2" fontId="0" fillId="0" borderId="13" xfId="0" applyNumberFormat="1" applyBorder="1" applyProtection="1"/>
    <xf numFmtId="2" fontId="0" fillId="0" borderId="35" xfId="26" applyNumberFormat="1" applyFont="1" applyFill="1" applyBorder="1" applyProtection="1"/>
    <xf numFmtId="2" fontId="0" fillId="0" borderId="35" xfId="0" applyNumberFormat="1" applyFill="1" applyBorder="1" applyProtection="1"/>
    <xf numFmtId="2" fontId="0" fillId="0" borderId="6" xfId="0" applyNumberFormat="1" applyBorder="1" applyProtection="1"/>
    <xf numFmtId="2" fontId="5" fillId="9" borderId="1" xfId="26" applyNumberFormat="1" applyFont="1" applyFill="1" applyBorder="1" applyProtection="1"/>
    <xf numFmtId="2" fontId="0" fillId="0" borderId="0" xfId="0" applyNumberFormat="1" applyBorder="1" applyProtection="1"/>
    <xf numFmtId="2" fontId="0" fillId="5" borderId="20" xfId="0" applyNumberFormat="1" applyFill="1" applyBorder="1" applyProtection="1"/>
    <xf numFmtId="2" fontId="5" fillId="9" borderId="19" xfId="26" applyNumberFormat="1" applyFont="1" applyFill="1" applyBorder="1" applyProtection="1"/>
    <xf numFmtId="2" fontId="0" fillId="5" borderId="19" xfId="0" applyNumberFormat="1" applyFill="1" applyBorder="1" applyProtection="1"/>
    <xf numFmtId="2" fontId="0" fillId="0" borderId="0" xfId="26" applyNumberFormat="1" applyFont="1" applyBorder="1" applyProtection="1"/>
    <xf numFmtId="2" fontId="0" fillId="7" borderId="0" xfId="0" applyNumberFormat="1" applyFill="1" applyBorder="1" applyAlignment="1" applyProtection="1">
      <alignment horizontal="left"/>
    </xf>
    <xf numFmtId="2" fontId="0" fillId="7" borderId="0" xfId="0" applyNumberFormat="1" applyFill="1" applyProtection="1"/>
    <xf numFmtId="2" fontId="4" fillId="0" borderId="0" xfId="0" applyNumberFormat="1" applyFont="1" applyProtection="1"/>
    <xf numFmtId="2" fontId="0" fillId="5" borderId="21" xfId="0" applyNumberFormat="1" applyFill="1" applyBorder="1" applyAlignment="1" applyProtection="1">
      <alignment horizontal="left"/>
    </xf>
    <xf numFmtId="2" fontId="0" fillId="5" borderId="24" xfId="0" applyNumberFormat="1" applyFill="1" applyBorder="1" applyAlignment="1" applyProtection="1">
      <alignment horizontal="left"/>
    </xf>
    <xf numFmtId="2" fontId="0" fillId="8" borderId="10" xfId="26" applyNumberFormat="1" applyFont="1" applyFill="1" applyBorder="1" applyProtection="1">
      <protection locked="0"/>
    </xf>
    <xf numFmtId="2" fontId="0" fillId="5" borderId="31" xfId="0" applyNumberFormat="1" applyFill="1" applyBorder="1" applyAlignment="1" applyProtection="1">
      <alignment horizontal="left"/>
    </xf>
    <xf numFmtId="2" fontId="0" fillId="5" borderId="26" xfId="0" applyNumberFormat="1" applyFill="1" applyBorder="1" applyAlignment="1" applyProtection="1">
      <alignment horizontal="left"/>
    </xf>
    <xf numFmtId="2" fontId="0" fillId="8" borderId="8" xfId="26" applyNumberFormat="1" applyFont="1" applyFill="1" applyBorder="1" applyProtection="1">
      <protection locked="0"/>
    </xf>
    <xf numFmtId="2" fontId="0" fillId="15" borderId="10" xfId="0" applyNumberFormat="1" applyFill="1" applyBorder="1" applyAlignment="1" applyProtection="1">
      <alignment horizontal="center"/>
    </xf>
    <xf numFmtId="2" fontId="0" fillId="15" borderId="8" xfId="0" applyNumberFormat="1" applyFill="1" applyBorder="1" applyAlignment="1" applyProtection="1">
      <alignment horizontal="center"/>
    </xf>
    <xf numFmtId="2" fontId="0" fillId="0" borderId="0" xfId="0" applyNumberFormat="1" applyFill="1" applyBorder="1" applyAlignment="1" applyProtection="1">
      <alignment horizontal="center"/>
    </xf>
    <xf numFmtId="2" fontId="0" fillId="0" borderId="0" xfId="0" applyNumberFormat="1" applyFont="1" applyProtection="1"/>
    <xf numFmtId="2" fontId="4" fillId="0" borderId="0" xfId="0" applyNumberFormat="1" applyFont="1" applyFill="1" applyBorder="1" applyProtection="1"/>
    <xf numFmtId="2" fontId="0" fillId="8" borderId="11" xfId="0" applyNumberFormat="1" applyFill="1" applyBorder="1" applyAlignment="1" applyProtection="1">
      <alignment horizontal="center"/>
    </xf>
    <xf numFmtId="2" fontId="0" fillId="5" borderId="12" xfId="0" applyNumberFormat="1" applyFill="1" applyBorder="1" applyAlignment="1" applyProtection="1">
      <alignment horizontal="center"/>
    </xf>
    <xf numFmtId="2" fontId="0" fillId="8" borderId="9" xfId="0" applyNumberFormat="1" applyFill="1" applyBorder="1" applyAlignment="1" applyProtection="1">
      <alignment horizontal="center"/>
    </xf>
    <xf numFmtId="2" fontId="0" fillId="2" borderId="13" xfId="0" applyNumberFormat="1" applyFill="1" applyBorder="1" applyProtection="1"/>
    <xf numFmtId="2" fontId="0" fillId="2" borderId="0" xfId="0" applyNumberFormat="1" applyFill="1" applyAlignment="1" applyProtection="1">
      <alignment horizontal="left"/>
      <protection hidden="1"/>
    </xf>
    <xf numFmtId="2" fontId="0" fillId="2" borderId="14" xfId="0" applyNumberFormat="1" applyFill="1" applyBorder="1" applyAlignment="1" applyProtection="1"/>
    <xf numFmtId="2" fontId="0" fillId="0" borderId="0" xfId="29" applyNumberFormat="1" applyFont="1" applyProtection="1"/>
    <xf numFmtId="2" fontId="4" fillId="0" borderId="0" xfId="29" applyNumberFormat="1" applyFont="1" applyProtection="1"/>
    <xf numFmtId="2" fontId="0" fillId="2" borderId="14" xfId="0" applyNumberFormat="1" applyFill="1" applyBorder="1" applyAlignment="1" applyProtection="1">
      <alignment horizontal="center"/>
    </xf>
    <xf numFmtId="2" fontId="13" fillId="0" borderId="0" xfId="0" applyNumberFormat="1" applyFont="1" applyProtection="1"/>
    <xf numFmtId="2" fontId="0" fillId="0" borderId="0" xfId="0" applyNumberFormat="1" applyAlignment="1" applyProtection="1">
      <alignment horizontal="center"/>
    </xf>
    <xf numFmtId="2" fontId="0" fillId="5" borderId="22" xfId="0" applyNumberFormat="1" applyFill="1" applyBorder="1" applyProtection="1"/>
    <xf numFmtId="2" fontId="0" fillId="8" borderId="10" xfId="0" applyNumberFormat="1" applyFill="1" applyBorder="1" applyProtection="1">
      <protection locked="0"/>
    </xf>
    <xf numFmtId="2" fontId="0" fillId="8" borderId="7" xfId="26" applyNumberFormat="1" applyFont="1" applyFill="1" applyBorder="1" applyProtection="1">
      <protection locked="0"/>
    </xf>
    <xf numFmtId="2" fontId="0" fillId="6" borderId="2" xfId="26" applyNumberFormat="1" applyFont="1" applyFill="1" applyBorder="1" applyProtection="1"/>
    <xf numFmtId="2" fontId="0" fillId="5" borderId="31" xfId="0" applyNumberFormat="1" applyFill="1" applyBorder="1" applyProtection="1"/>
    <xf numFmtId="2" fontId="0" fillId="5" borderId="26" xfId="0" applyNumberFormat="1" applyFill="1" applyBorder="1" applyProtection="1"/>
    <xf numFmtId="2" fontId="0" fillId="5" borderId="25" xfId="0" applyNumberFormat="1" applyFill="1" applyBorder="1" applyProtection="1"/>
    <xf numFmtId="2" fontId="0" fillId="8" borderId="8" xfId="0" applyNumberFormat="1" applyFill="1" applyBorder="1" applyProtection="1">
      <protection locked="0"/>
    </xf>
    <xf numFmtId="2" fontId="0" fillId="8" borderId="11" xfId="26" applyNumberFormat="1" applyFont="1" applyFill="1" applyBorder="1" applyProtection="1">
      <protection locked="0"/>
    </xf>
    <xf numFmtId="2" fontId="4" fillId="8" borderId="8" xfId="0" applyNumberFormat="1" applyFont="1" applyFill="1" applyBorder="1" applyProtection="1">
      <protection locked="0"/>
    </xf>
    <xf numFmtId="2" fontId="4" fillId="8" borderId="0" xfId="0" applyNumberFormat="1" applyFont="1" applyFill="1" applyProtection="1">
      <protection locked="0"/>
    </xf>
    <xf numFmtId="2" fontId="4" fillId="5" borderId="8" xfId="0" applyNumberFormat="1" applyFont="1" applyFill="1" applyBorder="1" applyAlignment="1" applyProtection="1">
      <alignment horizontal="center"/>
    </xf>
    <xf numFmtId="2" fontId="4" fillId="8" borderId="11" xfId="26" applyNumberFormat="1" applyFont="1" applyFill="1" applyBorder="1" applyProtection="1">
      <protection locked="0"/>
    </xf>
    <xf numFmtId="2" fontId="4" fillId="5" borderId="31" xfId="0" applyNumberFormat="1" applyFont="1" applyFill="1" applyBorder="1" applyProtection="1"/>
    <xf numFmtId="2" fontId="4" fillId="5" borderId="26" xfId="0" applyNumberFormat="1" applyFont="1" applyFill="1" applyBorder="1" applyProtection="1"/>
    <xf numFmtId="2" fontId="4" fillId="5" borderId="25" xfId="0" applyNumberFormat="1" applyFont="1" applyFill="1" applyBorder="1" applyProtection="1"/>
    <xf numFmtId="2" fontId="0" fillId="8" borderId="12" xfId="0" applyNumberFormat="1" applyFill="1" applyBorder="1" applyProtection="1">
      <protection locked="0"/>
    </xf>
    <xf numFmtId="2" fontId="0" fillId="8" borderId="9" xfId="26" applyNumberFormat="1" applyFont="1" applyFill="1" applyBorder="1" applyProtection="1">
      <protection locked="0"/>
    </xf>
    <xf numFmtId="2" fontId="0" fillId="0" borderId="43" xfId="0" applyNumberFormat="1" applyBorder="1" applyProtection="1"/>
    <xf numFmtId="2" fontId="18" fillId="11" borderId="2" xfId="0" applyNumberFormat="1" applyFont="1" applyFill="1" applyBorder="1" applyProtection="1"/>
    <xf numFmtId="2" fontId="14" fillId="9" borderId="2" xfId="26" applyNumberFormat="1" applyFont="1" applyFill="1" applyBorder="1" applyProtection="1"/>
    <xf numFmtId="2" fontId="5" fillId="9" borderId="0" xfId="0" applyNumberFormat="1" applyFont="1" applyFill="1" applyAlignment="1" applyProtection="1">
      <alignment horizontal="left"/>
    </xf>
    <xf numFmtId="2" fontId="0" fillId="0" borderId="0" xfId="0" applyNumberFormat="1" applyAlignment="1" applyProtection="1">
      <alignment wrapText="1"/>
    </xf>
    <xf numFmtId="2" fontId="0" fillId="13" borderId="47" xfId="0" applyNumberFormat="1" applyFill="1" applyBorder="1" applyProtection="1"/>
    <xf numFmtId="2" fontId="0" fillId="13" borderId="0" xfId="0" applyNumberFormat="1" applyFill="1" applyProtection="1"/>
    <xf numFmtId="2" fontId="19" fillId="8" borderId="2" xfId="0" applyNumberFormat="1" applyFont="1" applyFill="1" applyBorder="1" applyProtection="1">
      <protection locked="0"/>
    </xf>
    <xf numFmtId="2" fontId="2" fillId="0" borderId="13" xfId="0" applyNumberFormat="1" applyFont="1" applyBorder="1" applyProtection="1"/>
    <xf numFmtId="2" fontId="0" fillId="0" borderId="3" xfId="0" applyNumberFormat="1" applyBorder="1" applyProtection="1"/>
    <xf numFmtId="2" fontId="5" fillId="9" borderId="32" xfId="0" applyNumberFormat="1" applyFont="1" applyFill="1" applyBorder="1" applyProtection="1"/>
    <xf numFmtId="2" fontId="5" fillId="9" borderId="22" xfId="0" applyNumberFormat="1" applyFont="1" applyFill="1" applyBorder="1" applyProtection="1"/>
    <xf numFmtId="2" fontId="0" fillId="5" borderId="32" xfId="0" applyNumberFormat="1" applyFill="1" applyBorder="1" applyProtection="1"/>
    <xf numFmtId="2" fontId="0" fillId="5" borderId="24" xfId="0" applyNumberFormat="1" applyFill="1" applyBorder="1" applyAlignment="1" applyProtection="1">
      <alignment horizontal="right"/>
    </xf>
    <xf numFmtId="2" fontId="5" fillId="9" borderId="30" xfId="0" applyNumberFormat="1" applyFont="1" applyFill="1" applyBorder="1" applyProtection="1"/>
    <xf numFmtId="2" fontId="5" fillId="9" borderId="25" xfId="0" applyNumberFormat="1" applyFont="1" applyFill="1" applyBorder="1" applyProtection="1"/>
    <xf numFmtId="2" fontId="0" fillId="5" borderId="26" xfId="0" applyNumberFormat="1" applyFill="1" applyBorder="1" applyAlignment="1" applyProtection="1">
      <alignment horizontal="right"/>
    </xf>
    <xf numFmtId="2" fontId="5" fillId="9" borderId="33" xfId="0" applyNumberFormat="1" applyFont="1" applyFill="1" applyBorder="1" applyProtection="1"/>
    <xf numFmtId="2" fontId="0" fillId="5" borderId="27" xfId="0" applyNumberFormat="1" applyFill="1" applyBorder="1" applyProtection="1"/>
    <xf numFmtId="2" fontId="5" fillId="9" borderId="34" xfId="0" applyNumberFormat="1" applyFont="1" applyFill="1" applyBorder="1" applyProtection="1"/>
    <xf numFmtId="2" fontId="5" fillId="9" borderId="29" xfId="0" applyNumberFormat="1" applyFont="1" applyFill="1" applyBorder="1" applyProtection="1"/>
    <xf numFmtId="2" fontId="0" fillId="5" borderId="34" xfId="0" applyNumberFormat="1" applyFill="1" applyBorder="1" applyProtection="1"/>
    <xf numFmtId="2" fontId="0" fillId="5" borderId="34" xfId="0" applyNumberFormat="1" applyFill="1" applyBorder="1" applyAlignment="1" applyProtection="1">
      <alignment horizontal="right"/>
    </xf>
    <xf numFmtId="2" fontId="5" fillId="9" borderId="28" xfId="0" applyNumberFormat="1" applyFont="1" applyFill="1" applyBorder="1" applyAlignment="1" applyProtection="1">
      <alignment horizontal="right"/>
    </xf>
    <xf numFmtId="2" fontId="0" fillId="0" borderId="0" xfId="0" applyNumberFormat="1" applyBorder="1" applyAlignment="1" applyProtection="1">
      <alignment horizontal="right"/>
    </xf>
    <xf numFmtId="2" fontId="0" fillId="0" borderId="0" xfId="0" applyNumberFormat="1" applyFill="1" applyBorder="1" applyAlignment="1" applyProtection="1">
      <alignment horizontal="right"/>
    </xf>
    <xf numFmtId="2" fontId="5" fillId="9" borderId="15" xfId="0" applyNumberFormat="1" applyFont="1" applyFill="1" applyBorder="1" applyProtection="1"/>
    <xf numFmtId="2" fontId="5" fillId="0" borderId="0" xfId="0" applyNumberFormat="1" applyFont="1" applyAlignment="1" applyProtection="1">
      <alignment horizontal="center"/>
    </xf>
    <xf numFmtId="2" fontId="4" fillId="0" borderId="0" xfId="0" applyNumberFormat="1" applyFont="1" applyFill="1" applyAlignment="1" applyProtection="1">
      <alignment horizontal="center"/>
    </xf>
    <xf numFmtId="2" fontId="0" fillId="0" borderId="0" xfId="0" applyNumberFormat="1" applyFill="1" applyAlignment="1" applyProtection="1">
      <alignment horizontal="center"/>
    </xf>
    <xf numFmtId="2" fontId="0" fillId="5" borderId="4" xfId="0" applyNumberFormat="1" applyFill="1" applyBorder="1" applyProtection="1"/>
    <xf numFmtId="2" fontId="0" fillId="5" borderId="10" xfId="0" applyNumberFormat="1" applyFill="1" applyBorder="1" applyProtection="1"/>
    <xf numFmtId="2" fontId="0" fillId="5" borderId="23" xfId="0" applyNumberFormat="1" applyFill="1" applyBorder="1" applyProtection="1"/>
    <xf numFmtId="2" fontId="4" fillId="6" borderId="14" xfId="0" applyNumberFormat="1" applyFont="1" applyFill="1" applyBorder="1" applyAlignment="1" applyProtection="1">
      <alignment horizontal="center"/>
    </xf>
    <xf numFmtId="2" fontId="0" fillId="0" borderId="8" xfId="0" applyNumberFormat="1" applyFill="1" applyBorder="1" applyProtection="1"/>
    <xf numFmtId="2" fontId="18" fillId="0" borderId="2" xfId="0" applyNumberFormat="1" applyFont="1" applyFill="1" applyBorder="1" applyProtection="1"/>
    <xf numFmtId="2" fontId="18" fillId="11" borderId="15" xfId="26" applyNumberFormat="1" applyFont="1" applyFill="1" applyBorder="1" applyProtection="1"/>
    <xf numFmtId="2" fontId="18" fillId="11" borderId="39" xfId="0" applyNumberFormat="1" applyFont="1" applyFill="1" applyBorder="1" applyProtection="1"/>
    <xf numFmtId="2" fontId="0" fillId="5" borderId="37" xfId="0" applyNumberFormat="1" applyFill="1" applyBorder="1" applyProtection="1"/>
    <xf numFmtId="2" fontId="0" fillId="5" borderId="40" xfId="0" applyNumberFormat="1" applyFill="1" applyBorder="1" applyAlignment="1" applyProtection="1">
      <alignment horizontal="center"/>
    </xf>
    <xf numFmtId="2" fontId="0" fillId="5" borderId="25" xfId="0" applyNumberFormat="1" applyFill="1" applyBorder="1" applyAlignment="1" applyProtection="1">
      <alignment horizontal="center"/>
    </xf>
    <xf numFmtId="2" fontId="0" fillId="5" borderId="29" xfId="0" applyNumberFormat="1" applyFill="1" applyBorder="1" applyProtection="1"/>
    <xf numFmtId="2" fontId="4" fillId="6" borderId="12" xfId="0" applyNumberFormat="1" applyFont="1" applyFill="1" applyBorder="1" applyProtection="1"/>
    <xf numFmtId="2" fontId="4" fillId="6" borderId="9" xfId="0" applyNumberFormat="1" applyFont="1" applyFill="1" applyBorder="1" applyProtection="1"/>
    <xf numFmtId="2" fontId="0" fillId="0" borderId="0" xfId="0" applyNumberFormat="1" applyFill="1" applyProtection="1"/>
    <xf numFmtId="2" fontId="0" fillId="0" borderId="0" xfId="0" quotePrefix="1" applyNumberFormat="1" applyProtection="1"/>
    <xf numFmtId="2" fontId="0" fillId="0" borderId="0" xfId="0" applyNumberFormat="1" applyAlignment="1" applyProtection="1">
      <alignment horizontal="center" wrapText="1"/>
    </xf>
    <xf numFmtId="2" fontId="4" fillId="6" borderId="1" xfId="0" applyNumberFormat="1" applyFont="1" applyFill="1" applyBorder="1" applyProtection="1"/>
    <xf numFmtId="2" fontId="0" fillId="5" borderId="1" xfId="0" applyNumberFormat="1" applyFill="1" applyBorder="1" applyAlignment="1" applyProtection="1">
      <alignment horizontal="center"/>
    </xf>
    <xf numFmtId="2" fontId="0" fillId="5" borderId="48" xfId="0" applyNumberFormat="1" applyFill="1" applyBorder="1" applyProtection="1"/>
    <xf numFmtId="2" fontId="0" fillId="5" borderId="49" xfId="0" applyNumberFormat="1" applyFill="1" applyBorder="1" applyProtection="1"/>
    <xf numFmtId="2" fontId="0" fillId="5" borderId="50" xfId="0" applyNumberFormat="1" applyFill="1" applyBorder="1" applyProtection="1"/>
    <xf numFmtId="2" fontId="0" fillId="5" borderId="51" xfId="0" applyNumberFormat="1" applyFill="1" applyBorder="1" applyAlignment="1" applyProtection="1">
      <alignment horizontal="center"/>
    </xf>
    <xf numFmtId="2" fontId="0" fillId="8" borderId="51" xfId="0" applyNumberFormat="1" applyFill="1" applyBorder="1" applyProtection="1">
      <protection locked="0"/>
    </xf>
    <xf numFmtId="2" fontId="4" fillId="6" borderId="51" xfId="0" applyNumberFormat="1" applyFont="1" applyFill="1" applyBorder="1" applyProtection="1"/>
    <xf numFmtId="2" fontId="0" fillId="0" borderId="2" xfId="0" applyNumberFormat="1" applyBorder="1" applyProtection="1"/>
    <xf numFmtId="2" fontId="3" fillId="0" borderId="0" xfId="0" applyNumberFormat="1" applyFont="1" applyBorder="1" applyProtection="1"/>
    <xf numFmtId="2" fontId="3" fillId="0" borderId="0" xfId="0" applyNumberFormat="1" applyFont="1" applyProtection="1"/>
    <xf numFmtId="2" fontId="0" fillId="0" borderId="0" xfId="0" applyNumberFormat="1" applyAlignment="1" applyProtection="1">
      <alignment horizontal="center" vertical="center" wrapText="1"/>
    </xf>
    <xf numFmtId="2" fontId="0" fillId="8" borderId="2" xfId="0" applyNumberFormat="1" applyFill="1" applyBorder="1" applyAlignment="1" applyProtection="1">
      <alignment horizontal="center" vertical="center" wrapText="1"/>
    </xf>
    <xf numFmtId="2" fontId="4" fillId="0" borderId="0" xfId="0" applyNumberFormat="1" applyFont="1" applyFill="1" applyBorder="1" applyAlignment="1" applyProtection="1">
      <alignment horizontal="center" vertical="center" wrapText="1"/>
    </xf>
    <xf numFmtId="2" fontId="0" fillId="0" borderId="0" xfId="0" applyNumberFormat="1" applyBorder="1" applyProtection="1">
      <protection locked="0"/>
    </xf>
    <xf numFmtId="2" fontId="0" fillId="0" borderId="0" xfId="0" applyNumberFormat="1" applyProtection="1">
      <protection locked="0"/>
    </xf>
    <xf numFmtId="2" fontId="0" fillId="0" borderId="42" xfId="0" applyNumberFormat="1" applyFont="1" applyFill="1" applyBorder="1" applyProtection="1"/>
    <xf numFmtId="2" fontId="0" fillId="0" borderId="43" xfId="0" applyNumberFormat="1" applyFill="1" applyBorder="1" applyAlignment="1" applyProtection="1">
      <alignment horizontal="center"/>
    </xf>
    <xf numFmtId="2" fontId="0" fillId="0" borderId="43" xfId="0" applyNumberFormat="1" applyFill="1" applyBorder="1" applyAlignment="1" applyProtection="1"/>
    <xf numFmtId="2" fontId="0" fillId="0" borderId="0" xfId="29" applyNumberFormat="1" applyFont="1" applyFill="1" applyBorder="1" applyProtection="1"/>
    <xf numFmtId="2" fontId="4" fillId="0" borderId="0" xfId="29" applyNumberFormat="1" applyFont="1" applyFill="1" applyProtection="1"/>
    <xf numFmtId="2" fontId="14" fillId="10" borderId="42" xfId="0" applyNumberFormat="1" applyFont="1" applyFill="1" applyBorder="1" applyProtection="1"/>
    <xf numFmtId="2" fontId="14" fillId="10" borderId="42" xfId="0" applyNumberFormat="1" applyFont="1" applyFill="1" applyBorder="1" applyAlignment="1" applyProtection="1"/>
    <xf numFmtId="2" fontId="14" fillId="10" borderId="42" xfId="0" applyNumberFormat="1" applyFont="1" applyFill="1" applyBorder="1" applyAlignment="1" applyProtection="1">
      <alignment vertical="center"/>
    </xf>
    <xf numFmtId="2" fontId="14" fillId="10" borderId="42" xfId="29" applyNumberFormat="1" applyFont="1" applyFill="1" applyBorder="1" applyProtection="1"/>
    <xf numFmtId="2" fontId="0" fillId="0" borderId="42" xfId="0" applyNumberFormat="1" applyFont="1" applyFill="1" applyBorder="1" applyAlignment="1" applyProtection="1"/>
    <xf numFmtId="2" fontId="0" fillId="0" borderId="42" xfId="0" applyNumberFormat="1" applyFont="1" applyFill="1" applyBorder="1" applyAlignment="1" applyProtection="1">
      <alignment vertical="center"/>
    </xf>
    <xf numFmtId="2" fontId="0" fillId="0" borderId="42" xfId="29" applyNumberFormat="1" applyFont="1" applyFill="1" applyBorder="1" applyProtection="1"/>
    <xf numFmtId="2" fontId="20" fillId="0" borderId="0" xfId="0" applyNumberFormat="1" applyFont="1" applyFill="1" applyBorder="1" applyProtection="1"/>
    <xf numFmtId="2" fontId="0" fillId="0" borderId="0" xfId="29" applyNumberFormat="1" applyFont="1" applyBorder="1" applyProtection="1"/>
    <xf numFmtId="2" fontId="0" fillId="0" borderId="0" xfId="0" applyNumberFormat="1" applyAlignment="1" applyProtection="1"/>
    <xf numFmtId="2" fontId="0" fillId="0" borderId="0" xfId="0" applyNumberFormat="1" applyAlignment="1" applyProtection="1">
      <alignment vertical="center"/>
    </xf>
    <xf numFmtId="2" fontId="5" fillId="9" borderId="0" xfId="0" applyNumberFormat="1" applyFont="1" applyFill="1" applyBorder="1" applyProtection="1"/>
    <xf numFmtId="2" fontId="0" fillId="0" borderId="0" xfId="0" applyNumberFormat="1" applyAlignment="1" applyProtection="1">
      <alignment horizontal="left"/>
    </xf>
    <xf numFmtId="2" fontId="0" fillId="12" borderId="0" xfId="0" applyNumberFormat="1" applyFill="1" applyBorder="1" applyProtection="1"/>
    <xf numFmtId="2" fontId="0" fillId="5" borderId="21" xfId="0" applyNumberFormat="1" applyFill="1" applyBorder="1" applyAlignment="1" applyProtection="1"/>
    <xf numFmtId="2" fontId="0" fillId="5" borderId="24" xfId="0" applyNumberFormat="1" applyFill="1" applyBorder="1" applyAlignment="1" applyProtection="1"/>
    <xf numFmtId="2" fontId="0" fillId="5" borderId="22" xfId="0" applyNumberFormat="1" applyFill="1" applyBorder="1" applyAlignment="1" applyProtection="1"/>
    <xf numFmtId="2" fontId="4" fillId="0" borderId="0" xfId="1" applyNumberFormat="1" applyFont="1" applyAlignment="1" applyProtection="1">
      <alignment horizontal="center"/>
    </xf>
    <xf numFmtId="2" fontId="0" fillId="0" borderId="54" xfId="0" applyNumberFormat="1" applyBorder="1" applyAlignment="1" applyProtection="1">
      <alignment horizontal="center"/>
    </xf>
    <xf numFmtId="2" fontId="4" fillId="0" borderId="0" xfId="1" applyNumberFormat="1" applyFont="1" applyProtection="1"/>
    <xf numFmtId="2" fontId="0" fillId="9" borderId="0" xfId="0" applyNumberFormat="1" applyFill="1" applyProtection="1"/>
    <xf numFmtId="173" fontId="4" fillId="6" borderId="10" xfId="0" applyNumberFormat="1" applyFont="1" applyFill="1" applyBorder="1" applyProtection="1"/>
    <xf numFmtId="173" fontId="4" fillId="6" borderId="7" xfId="0" applyNumberFormat="1" applyFont="1" applyFill="1" applyBorder="1" applyProtection="1"/>
    <xf numFmtId="173" fontId="18" fillId="11" borderId="16" xfId="26" applyNumberFormat="1" applyFont="1" applyFill="1" applyBorder="1" applyProtection="1"/>
    <xf numFmtId="173" fontId="4" fillId="6" borderId="10" xfId="26" applyNumberFormat="1" applyFont="1" applyFill="1" applyBorder="1" applyProtection="1"/>
    <xf numFmtId="173" fontId="4" fillId="6" borderId="8" xfId="26" applyNumberFormat="1" applyFont="1" applyFill="1" applyBorder="1" applyProtection="1"/>
    <xf numFmtId="173" fontId="4" fillId="6" borderId="8" xfId="0" applyNumberFormat="1" applyFont="1" applyFill="1" applyBorder="1" applyProtection="1"/>
    <xf numFmtId="173" fontId="4" fillId="6" borderId="12" xfId="0" applyNumberFormat="1" applyFont="1" applyFill="1" applyBorder="1" applyProtection="1"/>
    <xf numFmtId="173" fontId="4" fillId="6" borderId="51" xfId="0" applyNumberFormat="1" applyFont="1" applyFill="1" applyBorder="1" applyProtection="1"/>
    <xf numFmtId="173" fontId="4" fillId="6" borderId="11" xfId="0" applyNumberFormat="1" applyFont="1" applyFill="1" applyBorder="1" applyProtection="1"/>
    <xf numFmtId="173" fontId="4" fillId="6" borderId="9" xfId="0" applyNumberFormat="1" applyFont="1" applyFill="1" applyBorder="1" applyProtection="1"/>
    <xf numFmtId="173" fontId="18" fillId="11" borderId="15" xfId="26" applyNumberFormat="1" applyFont="1" applyFill="1" applyBorder="1" applyProtection="1"/>
    <xf numFmtId="173" fontId="4" fillId="6" borderId="52" xfId="0" applyNumberFormat="1" applyFont="1" applyFill="1" applyBorder="1" applyProtection="1"/>
    <xf numFmtId="173" fontId="18" fillId="11" borderId="2" xfId="0" applyNumberFormat="1" applyFont="1" applyFill="1" applyBorder="1" applyProtection="1"/>
    <xf numFmtId="173" fontId="4" fillId="6" borderId="1" xfId="0" applyNumberFormat="1" applyFont="1" applyFill="1" applyBorder="1" applyProtection="1"/>
    <xf numFmtId="173" fontId="0" fillId="0" borderId="0" xfId="0" applyNumberFormat="1" applyProtection="1"/>
    <xf numFmtId="9" fontId="0" fillId="8" borderId="35" xfId="30" applyFont="1" applyFill="1" applyBorder="1" applyProtection="1">
      <protection locked="0"/>
    </xf>
    <xf numFmtId="1" fontId="0" fillId="0" borderId="0" xfId="0" applyNumberFormat="1" applyProtection="1"/>
    <xf numFmtId="1" fontId="0" fillId="0" borderId="0" xfId="0" applyNumberFormat="1" applyAlignment="1" applyProtection="1">
      <alignment horizontal="center" vertical="center" wrapText="1"/>
    </xf>
    <xf numFmtId="173" fontId="0" fillId="0" borderId="2" xfId="0" applyNumberFormat="1" applyBorder="1" applyProtection="1"/>
    <xf numFmtId="173" fontId="5" fillId="9" borderId="1" xfId="0" applyNumberFormat="1" applyFont="1" applyFill="1" applyBorder="1" applyProtection="1"/>
    <xf numFmtId="173" fontId="5" fillId="9" borderId="18" xfId="0" applyNumberFormat="1" applyFont="1" applyFill="1" applyBorder="1" applyProtection="1"/>
    <xf numFmtId="1" fontId="0" fillId="16" borderId="7" xfId="0" applyNumberFormat="1" applyFill="1" applyBorder="1" applyAlignment="1" applyProtection="1">
      <alignment horizontal="center"/>
      <protection locked="0"/>
    </xf>
    <xf numFmtId="1" fontId="0" fillId="16" borderId="11" xfId="0" applyNumberFormat="1" applyFill="1" applyBorder="1" applyAlignment="1" applyProtection="1">
      <alignment horizontal="center"/>
      <protection locked="0"/>
    </xf>
    <xf numFmtId="1" fontId="0" fillId="8" borderId="11" xfId="0" applyNumberFormat="1" applyFill="1" applyBorder="1" applyAlignment="1" applyProtection="1">
      <alignment horizontal="center"/>
      <protection locked="0"/>
    </xf>
    <xf numFmtId="173" fontId="14" fillId="9" borderId="1" xfId="0" applyNumberFormat="1" applyFont="1" applyFill="1" applyBorder="1" applyProtection="1"/>
    <xf numFmtId="2" fontId="14" fillId="9" borderId="3" xfId="0" applyNumberFormat="1" applyFont="1" applyFill="1" applyBorder="1" applyAlignment="1" applyProtection="1">
      <alignment wrapText="1"/>
    </xf>
    <xf numFmtId="1" fontId="5" fillId="9" borderId="0" xfId="0" applyNumberFormat="1" applyFont="1" applyFill="1" applyProtection="1"/>
    <xf numFmtId="1" fontId="14" fillId="9" borderId="3" xfId="0" applyNumberFormat="1" applyFont="1" applyFill="1" applyBorder="1" applyAlignment="1" applyProtection="1">
      <alignment wrapText="1"/>
    </xf>
    <xf numFmtId="1" fontId="0" fillId="2" borderId="13" xfId="0" applyNumberFormat="1" applyFill="1" applyBorder="1" applyProtection="1"/>
    <xf numFmtId="1" fontId="0" fillId="0" borderId="43" xfId="0" applyNumberFormat="1" applyFill="1" applyBorder="1" applyProtection="1"/>
    <xf numFmtId="1" fontId="14" fillId="10" borderId="42" xfId="0" applyNumberFormat="1" applyFont="1" applyFill="1" applyBorder="1" applyProtection="1"/>
    <xf numFmtId="1" fontId="0" fillId="9" borderId="0" xfId="0" applyNumberFormat="1" applyFill="1" applyProtection="1"/>
    <xf numFmtId="1" fontId="0" fillId="0" borderId="0" xfId="0" applyNumberFormat="1" applyAlignment="1" applyProtection="1">
      <alignment horizontal="left"/>
    </xf>
    <xf numFmtId="1" fontId="0" fillId="0" borderId="42" xfId="0" applyNumberFormat="1" applyFont="1" applyFill="1" applyBorder="1" applyAlignment="1" applyProtection="1">
      <alignment horizontal="center" vertical="center"/>
    </xf>
    <xf numFmtId="1" fontId="4" fillId="0" borderId="0" xfId="1" applyNumberFormat="1" applyFont="1" applyAlignment="1" applyProtection="1">
      <alignment horizontal="center"/>
    </xf>
    <xf numFmtId="1" fontId="4" fillId="0" borderId="0" xfId="1" applyNumberFormat="1" applyFont="1" applyAlignment="1" applyProtection="1">
      <alignment horizontal="center" vertical="center" readingOrder="1"/>
    </xf>
    <xf numFmtId="1" fontId="4" fillId="0" borderId="0" xfId="1" applyNumberFormat="1" applyFont="1" applyAlignment="1" applyProtection="1">
      <alignment horizontal="center" vertical="center" wrapText="1" readingOrder="1"/>
    </xf>
    <xf numFmtId="1" fontId="0" fillId="0" borderId="0" xfId="0" applyNumberFormat="1" applyFont="1" applyProtection="1"/>
    <xf numFmtId="2" fontId="0" fillId="0" borderId="0" xfId="0" applyNumberFormat="1" applyFont="1" applyAlignment="1" applyProtection="1"/>
    <xf numFmtId="2" fontId="0" fillId="0" borderId="0" xfId="0" applyNumberFormat="1" applyFont="1" applyAlignment="1" applyProtection="1">
      <alignment vertical="center"/>
    </xf>
    <xf numFmtId="1" fontId="0" fillId="0" borderId="0" xfId="0" pivotButton="1" applyNumberFormat="1" applyFont="1" applyProtection="1"/>
    <xf numFmtId="2" fontId="0" fillId="0" borderId="0" xfId="0" pivotButton="1" applyNumberFormat="1" applyFont="1" applyProtection="1"/>
    <xf numFmtId="1" fontId="0" fillId="0" borderId="0" xfId="0" applyNumberFormat="1" applyFont="1" applyAlignment="1" applyProtection="1">
      <alignment horizontal="left"/>
    </xf>
    <xf numFmtId="2" fontId="0" fillId="0" borderId="0" xfId="0" applyNumberFormat="1" applyFont="1" applyBorder="1" applyProtection="1"/>
    <xf numFmtId="2" fontId="0" fillId="0" borderId="0" xfId="0" applyNumberFormat="1" applyFont="1" applyAlignment="1" applyProtection="1">
      <alignment horizontal="left"/>
    </xf>
    <xf numFmtId="2" fontId="0" fillId="12" borderId="0" xfId="0" applyNumberFormat="1" applyFont="1" applyFill="1" applyBorder="1" applyProtection="1"/>
    <xf numFmtId="2" fontId="0" fillId="0" borderId="0" xfId="0" applyNumberFormat="1" applyFont="1" applyAlignment="1" applyProtection="1">
      <alignment horizontal="center"/>
    </xf>
    <xf numFmtId="1" fontId="0" fillId="9" borderId="0" xfId="0" applyNumberFormat="1" applyFont="1" applyFill="1" applyProtection="1"/>
    <xf numFmtId="2" fontId="0" fillId="9" borderId="0" xfId="0" applyNumberFormat="1" applyFont="1" applyFill="1" applyProtection="1"/>
    <xf numFmtId="1" fontId="4" fillId="0" borderId="0" xfId="22" applyNumberFormat="1" applyFont="1" applyAlignment="1" applyProtection="1">
      <alignment horizontal="center"/>
    </xf>
    <xf numFmtId="2" fontId="23" fillId="0" borderId="0" xfId="22" applyNumberFormat="1" applyFont="1" applyAlignment="1" applyProtection="1">
      <alignment horizontal="center"/>
    </xf>
    <xf numFmtId="2" fontId="4" fillId="0" borderId="0" xfId="22" applyNumberFormat="1" applyFont="1" applyAlignment="1" applyProtection="1">
      <alignment horizontal="center"/>
    </xf>
    <xf numFmtId="1" fontId="4" fillId="0" borderId="0" xfId="22" applyNumberFormat="1" applyFont="1" applyFill="1" applyAlignment="1" applyProtection="1">
      <alignment horizontal="center"/>
    </xf>
    <xf numFmtId="2" fontId="4" fillId="0" borderId="0" xfId="22" applyNumberFormat="1" applyFont="1" applyFill="1" applyAlignment="1" applyProtection="1">
      <alignment horizontal="center"/>
    </xf>
    <xf numFmtId="1" fontId="4" fillId="14" borderId="0" xfId="22" applyNumberFormat="1" applyFont="1" applyFill="1" applyAlignment="1" applyProtection="1">
      <alignment horizontal="center"/>
    </xf>
    <xf numFmtId="1" fontId="0" fillId="0" borderId="0" xfId="0" applyNumberFormat="1" applyFont="1" applyFill="1" applyProtection="1"/>
    <xf numFmtId="2" fontId="4" fillId="0" borderId="0" xfId="1" applyNumberFormat="1" applyFont="1" applyFill="1" applyAlignment="1" applyProtection="1">
      <alignment horizontal="center"/>
    </xf>
    <xf numFmtId="0" fontId="0" fillId="17" borderId="0" xfId="0" applyFill="1"/>
    <xf numFmtId="0" fontId="0" fillId="0" borderId="61" xfId="0" applyFill="1" applyBorder="1"/>
    <xf numFmtId="2" fontId="0" fillId="0" borderId="61" xfId="0" applyNumberFormat="1" applyFill="1" applyBorder="1" applyProtection="1"/>
    <xf numFmtId="2" fontId="18" fillId="0" borderId="61" xfId="0" applyNumberFormat="1" applyFont="1" applyFill="1" applyBorder="1" applyProtection="1"/>
    <xf numFmtId="173" fontId="18" fillId="0" borderId="61" xfId="26" applyNumberFormat="1" applyFont="1" applyFill="1" applyBorder="1" applyProtection="1"/>
    <xf numFmtId="2" fontId="4" fillId="6" borderId="11" xfId="0" applyNumberFormat="1" applyFont="1" applyFill="1" applyBorder="1" applyProtection="1"/>
    <xf numFmtId="2" fontId="0" fillId="5" borderId="10" xfId="0" applyNumberFormat="1" applyFill="1" applyBorder="1" applyProtection="1">
      <protection locked="0"/>
    </xf>
    <xf numFmtId="2" fontId="0" fillId="5" borderId="8" xfId="0" applyNumberFormat="1" applyFill="1" applyBorder="1" applyProtection="1">
      <protection locked="0"/>
    </xf>
    <xf numFmtId="2" fontId="4" fillId="5" borderId="8" xfId="0" applyNumberFormat="1" applyFont="1" applyFill="1" applyBorder="1" applyProtection="1">
      <protection locked="0"/>
    </xf>
    <xf numFmtId="2" fontId="0" fillId="5" borderId="12" xfId="0" applyNumberFormat="1" applyFill="1" applyBorder="1" applyProtection="1">
      <protection locked="0"/>
    </xf>
    <xf numFmtId="2" fontId="0" fillId="0" borderId="63" xfId="29" applyNumberFormat="1" applyFont="1" applyFill="1" applyBorder="1" applyProtection="1"/>
    <xf numFmtId="0" fontId="0" fillId="0" borderId="0" xfId="0" pivotButton="1"/>
    <xf numFmtId="0" fontId="0" fillId="0" borderId="0" xfId="0" applyAlignment="1">
      <alignment horizontal="left"/>
    </xf>
    <xf numFmtId="0" fontId="0" fillId="0" borderId="0" xfId="0" applyNumberFormat="1"/>
    <xf numFmtId="173" fontId="0" fillId="0" borderId="0" xfId="0" applyNumberFormat="1" applyBorder="1" applyProtection="1"/>
    <xf numFmtId="173" fontId="0" fillId="0" borderId="0" xfId="0" applyNumberFormat="1" applyAlignment="1">
      <alignment horizontal="center"/>
    </xf>
    <xf numFmtId="173" fontId="4" fillId="0" borderId="0" xfId="0" applyNumberFormat="1" applyFont="1" applyFill="1" applyBorder="1" applyProtection="1"/>
    <xf numFmtId="173" fontId="0" fillId="0" borderId="0" xfId="0" applyNumberFormat="1" applyFill="1" applyProtection="1"/>
    <xf numFmtId="2" fontId="0" fillId="0" borderId="0" xfId="0" applyNumberFormat="1" applyAlignment="1" applyProtection="1">
      <alignment horizontal="center" wrapText="1"/>
    </xf>
    <xf numFmtId="2" fontId="0" fillId="0" borderId="3" xfId="0" applyNumberFormat="1" applyBorder="1" applyAlignment="1" applyProtection="1">
      <alignment horizontal="center" wrapText="1"/>
    </xf>
    <xf numFmtId="2" fontId="0" fillId="5" borderId="31" xfId="0" applyNumberFormat="1" applyFill="1" applyBorder="1" applyAlignment="1" applyProtection="1">
      <alignment horizontal="left" wrapText="1"/>
    </xf>
    <xf numFmtId="2" fontId="0" fillId="5" borderId="26" xfId="0" applyNumberFormat="1" applyFill="1" applyBorder="1" applyAlignment="1" applyProtection="1">
      <alignment horizontal="left" wrapText="1"/>
    </xf>
    <xf numFmtId="2" fontId="0" fillId="5" borderId="25" xfId="0" applyNumberFormat="1" applyFill="1" applyBorder="1" applyAlignment="1" applyProtection="1">
      <alignment horizontal="left" wrapText="1"/>
    </xf>
    <xf numFmtId="2" fontId="4" fillId="5" borderId="26" xfId="0" applyNumberFormat="1" applyFont="1" applyFill="1" applyBorder="1" applyAlignment="1" applyProtection="1">
      <alignment horizontal="left" wrapText="1"/>
    </xf>
    <xf numFmtId="2" fontId="4" fillId="5" borderId="25" xfId="0" applyNumberFormat="1" applyFont="1" applyFill="1" applyBorder="1" applyAlignment="1" applyProtection="1">
      <alignment horizontal="left" wrapText="1"/>
    </xf>
    <xf numFmtId="2" fontId="4" fillId="5" borderId="31" xfId="0" applyNumberFormat="1" applyFont="1" applyFill="1" applyBorder="1" applyAlignment="1" applyProtection="1">
      <alignment horizontal="left" wrapText="1"/>
    </xf>
    <xf numFmtId="2" fontId="4" fillId="5" borderId="27" xfId="0" applyNumberFormat="1" applyFont="1" applyFill="1" applyBorder="1" applyAlignment="1" applyProtection="1">
      <alignment horizontal="left" wrapText="1"/>
    </xf>
    <xf numFmtId="2" fontId="4" fillId="5" borderId="34" xfId="0" applyNumberFormat="1" applyFont="1" applyFill="1" applyBorder="1" applyAlignment="1" applyProtection="1">
      <alignment horizontal="left" wrapText="1"/>
    </xf>
    <xf numFmtId="2" fontId="4" fillId="5" borderId="29" xfId="0" applyNumberFormat="1" applyFont="1" applyFill="1" applyBorder="1" applyAlignment="1" applyProtection="1">
      <alignment horizontal="left" wrapText="1"/>
    </xf>
    <xf numFmtId="2" fontId="0" fillId="5" borderId="5" xfId="0" applyNumberFormat="1" applyFill="1" applyBorder="1" applyAlignment="1" applyProtection="1">
      <alignment horizontal="left"/>
    </xf>
    <xf numFmtId="2" fontId="0" fillId="5" borderId="8" xfId="0" applyNumberFormat="1" applyFill="1" applyBorder="1" applyAlignment="1" applyProtection="1">
      <alignment horizontal="left"/>
    </xf>
    <xf numFmtId="2" fontId="0" fillId="5" borderId="4" xfId="0" applyNumberFormat="1" applyFill="1" applyBorder="1" applyAlignment="1" applyProtection="1">
      <alignment horizontal="left"/>
    </xf>
    <xf numFmtId="2" fontId="0" fillId="5" borderId="10" xfId="0" applyNumberFormat="1" applyFill="1" applyBorder="1" applyAlignment="1" applyProtection="1">
      <alignment horizontal="left"/>
    </xf>
    <xf numFmtId="2" fontId="0" fillId="5" borderId="27" xfId="0" applyNumberFormat="1" applyFill="1" applyBorder="1" applyAlignment="1" applyProtection="1">
      <alignment horizontal="left"/>
    </xf>
    <xf numFmtId="2" fontId="0" fillId="5" borderId="34" xfId="0" applyNumberFormat="1" applyFill="1" applyBorder="1" applyAlignment="1" applyProtection="1">
      <alignment horizontal="left"/>
    </xf>
    <xf numFmtId="2" fontId="0" fillId="5" borderId="29" xfId="0" applyNumberFormat="1" applyFill="1" applyBorder="1" applyAlignment="1" applyProtection="1">
      <alignment horizontal="left"/>
    </xf>
    <xf numFmtId="2" fontId="0" fillId="5" borderId="21" xfId="0" applyNumberFormat="1" applyFill="1" applyBorder="1" applyAlignment="1" applyProtection="1">
      <alignment horizontal="left" wrapText="1"/>
    </xf>
    <xf numFmtId="2" fontId="0" fillId="5" borderId="24" xfId="0" applyNumberFormat="1" applyFill="1" applyBorder="1" applyAlignment="1" applyProtection="1">
      <alignment horizontal="left" wrapText="1"/>
    </xf>
    <xf numFmtId="2" fontId="0" fillId="5" borderId="22" xfId="0" applyNumberFormat="1" applyFill="1" applyBorder="1" applyAlignment="1" applyProtection="1">
      <alignment horizontal="left" wrapText="1"/>
    </xf>
    <xf numFmtId="2" fontId="13" fillId="0" borderId="21" xfId="0" applyNumberFormat="1" applyFont="1" applyBorder="1" applyAlignment="1" applyProtection="1">
      <alignment horizontal="left"/>
    </xf>
    <xf numFmtId="2" fontId="13" fillId="0" borderId="24" xfId="0" applyNumberFormat="1" applyFont="1" applyBorder="1" applyAlignment="1" applyProtection="1">
      <alignment horizontal="left"/>
    </xf>
    <xf numFmtId="2" fontId="13" fillId="0" borderId="30" xfId="0" applyNumberFormat="1" applyFont="1" applyBorder="1" applyAlignment="1" applyProtection="1">
      <alignment horizontal="left"/>
    </xf>
    <xf numFmtId="2" fontId="21" fillId="0" borderId="31" xfId="0" applyNumberFormat="1" applyFont="1" applyBorder="1" applyAlignment="1" applyProtection="1">
      <alignment horizontal="left"/>
    </xf>
    <xf numFmtId="2" fontId="21" fillId="0" borderId="26" xfId="0" applyNumberFormat="1" applyFont="1" applyBorder="1" applyAlignment="1" applyProtection="1">
      <alignment horizontal="left"/>
    </xf>
    <xf numFmtId="2" fontId="21" fillId="0" borderId="53" xfId="0" applyNumberFormat="1" applyFont="1" applyBorder="1" applyAlignment="1" applyProtection="1">
      <alignment horizontal="left"/>
    </xf>
    <xf numFmtId="2" fontId="21" fillId="0" borderId="31" xfId="0" applyNumberFormat="1" applyFont="1" applyBorder="1" applyAlignment="1" applyProtection="1">
      <alignment horizontal="left" wrapText="1"/>
    </xf>
    <xf numFmtId="2" fontId="21" fillId="0" borderId="26" xfId="0" applyNumberFormat="1" applyFont="1" applyBorder="1" applyAlignment="1" applyProtection="1">
      <alignment horizontal="left" wrapText="1"/>
    </xf>
    <xf numFmtId="2" fontId="21" fillId="0" borderId="53" xfId="0" applyNumberFormat="1" applyFont="1" applyBorder="1" applyAlignment="1" applyProtection="1">
      <alignment horizontal="left" wrapText="1"/>
    </xf>
    <xf numFmtId="2" fontId="0" fillId="0" borderId="55" xfId="0" applyNumberFormat="1" applyFill="1" applyBorder="1" applyAlignment="1" applyProtection="1">
      <alignment horizontal="left" wrapText="1"/>
    </xf>
    <xf numFmtId="2" fontId="0" fillId="0" borderId="56" xfId="0" applyNumberFormat="1" applyFill="1" applyBorder="1" applyAlignment="1" applyProtection="1">
      <alignment horizontal="left" wrapText="1"/>
    </xf>
    <xf numFmtId="2" fontId="0" fillId="0" borderId="57" xfId="0" applyNumberFormat="1" applyFill="1" applyBorder="1" applyAlignment="1" applyProtection="1">
      <alignment horizontal="left" wrapText="1"/>
    </xf>
    <xf numFmtId="2" fontId="0" fillId="0" borderId="58" xfId="0" applyNumberFormat="1" applyFill="1" applyBorder="1" applyAlignment="1" applyProtection="1">
      <alignment horizontal="left" wrapText="1"/>
    </xf>
    <xf numFmtId="2" fontId="0" fillId="0" borderId="0" xfId="0" applyNumberFormat="1" applyFill="1" applyBorder="1" applyAlignment="1" applyProtection="1">
      <alignment horizontal="left" wrapText="1"/>
    </xf>
    <xf numFmtId="2" fontId="0" fillId="0" borderId="59" xfId="0" applyNumberFormat="1" applyFill="1" applyBorder="1" applyAlignment="1" applyProtection="1">
      <alignment horizontal="left" wrapText="1"/>
    </xf>
    <xf numFmtId="2" fontId="0" fillId="0" borderId="60" xfId="0" applyNumberFormat="1" applyFill="1" applyBorder="1" applyAlignment="1" applyProtection="1">
      <alignment horizontal="left" wrapText="1"/>
    </xf>
    <xf numFmtId="2" fontId="0" fillId="0" borderId="61" xfId="0" applyNumberFormat="1" applyFill="1" applyBorder="1" applyAlignment="1" applyProtection="1">
      <alignment horizontal="left" wrapText="1"/>
    </xf>
    <xf numFmtId="2" fontId="0" fillId="0" borderId="62" xfId="0" applyNumberFormat="1" applyFill="1" applyBorder="1" applyAlignment="1" applyProtection="1">
      <alignment horizontal="left" wrapText="1"/>
    </xf>
    <xf numFmtId="0" fontId="0" fillId="5" borderId="5" xfId="0" applyFill="1" applyBorder="1" applyAlignment="1">
      <alignment horizontal="left"/>
    </xf>
    <xf numFmtId="0" fontId="0" fillId="5" borderId="8" xfId="0" applyFill="1" applyBorder="1" applyAlignment="1">
      <alignment horizontal="left"/>
    </xf>
    <xf numFmtId="0" fontId="0" fillId="5" borderId="4" xfId="0" applyFill="1" applyBorder="1" applyAlignment="1">
      <alignment horizontal="left"/>
    </xf>
    <xf numFmtId="0" fontId="0" fillId="5" borderId="10" xfId="0" applyFill="1" applyBorder="1" applyAlignment="1">
      <alignment horizontal="left"/>
    </xf>
    <xf numFmtId="0" fontId="22" fillId="9" borderId="0" xfId="0" applyFont="1" applyFill="1" applyAlignment="1">
      <alignment horizontal="center"/>
    </xf>
    <xf numFmtId="0" fontId="14" fillId="4" borderId="2" xfId="0" applyFont="1" applyFill="1" applyBorder="1" applyAlignment="1">
      <alignment horizontal="left"/>
    </xf>
    <xf numFmtId="0" fontId="13" fillId="3" borderId="2" xfId="0" applyFont="1" applyFill="1" applyBorder="1" applyAlignment="1">
      <alignment horizontal="left"/>
    </xf>
    <xf numFmtId="2" fontId="0" fillId="0" borderId="37" xfId="0" applyNumberFormat="1" applyFont="1" applyBorder="1" applyProtection="1"/>
    <xf numFmtId="2" fontId="0" fillId="0" borderId="73" xfId="29" applyNumberFormat="1" applyFont="1" applyBorder="1" applyProtection="1"/>
    <xf numFmtId="2" fontId="0" fillId="0" borderId="43" xfId="29" applyNumberFormat="1" applyFont="1" applyBorder="1" applyProtection="1"/>
  </cellXfs>
  <cellStyles count="74">
    <cellStyle name="20% - Accent1 2" xfId="49" xr:uid="{8D0C7670-A9E6-45C6-A09F-D5D6D0600442}"/>
    <cellStyle name="20% - Accent2 2" xfId="53" xr:uid="{6312260B-BF6E-4884-83E3-EA15E31C7A95}"/>
    <cellStyle name="20% - Accent3 2" xfId="57" xr:uid="{A7847B89-F307-479C-B2E1-A9DAAF5B5E51}"/>
    <cellStyle name="20% - Accent4 2" xfId="61" xr:uid="{DEEEEDAD-E08D-4F1E-8C63-A70E2FA17FB8}"/>
    <cellStyle name="20% - Accent5 2" xfId="65" xr:uid="{C23B35FA-486E-4D09-BAD3-1578310D0C8A}"/>
    <cellStyle name="20% - Accent6 2" xfId="69" xr:uid="{7F17ADA5-C64B-44BE-B580-2716A5D37FD8}"/>
    <cellStyle name="40% - Accent1 2" xfId="50" xr:uid="{4EEB5717-BD64-4088-AE16-07419BBD18F6}"/>
    <cellStyle name="40% - Accent2 2" xfId="54" xr:uid="{53298151-70DB-4961-B8BC-B7121FCD9690}"/>
    <cellStyle name="40% - Accent3 2" xfId="58" xr:uid="{37F35429-870C-4A51-A051-060B36434387}"/>
    <cellStyle name="40% - Accent4 2" xfId="62" xr:uid="{CF5DF846-CB4F-40E6-8A1B-05E658503096}"/>
    <cellStyle name="40% - Accent5 2" xfId="66" xr:uid="{1581EE0D-A1EA-467A-A67E-FAC85C730C0B}"/>
    <cellStyle name="40% - Accent6 2" xfId="70" xr:uid="{17683F94-E3B4-4A37-BC99-B0459CE5F794}"/>
    <cellStyle name="60% - Accent1 2" xfId="51" xr:uid="{EF83AD57-D932-4399-8EE8-336F9C6232D7}"/>
    <cellStyle name="60% - Accent2 2" xfId="55" xr:uid="{9C067720-7868-4964-AC43-C727522CB1EA}"/>
    <cellStyle name="60% - Accent3 2" xfId="59" xr:uid="{643D8F0A-D915-4126-B62F-ECD1BF67DC69}"/>
    <cellStyle name="60% - Accent4 2" xfId="63" xr:uid="{5939FB15-0266-438E-933E-DD6847C55C96}"/>
    <cellStyle name="60% - Accent5 2" xfId="67" xr:uid="{FE700C39-E64C-49C2-BCEC-86C2CE239A56}"/>
    <cellStyle name="60% - Accent6 2" xfId="71" xr:uid="{4702B8AC-4DAD-4863-BCD1-CCAE8A404588}"/>
    <cellStyle name="Accent1 2" xfId="48" xr:uid="{9E36665E-31FA-4959-9E23-A770714BD6D8}"/>
    <cellStyle name="Accent2 2" xfId="52" xr:uid="{AFE23657-807E-4664-90AF-FAA1C3B9BED8}"/>
    <cellStyle name="Accent3 2" xfId="56" xr:uid="{AB8D5725-CB38-43C7-92D5-5EFB1AC41746}"/>
    <cellStyle name="Accent4 2" xfId="60" xr:uid="{431845CD-DABE-425B-ADF8-7F811DFCB2E4}"/>
    <cellStyle name="Accent5 2" xfId="64" xr:uid="{2C6F1A13-9203-4470-A0AA-93617CBB6676}"/>
    <cellStyle name="Accent6 2" xfId="68" xr:uid="{20971553-9E29-4204-97C0-DD17F85F0A52}"/>
    <cellStyle name="Berekening 2" xfId="42" xr:uid="{19DCB5F8-194B-4A9F-A78D-5AFBAAEED360}"/>
    <cellStyle name="Comma [0]_CALCULATIEBLAD.XLS" xfId="3" xr:uid="{00000000-0005-0000-0000-000000000000}"/>
    <cellStyle name="Comma_CALCULATIEBLAD.XLS" xfId="4" xr:uid="{00000000-0005-0000-0000-000001000000}"/>
    <cellStyle name="Controlecel 2" xfId="44" xr:uid="{BFBC2B09-A7D5-4E1C-AE91-FED3217C17C1}"/>
    <cellStyle name="Currency [0]_AA BCR/ Basis ruimtestaat 13.0" xfId="5" xr:uid="{00000000-0005-0000-0000-000002000000}"/>
    <cellStyle name="Currency_AA BCR/ Basis ruimtestaat 13.0" xfId="6" xr:uid="{00000000-0005-0000-0000-000003000000}"/>
    <cellStyle name="Euro" xfId="7" xr:uid="{00000000-0005-0000-0000-000004000000}"/>
    <cellStyle name="Euro 2" xfId="8" xr:uid="{00000000-0005-0000-0000-000005000000}"/>
    <cellStyle name="Euro 3" xfId="9" xr:uid="{00000000-0005-0000-0000-000006000000}"/>
    <cellStyle name="Followed Hyperlink_Aantal groepen per school.xls" xfId="10" xr:uid="{00000000-0005-0000-0000-000007000000}"/>
    <cellStyle name="Gekoppelde cel 2" xfId="43" xr:uid="{C7138AD1-C2EA-4E6E-B7F2-76739D14A68E}"/>
    <cellStyle name="Goed 2" xfId="37" xr:uid="{57039F48-DC5F-46EA-B810-FAFB91E56420}"/>
    <cellStyle name="Hyperlink" xfId="2" builtinId="8"/>
    <cellStyle name="Invoer 2" xfId="40" xr:uid="{3C6C3B6C-38F7-4860-8A59-D533AB9CE8D6}"/>
    <cellStyle name="Komma" xfId="29" builtinId="3"/>
    <cellStyle name="Komma 2" xfId="11" xr:uid="{00000000-0005-0000-0000-00000A000000}"/>
    <cellStyle name="Komma 3" xfId="12" xr:uid="{00000000-0005-0000-0000-00000B000000}"/>
    <cellStyle name="Komma 4" xfId="13" xr:uid="{00000000-0005-0000-0000-00000C000000}"/>
    <cellStyle name="Kop 1 2" xfId="33" xr:uid="{B3869B54-7BA5-4CBA-B195-BA81CE72E527}"/>
    <cellStyle name="Kop 2 2" xfId="34" xr:uid="{CDD16C0B-9F31-437C-A150-B24B4749305E}"/>
    <cellStyle name="Kop 3 2" xfId="35" xr:uid="{3B7199A7-6064-4897-8C09-F746D83BAD94}"/>
    <cellStyle name="Kop 4 2" xfId="36" xr:uid="{0056F775-5AE8-4B6D-9049-B6432EDD7688}"/>
    <cellStyle name="Neutraal 2" xfId="39" xr:uid="{4403C84A-5FC5-487B-8D3F-25F223623D13}"/>
    <cellStyle name="Normaal_GLAS gegevens.xls" xfId="14" xr:uid="{00000000-0005-0000-0000-00000D000000}"/>
    <cellStyle name="Normal_ KLM-CTR(STA)-Recap.xls" xfId="15" xr:uid="{00000000-0005-0000-0000-00000E000000}"/>
    <cellStyle name="Notitie 2" xfId="72" xr:uid="{BF069524-3619-472F-A1A7-1F7AEADE1D28}"/>
    <cellStyle name="Ongedefinieerd" xfId="16" xr:uid="{00000000-0005-0000-0000-00000F000000}"/>
    <cellStyle name="Ongedefinieerd 2" xfId="17" xr:uid="{00000000-0005-0000-0000-000010000000}"/>
    <cellStyle name="Ongedefinieerd 3" xfId="18" xr:uid="{00000000-0005-0000-0000-000011000000}"/>
    <cellStyle name="Ongeldig 2" xfId="38" xr:uid="{78CACA4A-1CC6-400C-A882-1F5461C0D467}"/>
    <cellStyle name="Procent" xfId="30" builtinId="5"/>
    <cellStyle name="Procent 2" xfId="19" xr:uid="{00000000-0005-0000-0000-000013000000}"/>
    <cellStyle name="Procent 3" xfId="20" xr:uid="{00000000-0005-0000-0000-000014000000}"/>
    <cellStyle name="Procent 4" xfId="21" xr:uid="{00000000-0005-0000-0000-000015000000}"/>
    <cellStyle name="Standaard" xfId="0" builtinId="0"/>
    <cellStyle name="Standaard 2" xfId="1" xr:uid="{00000000-0005-0000-0000-000017000000}"/>
    <cellStyle name="Standaard 3" xfId="22" xr:uid="{00000000-0005-0000-0000-000018000000}"/>
    <cellStyle name="Standaard 3 2 2" xfId="25" xr:uid="{00000000-0005-0000-0000-000019000000}"/>
    <cellStyle name="Standaard 4" xfId="23" xr:uid="{00000000-0005-0000-0000-00001A000000}"/>
    <cellStyle name="Standaard 5" xfId="24" xr:uid="{00000000-0005-0000-0000-00001B000000}"/>
    <cellStyle name="Standaard 6" xfId="31" xr:uid="{AF9E56EB-61B4-4BAC-97B0-C097CC0EA78F}"/>
    <cellStyle name="Titel 2" xfId="32" xr:uid="{4E613ACF-27DE-435F-9105-5B4E7F35AD75}"/>
    <cellStyle name="Totaal 2" xfId="47" xr:uid="{E5DB3C95-78D3-4C0E-8CA4-D85A10E5CAF3}"/>
    <cellStyle name="Uitvoer 2" xfId="41" xr:uid="{0F510EEF-7B17-4E84-96E7-5DD5A485B16D}"/>
    <cellStyle name="Valuta" xfId="26" builtinId="4"/>
    <cellStyle name="Valuta 2" xfId="27" xr:uid="{00000000-0005-0000-0000-00001D000000}"/>
    <cellStyle name="Valuta 2 2" xfId="28" xr:uid="{00000000-0005-0000-0000-00001E000000}"/>
    <cellStyle name="Valuta 3" xfId="73" xr:uid="{92164E7C-D10B-452F-96A1-EE118E74480A}"/>
    <cellStyle name="Verklarende tekst 2" xfId="46" xr:uid="{A4ED844B-8980-4805-A9B5-4C327DF6872B}"/>
    <cellStyle name="Waarschuwingstekst 2" xfId="45" xr:uid="{C8BD6EFB-1650-4CE6-A962-B315CA2EE677}"/>
  </cellStyles>
  <dxfs count="47">
    <dxf>
      <font>
        <color theme="0"/>
      </font>
    </dxf>
    <dxf>
      <font>
        <color theme="0"/>
      </font>
    </dxf>
    <dxf>
      <fill>
        <patternFill patternType="solid">
          <bgColor rgb="FFD1DCF7"/>
        </patternFill>
      </fill>
    </dxf>
    <dxf>
      <fill>
        <patternFill patternType="solid">
          <bgColor rgb="FFD1DCF7"/>
        </patternFill>
      </fill>
    </dxf>
    <dxf>
      <fill>
        <patternFill>
          <bgColor rgb="FF173583"/>
        </patternFill>
      </fill>
    </dxf>
    <dxf>
      <fill>
        <patternFill>
          <bgColor rgb="FF173583"/>
        </patternFill>
      </fill>
    </dxf>
    <dxf>
      <fill>
        <patternFill patternType="solid">
          <bgColor rgb="FFD1DCF7"/>
        </patternFill>
      </fill>
    </dxf>
    <dxf>
      <fill>
        <patternFill patternType="solid">
          <bgColor rgb="FFD1DCF7"/>
        </patternFill>
      </fill>
    </dxf>
    <dxf>
      <font>
        <color theme="0"/>
      </font>
    </dxf>
    <dxf>
      <font>
        <color theme="0"/>
      </font>
    </dxf>
    <dxf>
      <fill>
        <patternFill>
          <bgColor rgb="FF173583"/>
        </patternFill>
      </fill>
    </dxf>
    <dxf>
      <fill>
        <patternFill>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numFmt numFmtId="1" formatCode="0"/>
    </dxf>
    <dxf>
      <numFmt numFmtId="1" formatCode="0"/>
    </dxf>
    <dxf>
      <numFmt numFmtId="1" formatCode="0"/>
    </dxf>
    <dxf>
      <fill>
        <patternFill patternType="solid">
          <bgColor rgb="FF173583"/>
        </patternFill>
      </fill>
    </dxf>
    <dxf>
      <fill>
        <patternFill patternType="solid">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s>
  <tableStyles count="0" defaultTableStyle="TableStyleMedium2" defaultPivotStyle="PivotStyleLight16"/>
  <colors>
    <mruColors>
      <color rgb="FFEBEBEB"/>
      <color rgb="FF173583"/>
      <color rgb="FFC2E76B"/>
      <color rgb="FFD1DCF7"/>
      <color rgb="FFC2836B"/>
      <color rgb="FF1F1770"/>
      <color rgb="FFF07512"/>
      <color rgb="FFFF5050"/>
      <color rgb="FF9F928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pivotCacheDefinition" Target="pivotCache/pivotCacheDefinition4.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pivotCacheDefinition" Target="pivotCache/pivotCacheDefinition25.xml"/><Relationship Id="rId159" Type="http://schemas.openxmlformats.org/officeDocument/2006/relationships/pivotCacheDefinition" Target="pivotCache/pivotCacheDefinition46.xml"/><Relationship Id="rId170" Type="http://schemas.openxmlformats.org/officeDocument/2006/relationships/pivotCacheDefinition" Target="pivotCache/pivotCacheDefinition57.xml"/><Relationship Id="rId191" Type="http://schemas.openxmlformats.org/officeDocument/2006/relationships/pivotCacheDefinition" Target="pivotCache/pivotCacheDefinition78.xml"/><Relationship Id="rId205" Type="http://schemas.openxmlformats.org/officeDocument/2006/relationships/pivotCacheDefinition" Target="pivotCache/pivotCacheDefinition92.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pivotCacheDefinition" Target="pivotCache/pivotCacheDefinition15.xml"/><Relationship Id="rId149" Type="http://schemas.openxmlformats.org/officeDocument/2006/relationships/pivotCacheDefinition" Target="pivotCache/pivotCacheDefinition36.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pivotCacheDefinition" Target="pivotCache/pivotCacheDefinition47.xml"/><Relationship Id="rId165" Type="http://schemas.openxmlformats.org/officeDocument/2006/relationships/pivotCacheDefinition" Target="pivotCache/pivotCacheDefinition52.xml"/><Relationship Id="rId181" Type="http://schemas.openxmlformats.org/officeDocument/2006/relationships/pivotCacheDefinition" Target="pivotCache/pivotCacheDefinition68.xml"/><Relationship Id="rId186" Type="http://schemas.openxmlformats.org/officeDocument/2006/relationships/pivotCacheDefinition" Target="pivotCache/pivotCacheDefinition73.xml"/><Relationship Id="rId216" Type="http://schemas.openxmlformats.org/officeDocument/2006/relationships/sharedStrings" Target="sharedStrings.xml"/><Relationship Id="rId211" Type="http://schemas.openxmlformats.org/officeDocument/2006/relationships/pivotCacheDefinition" Target="pivotCache/pivotCacheDefinition98.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2.xml"/><Relationship Id="rId118" Type="http://schemas.openxmlformats.org/officeDocument/2006/relationships/pivotCacheDefinition" Target="pivotCache/pivotCacheDefinition5.xml"/><Relationship Id="rId134" Type="http://schemas.openxmlformats.org/officeDocument/2006/relationships/pivotCacheDefinition" Target="pivotCache/pivotCacheDefinition21.xml"/><Relationship Id="rId139" Type="http://schemas.openxmlformats.org/officeDocument/2006/relationships/pivotCacheDefinition" Target="pivotCache/pivotCacheDefinition26.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pivotCacheDefinition" Target="pivotCache/pivotCacheDefinition37.xml"/><Relationship Id="rId155" Type="http://schemas.openxmlformats.org/officeDocument/2006/relationships/pivotCacheDefinition" Target="pivotCache/pivotCacheDefinition42.xml"/><Relationship Id="rId171" Type="http://schemas.openxmlformats.org/officeDocument/2006/relationships/pivotCacheDefinition" Target="pivotCache/pivotCacheDefinition58.xml"/><Relationship Id="rId176" Type="http://schemas.openxmlformats.org/officeDocument/2006/relationships/pivotCacheDefinition" Target="pivotCache/pivotCacheDefinition63.xml"/><Relationship Id="rId192" Type="http://schemas.openxmlformats.org/officeDocument/2006/relationships/pivotCacheDefinition" Target="pivotCache/pivotCacheDefinition79.xml"/><Relationship Id="rId197" Type="http://schemas.openxmlformats.org/officeDocument/2006/relationships/pivotCacheDefinition" Target="pivotCache/pivotCacheDefinition84.xml"/><Relationship Id="rId206" Type="http://schemas.openxmlformats.org/officeDocument/2006/relationships/pivotCacheDefinition" Target="pivotCache/pivotCacheDefinition93.xml"/><Relationship Id="rId201" Type="http://schemas.openxmlformats.org/officeDocument/2006/relationships/pivotCacheDefinition" Target="pivotCache/pivotCacheDefinition88.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pivotCacheDefinition" Target="pivotCache/pivotCacheDefinition11.xml"/><Relationship Id="rId129" Type="http://schemas.openxmlformats.org/officeDocument/2006/relationships/pivotCacheDefinition" Target="pivotCache/pivotCacheDefinition16.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pivotCacheDefinition" Target="pivotCache/pivotCacheDefinition27.xml"/><Relationship Id="rId145" Type="http://schemas.openxmlformats.org/officeDocument/2006/relationships/pivotCacheDefinition" Target="pivotCache/pivotCacheDefinition32.xml"/><Relationship Id="rId161" Type="http://schemas.openxmlformats.org/officeDocument/2006/relationships/pivotCacheDefinition" Target="pivotCache/pivotCacheDefinition48.xml"/><Relationship Id="rId166" Type="http://schemas.openxmlformats.org/officeDocument/2006/relationships/pivotCacheDefinition" Target="pivotCache/pivotCacheDefinition53.xml"/><Relationship Id="rId182" Type="http://schemas.openxmlformats.org/officeDocument/2006/relationships/pivotCacheDefinition" Target="pivotCache/pivotCacheDefinition69.xml"/><Relationship Id="rId187" Type="http://schemas.openxmlformats.org/officeDocument/2006/relationships/pivotCacheDefinition" Target="pivotCache/pivotCacheDefinition74.xml"/><Relationship Id="rId217"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pivotCacheDefinition" Target="pivotCache/pivotCacheDefinition9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pivotCacheDefinition" Target="pivotCache/pivotCacheDefinition1.xml"/><Relationship Id="rId119" Type="http://schemas.openxmlformats.org/officeDocument/2006/relationships/pivotCacheDefinition" Target="pivotCache/pivotCacheDefinition6.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pivotCacheDefinition" Target="pivotCache/pivotCacheDefinition17.xml"/><Relationship Id="rId135" Type="http://schemas.openxmlformats.org/officeDocument/2006/relationships/pivotCacheDefinition" Target="pivotCache/pivotCacheDefinition22.xml"/><Relationship Id="rId151" Type="http://schemas.openxmlformats.org/officeDocument/2006/relationships/pivotCacheDefinition" Target="pivotCache/pivotCacheDefinition38.xml"/><Relationship Id="rId156" Type="http://schemas.openxmlformats.org/officeDocument/2006/relationships/pivotCacheDefinition" Target="pivotCache/pivotCacheDefinition43.xml"/><Relationship Id="rId177" Type="http://schemas.openxmlformats.org/officeDocument/2006/relationships/pivotCacheDefinition" Target="pivotCache/pivotCacheDefinition64.xml"/><Relationship Id="rId198" Type="http://schemas.openxmlformats.org/officeDocument/2006/relationships/pivotCacheDefinition" Target="pivotCache/pivotCacheDefinition85.xml"/><Relationship Id="rId172" Type="http://schemas.openxmlformats.org/officeDocument/2006/relationships/pivotCacheDefinition" Target="pivotCache/pivotCacheDefinition59.xml"/><Relationship Id="rId193" Type="http://schemas.openxmlformats.org/officeDocument/2006/relationships/pivotCacheDefinition" Target="pivotCache/pivotCacheDefinition80.xml"/><Relationship Id="rId202" Type="http://schemas.openxmlformats.org/officeDocument/2006/relationships/pivotCacheDefinition" Target="pivotCache/pivotCacheDefinition89.xml"/><Relationship Id="rId207" Type="http://schemas.openxmlformats.org/officeDocument/2006/relationships/pivotCacheDefinition" Target="pivotCache/pivotCacheDefinition9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pivotCacheDefinition" Target="pivotCache/pivotCacheDefinition7.xml"/><Relationship Id="rId125" Type="http://schemas.openxmlformats.org/officeDocument/2006/relationships/pivotCacheDefinition" Target="pivotCache/pivotCacheDefinition12.xml"/><Relationship Id="rId141" Type="http://schemas.openxmlformats.org/officeDocument/2006/relationships/pivotCacheDefinition" Target="pivotCache/pivotCacheDefinition28.xml"/><Relationship Id="rId146" Type="http://schemas.openxmlformats.org/officeDocument/2006/relationships/pivotCacheDefinition" Target="pivotCache/pivotCacheDefinition33.xml"/><Relationship Id="rId167" Type="http://schemas.openxmlformats.org/officeDocument/2006/relationships/pivotCacheDefinition" Target="pivotCache/pivotCacheDefinition54.xml"/><Relationship Id="rId188" Type="http://schemas.openxmlformats.org/officeDocument/2006/relationships/pivotCacheDefinition" Target="pivotCache/pivotCacheDefinition7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pivotCacheDefinition" Target="pivotCache/pivotCacheDefinition49.xml"/><Relationship Id="rId183" Type="http://schemas.openxmlformats.org/officeDocument/2006/relationships/pivotCacheDefinition" Target="pivotCache/pivotCacheDefinition70.xml"/><Relationship Id="rId213" Type="http://schemas.openxmlformats.org/officeDocument/2006/relationships/theme" Target="theme/theme1.xml"/><Relationship Id="rId218"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pivotCacheDefinition" Target="pivotCache/pivotCacheDefinition2.xml"/><Relationship Id="rId131" Type="http://schemas.openxmlformats.org/officeDocument/2006/relationships/pivotCacheDefinition" Target="pivotCache/pivotCacheDefinition18.xml"/><Relationship Id="rId136" Type="http://schemas.openxmlformats.org/officeDocument/2006/relationships/pivotCacheDefinition" Target="pivotCache/pivotCacheDefinition23.xml"/><Relationship Id="rId157" Type="http://schemas.openxmlformats.org/officeDocument/2006/relationships/pivotCacheDefinition" Target="pivotCache/pivotCacheDefinition44.xml"/><Relationship Id="rId178" Type="http://schemas.openxmlformats.org/officeDocument/2006/relationships/pivotCacheDefinition" Target="pivotCache/pivotCacheDefinition65.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pivotCacheDefinition" Target="pivotCache/pivotCacheDefinition39.xml"/><Relationship Id="rId173" Type="http://schemas.openxmlformats.org/officeDocument/2006/relationships/pivotCacheDefinition" Target="pivotCache/pivotCacheDefinition60.xml"/><Relationship Id="rId194" Type="http://schemas.openxmlformats.org/officeDocument/2006/relationships/pivotCacheDefinition" Target="pivotCache/pivotCacheDefinition81.xml"/><Relationship Id="rId199" Type="http://schemas.openxmlformats.org/officeDocument/2006/relationships/pivotCacheDefinition" Target="pivotCache/pivotCacheDefinition86.xml"/><Relationship Id="rId203" Type="http://schemas.openxmlformats.org/officeDocument/2006/relationships/pivotCacheDefinition" Target="pivotCache/pivotCacheDefinition90.xml"/><Relationship Id="rId208" Type="http://schemas.openxmlformats.org/officeDocument/2006/relationships/pivotCacheDefinition" Target="pivotCache/pivotCacheDefinition95.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pivotCacheDefinition" Target="pivotCache/pivotCacheDefinition13.xml"/><Relationship Id="rId147" Type="http://schemas.openxmlformats.org/officeDocument/2006/relationships/pivotCacheDefinition" Target="pivotCache/pivotCacheDefinition34.xml"/><Relationship Id="rId168" Type="http://schemas.openxmlformats.org/officeDocument/2006/relationships/pivotCacheDefinition" Target="pivotCache/pivotCacheDefinition5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pivotCacheDefinition" Target="pivotCache/pivotCacheDefinition8.xml"/><Relationship Id="rId142" Type="http://schemas.openxmlformats.org/officeDocument/2006/relationships/pivotCacheDefinition" Target="pivotCache/pivotCacheDefinition29.xml"/><Relationship Id="rId163" Type="http://schemas.openxmlformats.org/officeDocument/2006/relationships/pivotCacheDefinition" Target="pivotCache/pivotCacheDefinition50.xml"/><Relationship Id="rId184" Type="http://schemas.openxmlformats.org/officeDocument/2006/relationships/pivotCacheDefinition" Target="pivotCache/pivotCacheDefinition71.xml"/><Relationship Id="rId189" Type="http://schemas.openxmlformats.org/officeDocument/2006/relationships/pivotCacheDefinition" Target="pivotCache/pivotCacheDefinition76.xml"/><Relationship Id="rId3" Type="http://schemas.openxmlformats.org/officeDocument/2006/relationships/worksheet" Target="worksheets/sheet3.xml"/><Relationship Id="rId214" Type="http://schemas.openxmlformats.org/officeDocument/2006/relationships/connections" Target="connection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pivotCacheDefinition" Target="pivotCache/pivotCacheDefinition3.xml"/><Relationship Id="rId137" Type="http://schemas.openxmlformats.org/officeDocument/2006/relationships/pivotCacheDefinition" Target="pivotCache/pivotCacheDefinition24.xml"/><Relationship Id="rId158" Type="http://schemas.openxmlformats.org/officeDocument/2006/relationships/pivotCacheDefinition" Target="pivotCache/pivotCacheDefinition45.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pivotCacheDefinition" Target="pivotCache/pivotCacheDefinition19.xml"/><Relationship Id="rId153" Type="http://schemas.openxmlformats.org/officeDocument/2006/relationships/pivotCacheDefinition" Target="pivotCache/pivotCacheDefinition40.xml"/><Relationship Id="rId174" Type="http://schemas.openxmlformats.org/officeDocument/2006/relationships/pivotCacheDefinition" Target="pivotCache/pivotCacheDefinition61.xml"/><Relationship Id="rId179" Type="http://schemas.openxmlformats.org/officeDocument/2006/relationships/pivotCacheDefinition" Target="pivotCache/pivotCacheDefinition66.xml"/><Relationship Id="rId195" Type="http://schemas.openxmlformats.org/officeDocument/2006/relationships/pivotCacheDefinition" Target="pivotCache/pivotCacheDefinition82.xml"/><Relationship Id="rId209" Type="http://schemas.openxmlformats.org/officeDocument/2006/relationships/pivotCacheDefinition" Target="pivotCache/pivotCacheDefinition96.xml"/><Relationship Id="rId190" Type="http://schemas.openxmlformats.org/officeDocument/2006/relationships/pivotCacheDefinition" Target="pivotCache/pivotCacheDefinition77.xml"/><Relationship Id="rId204" Type="http://schemas.openxmlformats.org/officeDocument/2006/relationships/pivotCacheDefinition" Target="pivotCache/pivotCacheDefinition9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pivotCacheDefinition" Target="pivotCache/pivotCacheDefinition14.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pivotCacheDefinition" Target="pivotCache/pivotCacheDefinition9.xml"/><Relationship Id="rId143" Type="http://schemas.openxmlformats.org/officeDocument/2006/relationships/pivotCacheDefinition" Target="pivotCache/pivotCacheDefinition30.xml"/><Relationship Id="rId148" Type="http://schemas.openxmlformats.org/officeDocument/2006/relationships/pivotCacheDefinition" Target="pivotCache/pivotCacheDefinition35.xml"/><Relationship Id="rId164" Type="http://schemas.openxmlformats.org/officeDocument/2006/relationships/pivotCacheDefinition" Target="pivotCache/pivotCacheDefinition51.xml"/><Relationship Id="rId169" Type="http://schemas.openxmlformats.org/officeDocument/2006/relationships/pivotCacheDefinition" Target="pivotCache/pivotCacheDefinition56.xml"/><Relationship Id="rId185" Type="http://schemas.openxmlformats.org/officeDocument/2006/relationships/pivotCacheDefinition" Target="pivotCache/pivotCacheDefinition72.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pivotCacheDefinition" Target="pivotCache/pivotCacheDefinition67.xml"/><Relationship Id="rId210" Type="http://schemas.openxmlformats.org/officeDocument/2006/relationships/pivotCacheDefinition" Target="pivotCache/pivotCacheDefinition97.xml"/><Relationship Id="rId215" Type="http://schemas.openxmlformats.org/officeDocument/2006/relationships/styles" Target="style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externalLink" Target="externalLinks/externalLink1.xml"/><Relationship Id="rId133" Type="http://schemas.openxmlformats.org/officeDocument/2006/relationships/pivotCacheDefinition" Target="pivotCache/pivotCacheDefinition20.xml"/><Relationship Id="rId154" Type="http://schemas.openxmlformats.org/officeDocument/2006/relationships/pivotCacheDefinition" Target="pivotCache/pivotCacheDefinition41.xml"/><Relationship Id="rId175" Type="http://schemas.openxmlformats.org/officeDocument/2006/relationships/pivotCacheDefinition" Target="pivotCache/pivotCacheDefinition62.xml"/><Relationship Id="rId196" Type="http://schemas.openxmlformats.org/officeDocument/2006/relationships/pivotCacheDefinition" Target="pivotCache/pivotCacheDefinition83.xml"/><Relationship Id="rId200" Type="http://schemas.openxmlformats.org/officeDocument/2006/relationships/pivotCacheDefinition" Target="pivotCache/pivotCacheDefinition87.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pivotCacheDefinition" Target="pivotCache/pivotCacheDefinition10.xml"/><Relationship Id="rId144" Type="http://schemas.openxmlformats.org/officeDocument/2006/relationships/pivotCacheDefinition" Target="pivotCache/pivotCacheDefinition3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a:t>Jaarcijfers </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lotArea>
      <c:layout/>
      <c:barChart>
        <c:barDir val="col"/>
        <c:grouping val="clustered"/>
        <c:varyColors val="0"/>
        <c:dLbls>
          <c:dLblPos val="outEnd"/>
          <c:showLegendKey val="0"/>
          <c:showVal val="1"/>
          <c:showCatName val="0"/>
          <c:showSerName val="0"/>
          <c:showPercent val="0"/>
          <c:showBubbleSize val="0"/>
        </c:dLbls>
        <c:gapWidth val="100"/>
        <c:overlap val="-24"/>
        <c:axId val="1410255344"/>
        <c:axId val="1410265680"/>
        <c:extLst>
          <c:ext xmlns:c15="http://schemas.microsoft.com/office/drawing/2012/chart" uri="{02D57815-91ED-43cb-92C2-25804820EDAC}">
            <c15:filteredBarSeries>
              <c15:ser>
                <c:idx val="0"/>
                <c:order val="0"/>
                <c:spPr>
                  <a:gradFill rotWithShape="1">
                    <a:gsLst>
                      <a:gs pos="0">
                        <a:schemeClr val="accent2">
                          <a:tint val="65000"/>
                          <a:shade val="51000"/>
                          <a:satMod val="130000"/>
                        </a:schemeClr>
                      </a:gs>
                      <a:gs pos="80000">
                        <a:schemeClr val="accent2">
                          <a:tint val="65000"/>
                          <a:shade val="93000"/>
                          <a:satMod val="130000"/>
                        </a:schemeClr>
                      </a:gs>
                      <a:gs pos="100000">
                        <a:schemeClr val="accent2">
                          <a:tint val="6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val>
                  <c:numRef>
                    <c:extLst>
                      <c:ext uri="{02D57815-91ED-43cb-92C2-25804820EDAC}">
                        <c15:formulaRef>
                          <c15:sqref>'Factuurcontrole 2021'!#REF!</c15:sqref>
                        </c15:formulaRef>
                      </c:ext>
                    </c:extLst>
                  </c:numRef>
                </c:val>
                <c:extLst>
                  <c:ex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3-3701-466F-9E21-D565CDC2D352}"/>
                  </c:ext>
                </c:extLst>
              </c15:ser>
            </c15:filteredBarSeries>
            <c15:filteredBarSeries>
              <c15:ser>
                <c:idx val="1"/>
                <c:order val="1"/>
                <c:spPr>
                  <a:solidFill>
                    <a:srgbClr val="FFFF99"/>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extLst xmlns:c15="http://schemas.microsoft.com/office/drawing/2012/chart">
                      <c:ext xmlns:c15="http://schemas.microsoft.com/office/drawing/2012/chart" uri="{02D57815-91ED-43cb-92C2-25804820EDAC}">
                        <c15:formulaRef>
                          <c15:sqref>'Factuurcontrole 2021'!#REF!</c15:sqref>
                        </c15:formulaRef>
                      </c:ext>
                    </c:extLs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4-3701-466F-9E21-D565CDC2D352}"/>
                  </c:ext>
                </c:extLst>
              </c15:ser>
            </c15:filteredBarSeries>
            <c15:filteredBarSeries>
              <c15:ser>
                <c:idx val="2"/>
                <c:order val="2"/>
                <c:spPr>
                  <a:solidFill>
                    <a:srgbClr val="FF6600"/>
                  </a:solidFill>
                  <a:ln>
                    <a:solidFill>
                      <a:srgbClr val="FF6600"/>
                    </a:solidFill>
                    <a:prstDash val="sysDash"/>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9"/>
                  <c:invertIfNegative val="0"/>
                  <c:bubble3D val="0"/>
                  <c:spPr>
                    <a:gradFill rotWithShape="1">
                      <a:gsLst>
                        <a:gs pos="0">
                          <a:schemeClr val="accent2">
                            <a:shade val="65000"/>
                            <a:shade val="51000"/>
                            <a:satMod val="130000"/>
                          </a:schemeClr>
                        </a:gs>
                        <a:gs pos="80000">
                          <a:schemeClr val="accent2">
                            <a:shade val="65000"/>
                            <a:shade val="93000"/>
                            <a:satMod val="130000"/>
                          </a:schemeClr>
                        </a:gs>
                        <a:gs pos="100000">
                          <a:schemeClr val="accent2">
                            <a:shade val="6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5="http://schemas.microsoft.com/office/drawing/2012/chart">
                    <c:ext xmlns:c16="http://schemas.microsoft.com/office/drawing/2014/chart" uri="{C3380CC4-5D6E-409C-BE32-E72D297353CC}">
                      <c16:uniqueId val="{00000001-C798-427C-A66B-B4D0C7A4B02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extLst xmlns:c15="http://schemas.microsoft.com/office/drawing/2012/chart">
                      <c:ext xmlns:c15="http://schemas.microsoft.com/office/drawing/2012/chart" uri="{02D57815-91ED-43cb-92C2-25804820EDAC}">
                        <c15:formulaRef>
                          <c15:sqref>'Factuurcontrole 2021'!#REF!</c15:sqref>
                        </c15:formulaRef>
                      </c:ext>
                    </c:extLs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2-3701-466F-9E21-D565CDC2D352}"/>
                  </c:ext>
                </c:extLst>
              </c15:ser>
            </c15:filteredBarSeries>
          </c:ext>
        </c:extLst>
      </c:barChart>
      <c:catAx>
        <c:axId val="141025534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410265680"/>
        <c:crosses val="autoZero"/>
        <c:auto val="1"/>
        <c:lblAlgn val="ctr"/>
        <c:lblOffset val="100"/>
        <c:noMultiLvlLbl val="0"/>
      </c:catAx>
      <c:valAx>
        <c:axId val="1410265680"/>
        <c:scaling>
          <c:orientation val="minMax"/>
        </c:scaling>
        <c:delete val="0"/>
        <c:axPos val="l"/>
        <c:majorGridlines>
          <c:spPr>
            <a:ln w="9525" cap="flat" cmpd="sng" algn="ctr">
              <a:solidFill>
                <a:srgbClr val="9F9289"/>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410255344"/>
        <c:crosses val="autoZero"/>
        <c:crossBetween val="between"/>
      </c:valAx>
      <c:spPr>
        <a:solidFill>
          <a:srgbClr val="1F1770"/>
        </a:solidFill>
        <a:ln>
          <a:noFill/>
        </a:ln>
        <a:effectLst/>
      </c:spPr>
    </c:plotArea>
    <c:plotVisOnly val="1"/>
    <c:dispBlanksAs val="gap"/>
    <c:showDLblsOverMax val="0"/>
  </c:chart>
  <c:spPr>
    <a:solidFill>
      <a:srgbClr val="1F1770"/>
    </a:solidFill>
    <a:ln>
      <a:solidFill>
        <a:srgbClr val="1F1770"/>
      </a:solidFill>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trlProps/ctrlProp1.xml><?xml version="1.0" encoding="utf-8"?>
<formControlPr xmlns="http://schemas.microsoft.com/office/spreadsheetml/2009/9/main" objectType="List" dx="22" fmlaLink="$A$2:$A$13" fmlaRange="$B$2:$B$13" noThreeD="1" sel="9" val="0"/>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1</xdr:row>
          <xdr:rowOff>66675</xdr:rowOff>
        </xdr:from>
        <xdr:to>
          <xdr:col>6</xdr:col>
          <xdr:colOff>228600</xdr:colOff>
          <xdr:row>6</xdr:row>
          <xdr:rowOff>19050</xdr:rowOff>
        </xdr:to>
        <xdr:sp macro="" textlink="">
          <xdr:nvSpPr>
            <xdr:cNvPr id="165889" name="List Box 1" hidden="1">
              <a:extLst>
                <a:ext uri="{63B3BB69-23CF-44E3-9099-C40C66FF867C}">
                  <a14:compatExt spid="_x0000_s165889"/>
                </a:ext>
                <a:ext uri="{FF2B5EF4-FFF2-40B4-BE49-F238E27FC236}">
                  <a16:creationId xmlns:a16="http://schemas.microsoft.com/office/drawing/2014/main" id="{00000000-0008-0000-0000-000001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228600</xdr:colOff>
      <xdr:row>24</xdr:row>
      <xdr:rowOff>95250</xdr:rowOff>
    </xdr:to>
    <xdr:graphicFrame macro="">
      <xdr:nvGraphicFramePr>
        <xdr:cNvPr id="2" name="Grafiek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DHAABFPS01\CompendaArchief$\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Factuurcontrole 2021"/>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s>
    <sheetDataSet>
      <sheetData sheetId="0">
        <row r="1">
          <cell r="A1">
            <v>1</v>
          </cell>
        </row>
      </sheetData>
      <sheetData sheetId="1">
        <row r="4">
          <cell r="B4" t="str">
            <v>ArtEZ</v>
          </cell>
        </row>
        <row r="19">
          <cell r="B19" t="str">
            <v xml:space="preserve">Novon Schoonmaak Gebouwen B.V. </v>
          </cell>
        </row>
      </sheetData>
      <sheetData sheetId="2">
        <row r="27">
          <cell r="D27">
            <v>0.08</v>
          </cell>
        </row>
        <row r="37">
          <cell r="E37">
            <v>23.755707099557217</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20.xml.rels><?xml version="1.0" encoding="UTF-8" standalone="yes"?>
<Relationships xmlns="http://schemas.openxmlformats.org/package/2006/relationships"><Relationship Id="rId1" Type="http://schemas.openxmlformats.org/officeDocument/2006/relationships/pivotCacheRecords" Target="pivotCacheRecords20.xml"/></Relationships>
</file>

<file path=xl/pivotCache/_rels/pivotCacheDefinition21.xml.rels><?xml version="1.0" encoding="UTF-8" standalone="yes"?>
<Relationships xmlns="http://schemas.openxmlformats.org/package/2006/relationships"><Relationship Id="rId1" Type="http://schemas.openxmlformats.org/officeDocument/2006/relationships/pivotCacheRecords" Target="pivotCacheRecords21.xml"/></Relationships>
</file>

<file path=xl/pivotCache/_rels/pivotCacheDefinition22.xml.rels><?xml version="1.0" encoding="UTF-8" standalone="yes"?>
<Relationships xmlns="http://schemas.openxmlformats.org/package/2006/relationships"><Relationship Id="rId1" Type="http://schemas.openxmlformats.org/officeDocument/2006/relationships/pivotCacheRecords" Target="pivotCacheRecords22.xml"/></Relationships>
</file>

<file path=xl/pivotCache/_rels/pivotCacheDefinition23.xml.rels><?xml version="1.0" encoding="UTF-8" standalone="yes"?>
<Relationships xmlns="http://schemas.openxmlformats.org/package/2006/relationships"><Relationship Id="rId1" Type="http://schemas.openxmlformats.org/officeDocument/2006/relationships/pivotCacheRecords" Target="pivotCacheRecords23.xml"/></Relationships>
</file>

<file path=xl/pivotCache/_rels/pivotCacheDefinition24.xml.rels><?xml version="1.0" encoding="UTF-8" standalone="yes"?>
<Relationships xmlns="http://schemas.openxmlformats.org/package/2006/relationships"><Relationship Id="rId1" Type="http://schemas.openxmlformats.org/officeDocument/2006/relationships/pivotCacheRecords" Target="pivotCacheRecords24.xml"/></Relationships>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25.xml"/></Relationships>
</file>

<file path=xl/pivotCache/_rels/pivotCacheDefinition26.xml.rels><?xml version="1.0" encoding="UTF-8" standalone="yes"?>
<Relationships xmlns="http://schemas.openxmlformats.org/package/2006/relationships"><Relationship Id="rId1" Type="http://schemas.openxmlformats.org/officeDocument/2006/relationships/pivotCacheRecords" Target="pivotCacheRecords26.xml"/></Relationships>
</file>

<file path=xl/pivotCache/_rels/pivotCacheDefinition27.xml.rels><?xml version="1.0" encoding="UTF-8" standalone="yes"?>
<Relationships xmlns="http://schemas.openxmlformats.org/package/2006/relationships"><Relationship Id="rId1" Type="http://schemas.openxmlformats.org/officeDocument/2006/relationships/pivotCacheRecords" Target="pivotCacheRecords27.xml"/></Relationships>
</file>

<file path=xl/pivotCache/_rels/pivotCacheDefinition28.xml.rels><?xml version="1.0" encoding="UTF-8" standalone="yes"?>
<Relationships xmlns="http://schemas.openxmlformats.org/package/2006/relationships"><Relationship Id="rId1" Type="http://schemas.openxmlformats.org/officeDocument/2006/relationships/pivotCacheRecords" Target="pivotCacheRecords28.xml"/></Relationships>
</file>

<file path=xl/pivotCache/_rels/pivotCacheDefinition29.xml.rels><?xml version="1.0" encoding="UTF-8" standalone="yes"?>
<Relationships xmlns="http://schemas.openxmlformats.org/package/2006/relationships"><Relationship Id="rId1" Type="http://schemas.openxmlformats.org/officeDocument/2006/relationships/pivotCacheRecords" Target="pivotCacheRecords29.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30.xml.rels><?xml version="1.0" encoding="UTF-8" standalone="yes"?>
<Relationships xmlns="http://schemas.openxmlformats.org/package/2006/relationships"><Relationship Id="rId1" Type="http://schemas.openxmlformats.org/officeDocument/2006/relationships/pivotCacheRecords" Target="pivotCacheRecords30.xml"/></Relationships>
</file>

<file path=xl/pivotCache/_rels/pivotCacheDefinition31.xml.rels><?xml version="1.0" encoding="UTF-8" standalone="yes"?>
<Relationships xmlns="http://schemas.openxmlformats.org/package/2006/relationships"><Relationship Id="rId1" Type="http://schemas.openxmlformats.org/officeDocument/2006/relationships/pivotCacheRecords" Target="pivotCacheRecords31.xml"/></Relationships>
</file>

<file path=xl/pivotCache/_rels/pivotCacheDefinition32.xml.rels><?xml version="1.0" encoding="UTF-8" standalone="yes"?>
<Relationships xmlns="http://schemas.openxmlformats.org/package/2006/relationships"><Relationship Id="rId1" Type="http://schemas.openxmlformats.org/officeDocument/2006/relationships/pivotCacheRecords" Target="pivotCacheRecords32.xml"/></Relationships>
</file>

<file path=xl/pivotCache/_rels/pivotCacheDefinition33.xml.rels><?xml version="1.0" encoding="UTF-8" standalone="yes"?>
<Relationships xmlns="http://schemas.openxmlformats.org/package/2006/relationships"><Relationship Id="rId1" Type="http://schemas.openxmlformats.org/officeDocument/2006/relationships/pivotCacheRecords" Target="pivotCacheRecords33.xml"/></Relationships>
</file>

<file path=xl/pivotCache/_rels/pivotCacheDefinition34.xml.rels><?xml version="1.0" encoding="UTF-8" standalone="yes"?>
<Relationships xmlns="http://schemas.openxmlformats.org/package/2006/relationships"><Relationship Id="rId1" Type="http://schemas.openxmlformats.org/officeDocument/2006/relationships/pivotCacheRecords" Target="pivotCacheRecords34.xml"/></Relationships>
</file>

<file path=xl/pivotCache/_rels/pivotCacheDefinition35.xml.rels><?xml version="1.0" encoding="UTF-8" standalone="yes"?>
<Relationships xmlns="http://schemas.openxmlformats.org/package/2006/relationships"><Relationship Id="rId1" Type="http://schemas.openxmlformats.org/officeDocument/2006/relationships/pivotCacheRecords" Target="pivotCacheRecords35.xml"/></Relationships>
</file>

<file path=xl/pivotCache/_rels/pivotCacheDefinition36.xml.rels><?xml version="1.0" encoding="UTF-8" standalone="yes"?>
<Relationships xmlns="http://schemas.openxmlformats.org/package/2006/relationships"><Relationship Id="rId1" Type="http://schemas.openxmlformats.org/officeDocument/2006/relationships/pivotCacheRecords" Target="pivotCacheRecords36.xml"/></Relationships>
</file>

<file path=xl/pivotCache/_rels/pivotCacheDefinition37.xml.rels><?xml version="1.0" encoding="UTF-8" standalone="yes"?>
<Relationships xmlns="http://schemas.openxmlformats.org/package/2006/relationships"><Relationship Id="rId1" Type="http://schemas.openxmlformats.org/officeDocument/2006/relationships/pivotCacheRecords" Target="pivotCacheRecords37.xml"/></Relationships>
</file>

<file path=xl/pivotCache/_rels/pivotCacheDefinition38.xml.rels><?xml version="1.0" encoding="UTF-8" standalone="yes"?>
<Relationships xmlns="http://schemas.openxmlformats.org/package/2006/relationships"><Relationship Id="rId1" Type="http://schemas.openxmlformats.org/officeDocument/2006/relationships/pivotCacheRecords" Target="pivotCacheRecords38.xml"/></Relationships>
</file>

<file path=xl/pivotCache/_rels/pivotCacheDefinition39.xml.rels><?xml version="1.0" encoding="UTF-8" standalone="yes"?>
<Relationships xmlns="http://schemas.openxmlformats.org/package/2006/relationships"><Relationship Id="rId1" Type="http://schemas.openxmlformats.org/officeDocument/2006/relationships/pivotCacheRecords" Target="pivotCacheRecords39.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40.xml.rels><?xml version="1.0" encoding="UTF-8" standalone="yes"?>
<Relationships xmlns="http://schemas.openxmlformats.org/package/2006/relationships"><Relationship Id="rId1" Type="http://schemas.openxmlformats.org/officeDocument/2006/relationships/pivotCacheRecords" Target="pivotCacheRecords40.xml"/></Relationships>
</file>

<file path=xl/pivotCache/_rels/pivotCacheDefinition41.xml.rels><?xml version="1.0" encoding="UTF-8" standalone="yes"?>
<Relationships xmlns="http://schemas.openxmlformats.org/package/2006/relationships"><Relationship Id="rId1" Type="http://schemas.openxmlformats.org/officeDocument/2006/relationships/pivotCacheRecords" Target="pivotCacheRecords41.xml"/></Relationships>
</file>

<file path=xl/pivotCache/_rels/pivotCacheDefinition42.xml.rels><?xml version="1.0" encoding="UTF-8" standalone="yes"?>
<Relationships xmlns="http://schemas.openxmlformats.org/package/2006/relationships"><Relationship Id="rId1" Type="http://schemas.openxmlformats.org/officeDocument/2006/relationships/pivotCacheRecords" Target="pivotCacheRecords42.xml"/></Relationships>
</file>

<file path=xl/pivotCache/_rels/pivotCacheDefinition43.xml.rels><?xml version="1.0" encoding="UTF-8" standalone="yes"?>
<Relationships xmlns="http://schemas.openxmlformats.org/package/2006/relationships"><Relationship Id="rId1" Type="http://schemas.openxmlformats.org/officeDocument/2006/relationships/pivotCacheRecords" Target="pivotCacheRecords43.xml"/></Relationships>
</file>

<file path=xl/pivotCache/_rels/pivotCacheDefinition44.xml.rels><?xml version="1.0" encoding="UTF-8" standalone="yes"?>
<Relationships xmlns="http://schemas.openxmlformats.org/package/2006/relationships"><Relationship Id="rId1" Type="http://schemas.openxmlformats.org/officeDocument/2006/relationships/pivotCacheRecords" Target="pivotCacheRecords44.xml"/></Relationships>
</file>

<file path=xl/pivotCache/_rels/pivotCacheDefinition45.xml.rels><?xml version="1.0" encoding="UTF-8" standalone="yes"?>
<Relationships xmlns="http://schemas.openxmlformats.org/package/2006/relationships"><Relationship Id="rId1" Type="http://schemas.openxmlformats.org/officeDocument/2006/relationships/pivotCacheRecords" Target="pivotCacheRecords45.xml"/></Relationships>
</file>

<file path=xl/pivotCache/_rels/pivotCacheDefinition46.xml.rels><?xml version="1.0" encoding="UTF-8" standalone="yes"?>
<Relationships xmlns="http://schemas.openxmlformats.org/package/2006/relationships"><Relationship Id="rId1" Type="http://schemas.openxmlformats.org/officeDocument/2006/relationships/pivotCacheRecords" Target="pivotCacheRecords46.xml"/></Relationships>
</file>

<file path=xl/pivotCache/_rels/pivotCacheDefinition47.xml.rels><?xml version="1.0" encoding="UTF-8" standalone="yes"?>
<Relationships xmlns="http://schemas.openxmlformats.org/package/2006/relationships"><Relationship Id="rId1" Type="http://schemas.openxmlformats.org/officeDocument/2006/relationships/pivotCacheRecords" Target="pivotCacheRecords47.xml"/></Relationships>
</file>

<file path=xl/pivotCache/_rels/pivotCacheDefinition48.xml.rels><?xml version="1.0" encoding="UTF-8" standalone="yes"?>
<Relationships xmlns="http://schemas.openxmlformats.org/package/2006/relationships"><Relationship Id="rId1" Type="http://schemas.openxmlformats.org/officeDocument/2006/relationships/pivotCacheRecords" Target="pivotCacheRecords48.xml"/></Relationships>
</file>

<file path=xl/pivotCache/_rels/pivotCacheDefinition49.xml.rels><?xml version="1.0" encoding="UTF-8" standalone="yes"?>
<Relationships xmlns="http://schemas.openxmlformats.org/package/2006/relationships"><Relationship Id="rId1" Type="http://schemas.openxmlformats.org/officeDocument/2006/relationships/pivotCacheRecords" Target="pivotCacheRecords49.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50.xml.rels><?xml version="1.0" encoding="UTF-8" standalone="yes"?>
<Relationships xmlns="http://schemas.openxmlformats.org/package/2006/relationships"><Relationship Id="rId1" Type="http://schemas.openxmlformats.org/officeDocument/2006/relationships/pivotCacheRecords" Target="pivotCacheRecords50.xml"/></Relationships>
</file>

<file path=xl/pivotCache/_rels/pivotCacheDefinition51.xml.rels><?xml version="1.0" encoding="UTF-8" standalone="yes"?>
<Relationships xmlns="http://schemas.openxmlformats.org/package/2006/relationships"><Relationship Id="rId1" Type="http://schemas.openxmlformats.org/officeDocument/2006/relationships/pivotCacheRecords" Target="pivotCacheRecords51.xml"/></Relationships>
</file>

<file path=xl/pivotCache/_rels/pivotCacheDefinition52.xml.rels><?xml version="1.0" encoding="UTF-8" standalone="yes"?>
<Relationships xmlns="http://schemas.openxmlformats.org/package/2006/relationships"><Relationship Id="rId1" Type="http://schemas.openxmlformats.org/officeDocument/2006/relationships/pivotCacheRecords" Target="pivotCacheRecords52.xml"/></Relationships>
</file>

<file path=xl/pivotCache/_rels/pivotCacheDefinition53.xml.rels><?xml version="1.0" encoding="UTF-8" standalone="yes"?>
<Relationships xmlns="http://schemas.openxmlformats.org/package/2006/relationships"><Relationship Id="rId1" Type="http://schemas.openxmlformats.org/officeDocument/2006/relationships/pivotCacheRecords" Target="pivotCacheRecords53.xml"/></Relationships>
</file>

<file path=xl/pivotCache/_rels/pivotCacheDefinition54.xml.rels><?xml version="1.0" encoding="UTF-8" standalone="yes"?>
<Relationships xmlns="http://schemas.openxmlformats.org/package/2006/relationships"><Relationship Id="rId1" Type="http://schemas.openxmlformats.org/officeDocument/2006/relationships/pivotCacheRecords" Target="pivotCacheRecords54.xml"/></Relationships>
</file>

<file path=xl/pivotCache/_rels/pivotCacheDefinition55.xml.rels><?xml version="1.0" encoding="UTF-8" standalone="yes"?>
<Relationships xmlns="http://schemas.openxmlformats.org/package/2006/relationships"><Relationship Id="rId1" Type="http://schemas.openxmlformats.org/officeDocument/2006/relationships/pivotCacheRecords" Target="pivotCacheRecords55.xml"/></Relationships>
</file>

<file path=xl/pivotCache/_rels/pivotCacheDefinition56.xml.rels><?xml version="1.0" encoding="UTF-8" standalone="yes"?>
<Relationships xmlns="http://schemas.openxmlformats.org/package/2006/relationships"><Relationship Id="rId1" Type="http://schemas.openxmlformats.org/officeDocument/2006/relationships/pivotCacheRecords" Target="pivotCacheRecords56.xml"/></Relationships>
</file>

<file path=xl/pivotCache/_rels/pivotCacheDefinition57.xml.rels><?xml version="1.0" encoding="UTF-8" standalone="yes"?>
<Relationships xmlns="http://schemas.openxmlformats.org/package/2006/relationships"><Relationship Id="rId1" Type="http://schemas.openxmlformats.org/officeDocument/2006/relationships/pivotCacheRecords" Target="pivotCacheRecords57.xml"/></Relationships>
</file>

<file path=xl/pivotCache/_rels/pivotCacheDefinition58.xml.rels><?xml version="1.0" encoding="UTF-8" standalone="yes"?>
<Relationships xmlns="http://schemas.openxmlformats.org/package/2006/relationships"><Relationship Id="rId1" Type="http://schemas.openxmlformats.org/officeDocument/2006/relationships/pivotCacheRecords" Target="pivotCacheRecords58.xml"/></Relationships>
</file>

<file path=xl/pivotCache/_rels/pivotCacheDefinition59.xml.rels><?xml version="1.0" encoding="UTF-8" standalone="yes"?>
<Relationships xmlns="http://schemas.openxmlformats.org/package/2006/relationships"><Relationship Id="rId1" Type="http://schemas.openxmlformats.org/officeDocument/2006/relationships/pivotCacheRecords" Target="pivotCacheRecords59.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60.xml.rels><?xml version="1.0" encoding="UTF-8" standalone="yes"?>
<Relationships xmlns="http://schemas.openxmlformats.org/package/2006/relationships"><Relationship Id="rId1" Type="http://schemas.openxmlformats.org/officeDocument/2006/relationships/pivotCacheRecords" Target="pivotCacheRecords60.xml"/></Relationships>
</file>

<file path=xl/pivotCache/_rels/pivotCacheDefinition61.xml.rels><?xml version="1.0" encoding="UTF-8" standalone="yes"?>
<Relationships xmlns="http://schemas.openxmlformats.org/package/2006/relationships"><Relationship Id="rId1" Type="http://schemas.openxmlformats.org/officeDocument/2006/relationships/pivotCacheRecords" Target="pivotCacheRecords61.xml"/></Relationships>
</file>

<file path=xl/pivotCache/_rels/pivotCacheDefinition62.xml.rels><?xml version="1.0" encoding="UTF-8" standalone="yes"?>
<Relationships xmlns="http://schemas.openxmlformats.org/package/2006/relationships"><Relationship Id="rId1" Type="http://schemas.openxmlformats.org/officeDocument/2006/relationships/pivotCacheRecords" Target="pivotCacheRecords62.xml"/></Relationships>
</file>

<file path=xl/pivotCache/_rels/pivotCacheDefinition63.xml.rels><?xml version="1.0" encoding="UTF-8" standalone="yes"?>
<Relationships xmlns="http://schemas.openxmlformats.org/package/2006/relationships"><Relationship Id="rId1" Type="http://schemas.openxmlformats.org/officeDocument/2006/relationships/pivotCacheRecords" Target="pivotCacheRecords63.xml"/></Relationships>
</file>

<file path=xl/pivotCache/_rels/pivotCacheDefinition64.xml.rels><?xml version="1.0" encoding="UTF-8" standalone="yes"?>
<Relationships xmlns="http://schemas.openxmlformats.org/package/2006/relationships"><Relationship Id="rId1" Type="http://schemas.openxmlformats.org/officeDocument/2006/relationships/pivotCacheRecords" Target="pivotCacheRecords64.xml"/></Relationships>
</file>

<file path=xl/pivotCache/_rels/pivotCacheDefinition65.xml.rels><?xml version="1.0" encoding="UTF-8" standalone="yes"?>
<Relationships xmlns="http://schemas.openxmlformats.org/package/2006/relationships"><Relationship Id="rId1" Type="http://schemas.openxmlformats.org/officeDocument/2006/relationships/pivotCacheRecords" Target="pivotCacheRecords65.xml"/></Relationships>
</file>

<file path=xl/pivotCache/_rels/pivotCacheDefinition66.xml.rels><?xml version="1.0" encoding="UTF-8" standalone="yes"?>
<Relationships xmlns="http://schemas.openxmlformats.org/package/2006/relationships"><Relationship Id="rId1" Type="http://schemas.openxmlformats.org/officeDocument/2006/relationships/pivotCacheRecords" Target="pivotCacheRecords66.xml"/></Relationships>
</file>

<file path=xl/pivotCache/_rels/pivotCacheDefinition67.xml.rels><?xml version="1.0" encoding="UTF-8" standalone="yes"?>
<Relationships xmlns="http://schemas.openxmlformats.org/package/2006/relationships"><Relationship Id="rId1" Type="http://schemas.openxmlformats.org/officeDocument/2006/relationships/pivotCacheRecords" Target="pivotCacheRecords67.xml"/></Relationships>
</file>

<file path=xl/pivotCache/_rels/pivotCacheDefinition68.xml.rels><?xml version="1.0" encoding="UTF-8" standalone="yes"?>
<Relationships xmlns="http://schemas.openxmlformats.org/package/2006/relationships"><Relationship Id="rId1" Type="http://schemas.openxmlformats.org/officeDocument/2006/relationships/pivotCacheRecords" Target="pivotCacheRecords68.xml"/></Relationships>
</file>

<file path=xl/pivotCache/_rels/pivotCacheDefinition69.xml.rels><?xml version="1.0" encoding="UTF-8" standalone="yes"?>
<Relationships xmlns="http://schemas.openxmlformats.org/package/2006/relationships"><Relationship Id="rId1" Type="http://schemas.openxmlformats.org/officeDocument/2006/relationships/pivotCacheRecords" Target="pivotCacheRecords69.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70.xml.rels><?xml version="1.0" encoding="UTF-8" standalone="yes"?>
<Relationships xmlns="http://schemas.openxmlformats.org/package/2006/relationships"><Relationship Id="rId1" Type="http://schemas.openxmlformats.org/officeDocument/2006/relationships/pivotCacheRecords" Target="pivotCacheRecords70.xml"/></Relationships>
</file>

<file path=xl/pivotCache/_rels/pivotCacheDefinition71.xml.rels><?xml version="1.0" encoding="UTF-8" standalone="yes"?>
<Relationships xmlns="http://schemas.openxmlformats.org/package/2006/relationships"><Relationship Id="rId1" Type="http://schemas.openxmlformats.org/officeDocument/2006/relationships/pivotCacheRecords" Target="pivotCacheRecords71.xml"/></Relationships>
</file>

<file path=xl/pivotCache/_rels/pivotCacheDefinition72.xml.rels><?xml version="1.0" encoding="UTF-8" standalone="yes"?>
<Relationships xmlns="http://schemas.openxmlformats.org/package/2006/relationships"><Relationship Id="rId1" Type="http://schemas.openxmlformats.org/officeDocument/2006/relationships/pivotCacheRecords" Target="pivotCacheRecords72.xml"/></Relationships>
</file>

<file path=xl/pivotCache/_rels/pivotCacheDefinition73.xml.rels><?xml version="1.0" encoding="UTF-8" standalone="yes"?>
<Relationships xmlns="http://schemas.openxmlformats.org/package/2006/relationships"><Relationship Id="rId1" Type="http://schemas.openxmlformats.org/officeDocument/2006/relationships/pivotCacheRecords" Target="pivotCacheRecords73.xml"/></Relationships>
</file>

<file path=xl/pivotCache/_rels/pivotCacheDefinition74.xml.rels><?xml version="1.0" encoding="UTF-8" standalone="yes"?>
<Relationships xmlns="http://schemas.openxmlformats.org/package/2006/relationships"><Relationship Id="rId1" Type="http://schemas.openxmlformats.org/officeDocument/2006/relationships/pivotCacheRecords" Target="pivotCacheRecords74.xml"/></Relationships>
</file>

<file path=xl/pivotCache/_rels/pivotCacheDefinition75.xml.rels><?xml version="1.0" encoding="UTF-8" standalone="yes"?>
<Relationships xmlns="http://schemas.openxmlformats.org/package/2006/relationships"><Relationship Id="rId1" Type="http://schemas.openxmlformats.org/officeDocument/2006/relationships/pivotCacheRecords" Target="pivotCacheRecords75.xml"/></Relationships>
</file>

<file path=xl/pivotCache/_rels/pivotCacheDefinition76.xml.rels><?xml version="1.0" encoding="UTF-8" standalone="yes"?>
<Relationships xmlns="http://schemas.openxmlformats.org/package/2006/relationships"><Relationship Id="rId1" Type="http://schemas.openxmlformats.org/officeDocument/2006/relationships/pivotCacheRecords" Target="pivotCacheRecords76.xml"/></Relationships>
</file>

<file path=xl/pivotCache/_rels/pivotCacheDefinition77.xml.rels><?xml version="1.0" encoding="UTF-8" standalone="yes"?>
<Relationships xmlns="http://schemas.openxmlformats.org/package/2006/relationships"><Relationship Id="rId1" Type="http://schemas.openxmlformats.org/officeDocument/2006/relationships/pivotCacheRecords" Target="pivotCacheRecords77.xml"/></Relationships>
</file>

<file path=xl/pivotCache/_rels/pivotCacheDefinition78.xml.rels><?xml version="1.0" encoding="UTF-8" standalone="yes"?>
<Relationships xmlns="http://schemas.openxmlformats.org/package/2006/relationships"><Relationship Id="rId1" Type="http://schemas.openxmlformats.org/officeDocument/2006/relationships/pivotCacheRecords" Target="pivotCacheRecords78.xml"/></Relationships>
</file>

<file path=xl/pivotCache/_rels/pivotCacheDefinition79.xml.rels><?xml version="1.0" encoding="UTF-8" standalone="yes"?>
<Relationships xmlns="http://schemas.openxmlformats.org/package/2006/relationships"><Relationship Id="rId1" Type="http://schemas.openxmlformats.org/officeDocument/2006/relationships/pivotCacheRecords" Target="pivotCacheRecords79.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80.xml.rels><?xml version="1.0" encoding="UTF-8" standalone="yes"?>
<Relationships xmlns="http://schemas.openxmlformats.org/package/2006/relationships"><Relationship Id="rId1" Type="http://schemas.openxmlformats.org/officeDocument/2006/relationships/pivotCacheRecords" Target="pivotCacheRecords80.xml"/></Relationships>
</file>

<file path=xl/pivotCache/_rels/pivotCacheDefinition81.xml.rels><?xml version="1.0" encoding="UTF-8" standalone="yes"?>
<Relationships xmlns="http://schemas.openxmlformats.org/package/2006/relationships"><Relationship Id="rId1" Type="http://schemas.openxmlformats.org/officeDocument/2006/relationships/pivotCacheRecords" Target="pivotCacheRecords81.xml"/></Relationships>
</file>

<file path=xl/pivotCache/_rels/pivotCacheDefinition82.xml.rels><?xml version="1.0" encoding="UTF-8" standalone="yes"?>
<Relationships xmlns="http://schemas.openxmlformats.org/package/2006/relationships"><Relationship Id="rId1" Type="http://schemas.openxmlformats.org/officeDocument/2006/relationships/pivotCacheRecords" Target="pivotCacheRecords82.xml"/></Relationships>
</file>

<file path=xl/pivotCache/_rels/pivotCacheDefinition83.xml.rels><?xml version="1.0" encoding="UTF-8" standalone="yes"?>
<Relationships xmlns="http://schemas.openxmlformats.org/package/2006/relationships"><Relationship Id="rId1" Type="http://schemas.openxmlformats.org/officeDocument/2006/relationships/pivotCacheRecords" Target="pivotCacheRecords83.xml"/></Relationships>
</file>

<file path=xl/pivotCache/_rels/pivotCacheDefinition84.xml.rels><?xml version="1.0" encoding="UTF-8" standalone="yes"?>
<Relationships xmlns="http://schemas.openxmlformats.org/package/2006/relationships"><Relationship Id="rId1" Type="http://schemas.openxmlformats.org/officeDocument/2006/relationships/pivotCacheRecords" Target="pivotCacheRecords84.xml"/></Relationships>
</file>

<file path=xl/pivotCache/_rels/pivotCacheDefinition85.xml.rels><?xml version="1.0" encoding="UTF-8" standalone="yes"?>
<Relationships xmlns="http://schemas.openxmlformats.org/package/2006/relationships"><Relationship Id="rId1" Type="http://schemas.openxmlformats.org/officeDocument/2006/relationships/pivotCacheRecords" Target="pivotCacheRecords85.xml"/></Relationships>
</file>

<file path=xl/pivotCache/_rels/pivotCacheDefinition86.xml.rels><?xml version="1.0" encoding="UTF-8" standalone="yes"?>
<Relationships xmlns="http://schemas.openxmlformats.org/package/2006/relationships"><Relationship Id="rId1" Type="http://schemas.openxmlformats.org/officeDocument/2006/relationships/pivotCacheRecords" Target="pivotCacheRecords86.xml"/></Relationships>
</file>

<file path=xl/pivotCache/_rels/pivotCacheDefinition87.xml.rels><?xml version="1.0" encoding="UTF-8" standalone="yes"?>
<Relationships xmlns="http://schemas.openxmlformats.org/package/2006/relationships"><Relationship Id="rId1" Type="http://schemas.openxmlformats.org/officeDocument/2006/relationships/pivotCacheRecords" Target="pivotCacheRecords87.xml"/></Relationships>
</file>

<file path=xl/pivotCache/_rels/pivotCacheDefinition88.xml.rels><?xml version="1.0" encoding="UTF-8" standalone="yes"?>
<Relationships xmlns="http://schemas.openxmlformats.org/package/2006/relationships"><Relationship Id="rId1" Type="http://schemas.openxmlformats.org/officeDocument/2006/relationships/pivotCacheRecords" Target="pivotCacheRecords88.xml"/></Relationships>
</file>

<file path=xl/pivotCache/_rels/pivotCacheDefinition89.xml.rels><?xml version="1.0" encoding="UTF-8" standalone="yes"?>
<Relationships xmlns="http://schemas.openxmlformats.org/package/2006/relationships"><Relationship Id="rId1" Type="http://schemas.openxmlformats.org/officeDocument/2006/relationships/pivotCacheRecords" Target="pivotCacheRecords89.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_rels/pivotCacheDefinition90.xml.rels><?xml version="1.0" encoding="UTF-8" standalone="yes"?>
<Relationships xmlns="http://schemas.openxmlformats.org/package/2006/relationships"><Relationship Id="rId1" Type="http://schemas.openxmlformats.org/officeDocument/2006/relationships/pivotCacheRecords" Target="pivotCacheRecords90.xml"/></Relationships>
</file>

<file path=xl/pivotCache/_rels/pivotCacheDefinition91.xml.rels><?xml version="1.0" encoding="UTF-8" standalone="yes"?>
<Relationships xmlns="http://schemas.openxmlformats.org/package/2006/relationships"><Relationship Id="rId1" Type="http://schemas.openxmlformats.org/officeDocument/2006/relationships/pivotCacheRecords" Target="pivotCacheRecords91.xml"/></Relationships>
</file>

<file path=xl/pivotCache/_rels/pivotCacheDefinition92.xml.rels><?xml version="1.0" encoding="UTF-8" standalone="yes"?>
<Relationships xmlns="http://schemas.openxmlformats.org/package/2006/relationships"><Relationship Id="rId1" Type="http://schemas.openxmlformats.org/officeDocument/2006/relationships/pivotCacheRecords" Target="pivotCacheRecords92.xml"/></Relationships>
</file>

<file path=xl/pivotCache/_rels/pivotCacheDefinition93.xml.rels><?xml version="1.0" encoding="UTF-8" standalone="yes"?>
<Relationships xmlns="http://schemas.openxmlformats.org/package/2006/relationships"><Relationship Id="rId1" Type="http://schemas.openxmlformats.org/officeDocument/2006/relationships/pivotCacheRecords" Target="pivotCacheRecords93.xml"/></Relationships>
</file>

<file path=xl/pivotCache/_rels/pivotCacheDefinition94.xml.rels><?xml version="1.0" encoding="UTF-8" standalone="yes"?>
<Relationships xmlns="http://schemas.openxmlformats.org/package/2006/relationships"><Relationship Id="rId1" Type="http://schemas.openxmlformats.org/officeDocument/2006/relationships/pivotCacheRecords" Target="pivotCacheRecords94.xml"/></Relationships>
</file>

<file path=xl/pivotCache/_rels/pivotCacheDefinition95.xml.rels><?xml version="1.0" encoding="UTF-8" standalone="yes"?>
<Relationships xmlns="http://schemas.openxmlformats.org/package/2006/relationships"><Relationship Id="rId1" Type="http://schemas.openxmlformats.org/officeDocument/2006/relationships/pivotCacheRecords" Target="pivotCacheRecords95.xml"/></Relationships>
</file>

<file path=xl/pivotCache/_rels/pivotCacheDefinition96.xml.rels><?xml version="1.0" encoding="UTF-8" standalone="yes"?>
<Relationships xmlns="http://schemas.openxmlformats.org/package/2006/relationships"><Relationship Id="rId1" Type="http://schemas.openxmlformats.org/officeDocument/2006/relationships/pivotCacheRecords" Target="pivotCacheRecords96.xml"/></Relationships>
</file>

<file path=xl/pivotCache/_rels/pivotCacheDefinition97.xml.rels><?xml version="1.0" encoding="UTF-8" standalone="yes"?>
<Relationships xmlns="http://schemas.openxmlformats.org/package/2006/relationships"><Relationship Id="rId1" Type="http://schemas.openxmlformats.org/officeDocument/2006/relationships/pivotCacheRecords" Target="pivotCacheRecords97.xml"/></Relationships>
</file>

<file path=xl/pivotCache/_rels/pivotCacheDefinition98.xml.rels><?xml version="1.0" encoding="UTF-8" standalone="yes"?>
<Relationships xmlns="http://schemas.openxmlformats.org/package/2006/relationships"><Relationship Id="rId1" Type="http://schemas.openxmlformats.org/officeDocument/2006/relationships/pivotCacheRecords" Target="pivotCacheRecords98.xml"/></Relationships>
</file>

<file path=xl/pivotCache/_rels/pivotCacheDefinition99.xml.rels><?xml version="1.0" encoding="UTF-8" standalone="yes"?>
<Relationships xmlns="http://schemas.openxmlformats.org/package/2006/relationships"><Relationship Id="rId1" Type="http://schemas.openxmlformats.org/officeDocument/2006/relationships/pivotCacheRecords" Target="pivotCacheRecords9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12199074074" createdVersion="7" refreshedVersion="7" minRefreshableVersion="3" recordCount="195" xr:uid="{630177CA-4E71-4AA2-89B5-A56ED794EB85}">
  <cacheSource type="worksheet">
    <worksheetSource ref="F4:G199" sheet="1a"/>
  </cacheSource>
  <cacheFields count="2">
    <cacheField name="Cat." numFmtId="0">
      <sharedItems count="12">
        <e v="#N/A"/>
        <s v="G" u="1"/>
        <s v="E" u="1"/>
        <s v="J" u="1"/>
        <s v="C" u="1"/>
        <s v="H" u="1"/>
        <s v="A" u="1"/>
        <s v="F" u="1"/>
        <s v="K" u="1"/>
        <s v="D" u="1"/>
        <s v="I" u="1"/>
        <s v="B" u="1"/>
      </sharedItems>
    </cacheField>
    <cacheField name="m2"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354953704" createdVersion="7" refreshedVersion="7" minRefreshableVersion="3" recordCount="195" xr:uid="{65C195D6-A7EA-40BB-B3E3-FD76A812D6E9}">
  <cacheSource type="worksheet">
    <worksheetSource ref="F4:G199" sheet="1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4896412037" createdVersion="7" refreshedVersion="7" minRefreshableVersion="3" recordCount="195" xr:uid="{B312BD4E-A14B-48C8-A22F-F2458E3AE78C}">
  <cacheSource type="worksheet">
    <worksheetSource ref="G4:H199" sheet="1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5131018516" createdVersion="7" refreshedVersion="7" minRefreshableVersion="3" recordCount="195" xr:uid="{5EF633AF-EB6B-4E60-B2E3-407C1FC05C99}">
  <cacheSource type="worksheet">
    <worksheetSource ref="F4:G199" sheet="1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5715624998" createdVersion="7" refreshedVersion="7" minRefreshableVersion="3" recordCount="195" xr:uid="{C07B0F20-547E-4BCC-8C37-BA1678BE1D32}">
  <cacheSource type="worksheet">
    <worksheetSource ref="G4:H199" sheet="2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5999421294" createdVersion="7" refreshedVersion="7" minRefreshableVersion="3" recordCount="195" xr:uid="{3F959EA2-A0C0-48F5-9CCC-AC36C71CD747}">
  <cacheSource type="worksheet">
    <worksheetSource ref="F4:G199" sheet="2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8257754628" createdVersion="7" refreshedVersion="7" minRefreshableVersion="3" recordCount="195" xr:uid="{57363ECB-6893-4B0B-9A87-EFD4BA255BB5}">
  <cacheSource type="worksheet">
    <worksheetSource ref="G4:H199" sheet="2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8559606483" createdVersion="7" refreshedVersion="7" minRefreshableVersion="3" recordCount="195" xr:uid="{F3307BC4-10D5-47D5-89F0-E2C7C56E001D}">
  <cacheSource type="worksheet">
    <worksheetSource ref="F4:G199" sheet="2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9263310182" createdVersion="7" refreshedVersion="7" minRefreshableVersion="3" recordCount="195" xr:uid="{7AE9368C-5556-4025-BB26-7B7F8E917FBF}">
  <cacheSource type="worksheet">
    <worksheetSource ref="G4:H199" sheet="2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9615856478" createdVersion="7" refreshedVersion="7" minRefreshableVersion="3" recordCount="195" xr:uid="{3164D898-0EF9-45AF-AE4E-C14A9FB9DBCA}">
  <cacheSource type="worksheet">
    <worksheetSource ref="F4:G199" sheet="2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019814815" createdVersion="7" refreshedVersion="7" minRefreshableVersion="3" recordCount="195" xr:uid="{C769F322-809E-4F81-978E-74A31A874604}">
  <cacheSource type="worksheet">
    <worksheetSource ref="G4:H199" sheet="2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33414467594" createdVersion="7" refreshedVersion="7" minRefreshableVersion="3" recordCount="195" xr:uid="{54F6B3F9-73A8-47E4-9A4D-CC233BD185F6}">
  <cacheSource type="worksheet">
    <worksheetSource ref="G4:H199" sheet="1a"/>
  </cacheSource>
  <cacheFields count="2">
    <cacheField name="m2" numFmtId="0">
      <sharedItems containsNonDate="0" containsString="0" containsBlank="1"/>
    </cacheField>
    <cacheField name="vloerafwerking" numFmtId="0">
      <sharedItems containsNonDate="0" containsBlank="1" count="10">
        <m/>
        <s v="Rubber" u="1"/>
        <s v="Gietvloer" u="1"/>
        <s v="Linoleum" u="1"/>
        <s v="Pulastic" u="1"/>
        <s v="PVC" u="1"/>
        <s v="Tapijt" u="1"/>
        <s v="Tegel" u="1"/>
        <s v="Steen" u="1"/>
        <s v="Marmer" u="1"/>
      </sharedItems>
    </cacheField>
  </cacheFields>
  <extLst>
    <ext xmlns:x14="http://schemas.microsoft.com/office/spreadsheetml/2009/9/main" uri="{725AE2AE-9491-48be-B2B4-4EB974FC3084}">
      <x14:pivotCacheDefinition/>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045613426" createdVersion="7" refreshedVersion="7" minRefreshableVersion="3" recordCount="195" xr:uid="{A2D2041E-3146-4D1F-9228-43295737DA34}">
  <cacheSource type="worksheet">
    <worksheetSource ref="F4:G199" sheet="2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0986111113" createdVersion="7" refreshedVersion="7" minRefreshableVersion="3" recordCount="195" xr:uid="{6181FA50-2E60-4421-81FA-6853815D0753}">
  <cacheSource type="worksheet">
    <worksheetSource ref="G4:H199" sheet="2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1181481482" createdVersion="7" refreshedVersion="7" minRefreshableVersion="3" recordCount="195" xr:uid="{4410EFC5-94C6-43C1-BDC3-C6EF710FD6F5}">
  <cacheSource type="worksheet">
    <worksheetSource ref="F4:G199" sheet="2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1804282404" createdVersion="7" refreshedVersion="7" minRefreshableVersion="3" recordCount="195" xr:uid="{71077757-41AA-41E1-8B06-A1ACED386091}">
  <cacheSource type="worksheet">
    <worksheetSource ref="G4:H199" sheet="2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2025925928" createdVersion="7" refreshedVersion="7" minRefreshableVersion="3" recordCount="195" xr:uid="{2E053A69-975C-4BBE-9B4E-D16A4EC78CD8}">
  <cacheSource type="worksheet">
    <worksheetSource ref="F4:G199" sheet="2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2892939813" createdVersion="7" refreshedVersion="7" minRefreshableVersion="3" recordCount="195" xr:uid="{7D761B4E-6A28-455C-A413-9E20D3BA7632}">
  <cacheSource type="worksheet">
    <worksheetSource ref="G4:H199" sheet="2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099421297" createdVersion="7" refreshedVersion="7" minRefreshableVersion="3" recordCount="195" xr:uid="{4B2594DA-1CAC-467F-846D-925C6ADEDA21}">
  <cacheSource type="worksheet">
    <worksheetSource ref="F4:G199" sheet="2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722106481" createdVersion="7" refreshedVersion="7" minRefreshableVersion="3" recordCount="195" xr:uid="{D1B11071-4F56-43F9-B746-40E1006F31D6}">
  <cacheSource type="worksheet">
    <worksheetSource ref="G4:H199" sheet="2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951851849" createdVersion="7" refreshedVersion="7" minRefreshableVersion="3" recordCount="195" xr:uid="{514E59CB-F2A9-40B6-960D-5A550228617A}">
  <cacheSource type="worksheet">
    <worksheetSource ref="F4:G199" sheet="2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4645717595" createdVersion="7" refreshedVersion="7" minRefreshableVersion="3" recordCount="195" xr:uid="{D18BEBFE-D44A-4698-9374-94031715F9EA}">
  <cacheSource type="worksheet">
    <worksheetSource ref="G4:H199" sheet="2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38000694447" createdVersion="7" refreshedVersion="7" minRefreshableVersion="3" recordCount="195" xr:uid="{5AC40F30-D019-4B13-928E-E517B6FCD353}">
  <cacheSource type="worksheet">
    <worksheetSource ref="G4:H199" sheet="1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4859953707" createdVersion="7" refreshedVersion="7" minRefreshableVersion="3" recordCount="195" xr:uid="{6E6E5674-4D35-4A5D-8030-B9065A0367AF}">
  <cacheSource type="worksheet">
    <worksheetSource ref="F4:G199" sheet="2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5426273146" createdVersion="7" refreshedVersion="7" minRefreshableVersion="3" recordCount="195" xr:uid="{1DE10171-F814-4032-B2CD-0E4CF9AE4C43}">
  <cacheSource type="worksheet">
    <worksheetSource ref="G4:H199" sheet="2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5652199073" createdVersion="7" refreshedVersion="7" minRefreshableVersion="3" recordCount="195" xr:uid="{361A34D7-4409-4C90-979B-5D42CCCB28A2}">
  <cacheSource type="worksheet">
    <worksheetSource ref="F4:G199" sheet="2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6322453704" createdVersion="7" refreshedVersion="7" minRefreshableVersion="3" recordCount="195" xr:uid="{E58F0737-82A8-47A2-BD57-F0686AC3F234}">
  <cacheSource type="worksheet">
    <worksheetSource ref="G4:H199" sheet="3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6540162041" createdVersion="7" refreshedVersion="7" minRefreshableVersion="3" recordCount="195" xr:uid="{964F8236-0630-450F-9E84-AB41582741B3}">
  <cacheSource type="worksheet">
    <worksheetSource ref="F4:G199" sheet="3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133796297" createdVersion="7" refreshedVersion="7" minRefreshableVersion="3" recordCount="195" xr:uid="{8FBCDF79-915C-4291-8A9C-7FE042FB57BC}">
  <cacheSource type="worksheet">
    <worksheetSource ref="G4:H199" sheet="3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333680554" createdVersion="7" refreshedVersion="7" minRefreshableVersion="3" recordCount="195" xr:uid="{9C852443-93A8-47F5-AFC4-2DEAFE13E5A7}">
  <cacheSource type="worksheet">
    <worksheetSource ref="F4:G199" sheet="3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998263888" createdVersion="7" refreshedVersion="7" minRefreshableVersion="3" recordCount="195" xr:uid="{E4E1A667-1699-4B43-90F2-AE70A98BC9FD}">
  <cacheSource type="worksheet">
    <worksheetSource ref="G4:H199" sheet="3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208333336" createdVersion="7" refreshedVersion="7" minRefreshableVersion="3" recordCount="195" xr:uid="{5B037891-1248-4B91-8887-9183B83141B9}">
  <cacheSource type="worksheet">
    <worksheetSource ref="F4:G199" sheet="3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769097224" createdVersion="7" refreshedVersion="7" minRefreshableVersion="3" recordCount="195" xr:uid="{C706E482-635F-4833-B8E8-058288E20BFA}">
  <cacheSource type="worksheet">
    <worksheetSource ref="G4:H199" sheet="3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38254976855" createdVersion="7" refreshedVersion="7" minRefreshableVersion="3" recordCount="195" xr:uid="{E823756B-5FCB-4C37-9A8C-5F770B38BA29}">
  <cacheSource type="worksheet">
    <worksheetSource ref="F4:G199" sheet="1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998379631" createdVersion="7" refreshedVersion="7" minRefreshableVersion="3" recordCount="195" xr:uid="{AEA47475-8F9F-4A65-82D2-55D4B26CBDA9}">
  <cacheSource type="worksheet">
    <worksheetSource ref="F4:G199" sheet="3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9522569441" createdVersion="7" refreshedVersion="7" minRefreshableVersion="3" recordCount="195" xr:uid="{95A47187-59A3-4C93-BC00-08DEB4FAE57E}">
  <cacheSource type="worksheet">
    <worksheetSource ref="G4:H199" sheet="3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0224884262" createdVersion="7" refreshedVersion="7" minRefreshableVersion="3" recordCount="195" xr:uid="{4006FF6B-55E1-4CBC-8CE8-BC46D5DC517E}">
  <cacheSource type="worksheet">
    <worksheetSource ref="G4:H199" sheet="3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0457175925" createdVersion="7" refreshedVersion="7" minRefreshableVersion="3" recordCount="195" xr:uid="{1C2081CE-46D7-480E-9318-3A45F197382D}">
  <cacheSource type="worksheet">
    <worksheetSource ref="F4:G199" sheet="3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1056134262" createdVersion="7" refreshedVersion="7" minRefreshableVersion="3" recordCount="195" xr:uid="{31AF319E-E583-4977-8668-AE0B50B59542}">
  <cacheSource type="worksheet">
    <worksheetSource ref="G4:H199" sheet="3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1405902779" createdVersion="7" refreshedVersion="7" minRefreshableVersion="3" recordCount="195" xr:uid="{C3D4EC51-4B9D-4033-BBC4-9984A075F8D6}">
  <cacheSource type="worksheet">
    <worksheetSource ref="F4:G199" sheet="3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3041550929" createdVersion="7" refreshedVersion="7" minRefreshableVersion="3" recordCount="195" xr:uid="{A9228486-E77D-4978-91BE-8E14DEA35B38}">
  <cacheSource type="worksheet">
    <worksheetSource ref="G4:H199" sheet="3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3247569444" createdVersion="7" refreshedVersion="7" minRefreshableVersion="3" recordCount="195" xr:uid="{4EBE1DB1-6BEE-4C8C-AF5B-F542A2E61DD9}">
  <cacheSource type="worksheet">
    <worksheetSource ref="F4:G199" sheet="3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6118981478" createdVersion="7" refreshedVersion="7" minRefreshableVersion="3" recordCount="195" xr:uid="{C0C7ED91-4710-4DBC-B4ED-4D4F8D405C14}">
  <cacheSource type="worksheet">
    <worksheetSource ref="G4:H199" sheet="3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7466203705" createdVersion="7" refreshedVersion="7" minRefreshableVersion="3" recordCount="195" xr:uid="{5A7E1A9D-44E4-4858-A63E-1F510E93C805}">
  <cacheSource type="worksheet">
    <worksheetSource ref="F4:G199" sheet="3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077511574" createdVersion="7" refreshedVersion="7" minRefreshableVersion="3" recordCount="195" xr:uid="{2F08ABE4-8ED9-40A4-87FC-089F61DA9485}">
  <cacheSource type="worksheet">
    <worksheetSource ref="G4:H199" sheet="1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1540972225" createdVersion="7" refreshedVersion="7" minRefreshableVersion="3" recordCount="195" xr:uid="{4F4BCFBE-356B-4F82-8470-4C06FAFF3B42}">
  <cacheSource type="worksheet">
    <worksheetSource ref="G4:H199" sheet="3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1753356482" createdVersion="7" refreshedVersion="7" minRefreshableVersion="3" recordCount="195" xr:uid="{BE528AA4-5EBF-490D-A5AC-915267674B7F}">
  <cacheSource type="worksheet">
    <worksheetSource ref="F4:G199" sheet="3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2659837962" createdVersion="7" refreshedVersion="7" minRefreshableVersion="3" recordCount="195" xr:uid="{1FD8A957-3EAE-480C-8DF4-CD6F4EC4BA18}">
  <cacheSource type="worksheet">
    <worksheetSource ref="G4:H199" sheet="4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2887615737" createdVersion="7" refreshedVersion="7" minRefreshableVersion="3" recordCount="195" xr:uid="{F272788E-6679-4C13-9A1B-D046CF034BF7}">
  <cacheSource type="worksheet">
    <worksheetSource ref="F4:G199" sheet="4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3970486112" createdVersion="7" refreshedVersion="7" minRefreshableVersion="3" recordCount="195" xr:uid="{8832B62F-816B-425D-BDF3-53694A0BD421}">
  <cacheSource type="worksheet">
    <worksheetSource ref="G4:H199" sheet="4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1837963" createdVersion="7" refreshedVersion="7" minRefreshableVersion="3" recordCount="195" xr:uid="{413D93DD-56A5-47FF-8469-670F1DDF0766}">
  <cacheSource type="worksheet">
    <worksheetSource ref="F4:G199" sheet="4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762847224" createdVersion="7" refreshedVersion="7" minRefreshableVersion="3" recordCount="195" xr:uid="{634245BC-C0EE-4CC2-964F-770644EA887F}">
  <cacheSource type="worksheet">
    <worksheetSource ref="G4:H199" sheet="4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991666668" createdVersion="7" refreshedVersion="7" minRefreshableVersion="3" recordCount="195" xr:uid="{9FD5D6F7-E4B7-4AFF-92B7-3C42A39D0B2C}">
  <cacheSource type="worksheet">
    <worksheetSource ref="F4:G199" sheet="4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5644675926" createdVersion="7" refreshedVersion="7" minRefreshableVersion="3" recordCount="195" xr:uid="{7AB8C3ED-3F1B-4251-9ED7-3F9FC75981A2}">
  <cacheSource type="worksheet">
    <worksheetSource ref="G4:H199" sheet="4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5877199073" createdVersion="7" refreshedVersion="7" minRefreshableVersion="3" recordCount="195" xr:uid="{D1173F06-C49D-4745-9EA6-706796861479}">
  <cacheSource type="worksheet">
    <worksheetSource ref="F4:G199" sheet="4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1007523148" createdVersion="7" refreshedVersion="7" minRefreshableVersion="3" recordCount="195" xr:uid="{F831EA3A-5C1A-4AF3-8A53-5DA100085229}">
  <cacheSource type="worksheet">
    <worksheetSource ref="F4:G199" sheet="1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6458333337" createdVersion="7" refreshedVersion="7" minRefreshableVersion="3" recordCount="195" xr:uid="{5B6392FC-13F7-432F-BE4E-2EC0612B8EB6}">
  <cacheSource type="worksheet">
    <worksheetSource ref="G4:H199" sheet="4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667638889" createdVersion="7" refreshedVersion="7" minRefreshableVersion="3" recordCount="195" xr:uid="{088C1721-E2B6-48FD-8AA8-CA63153813CD}">
  <cacheSource type="worksheet">
    <worksheetSource ref="F4:G199" sheet="4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7263541665" createdVersion="7" refreshedVersion="7" minRefreshableVersion="3" recordCount="195" xr:uid="{70094868-8097-4C86-98F4-6989E4C90EE7}">
  <cacheSource type="worksheet">
    <worksheetSource ref="G4:H199" sheet="4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7471180557" createdVersion="7" refreshedVersion="7" minRefreshableVersion="3" recordCount="195" xr:uid="{57810EF7-07B3-4459-98DE-DD71AB46FB58}">
  <cacheSource type="worksheet">
    <worksheetSource ref="F4:G199" sheet="4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015162035" createdVersion="7" refreshedVersion="7" minRefreshableVersion="3" recordCount="195" xr:uid="{02CF4888-EF95-4D28-ADDE-22DCFB9D9049}">
  <cacheSource type="worksheet">
    <worksheetSource ref="G4:H199" sheet="4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260532406" createdVersion="7" refreshedVersion="7" minRefreshableVersion="3" recordCount="195" xr:uid="{3EF576CF-A235-4AC2-AB1E-51F92E244582}">
  <cacheSource type="worksheet">
    <worksheetSource ref="F4:G199" sheet="4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808333332" createdVersion="7" refreshedVersion="7" minRefreshableVersion="3" recordCount="195" xr:uid="{54334F08-8D9F-4E03-AAF2-6467D16807C4}">
  <cacheSource type="worksheet">
    <worksheetSource ref="G4:H199" sheet="4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029166664" createdVersion="7" refreshedVersion="7" minRefreshableVersion="3" recordCount="195" xr:uid="{FBFC4A18-E5C1-4686-9D81-12548DB93FE6}">
  <cacheSource type="worksheet">
    <worksheetSource ref="F4:G199" sheet="4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531481482" createdVersion="7" refreshedVersion="7" minRefreshableVersion="3" recordCount="195" xr:uid="{8308003F-FFFF-47F9-ADAB-F22C8B558379}">
  <cacheSource type="worksheet">
    <worksheetSource ref="G4:H199" sheet="4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751157406" createdVersion="7" refreshedVersion="7" minRefreshableVersion="3" recordCount="195" xr:uid="{6AC3467B-42FA-4341-AB90-E58B14F9926C}">
  <cacheSource type="worksheet">
    <worksheetSource ref="F4:G199" sheet="4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160798611" createdVersion="7" refreshedVersion="7" minRefreshableVersion="3" recordCount="195" xr:uid="{23E425AF-7BE3-4545-9030-9DCCAC6F9E79}">
  <cacheSource type="worksheet">
    <worksheetSource ref="G4:H199" sheet="1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0341550929" createdVersion="7" refreshedVersion="7" minRefreshableVersion="3" recordCount="195" xr:uid="{4670ADC1-B971-4F9C-AB97-BF51FF0BB8BD}">
  <cacheSource type="worksheet">
    <worksheetSource ref="G4:H199" sheet="4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0554050925" createdVersion="7" refreshedVersion="7" minRefreshableVersion="3" recordCount="195" xr:uid="{2A005014-72E9-433A-9FA1-6170A8B54790}">
  <cacheSource type="worksheet">
    <worksheetSource ref="F4:G199" sheet="4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108877315" createdVersion="7" refreshedVersion="7" minRefreshableVersion="3" recordCount="195" xr:uid="{51E023C1-6F63-40AC-82D8-C76B0319965C}">
  <cacheSource type="worksheet">
    <worksheetSource ref="G4:H199" sheet="5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1286111112" createdVersion="7" refreshedVersion="7" minRefreshableVersion="3" recordCount="195" xr:uid="{E4453107-98BE-4969-B1F9-8C56F6BDC97E}">
  <cacheSource type="worksheet">
    <worksheetSource ref="F4:G199" sheet="5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89.673171643517" createdVersion="7" refreshedVersion="7" minRefreshableVersion="3" recordCount="238" xr:uid="{8F76DEC2-C811-416E-BFA0-8F39FF7B8812}">
  <cacheSource type="worksheet">
    <worksheetSource ref="G4:H242" sheet="2a"/>
  </cacheSource>
  <cacheFields count="2">
    <cacheField name="m2" numFmtId="0">
      <sharedItems containsString="0" containsBlank="1" containsNumber="1" minValue="0" maxValue="170"/>
    </cacheField>
    <cacheField name="vloerafwerking" numFmtId="0">
      <sharedItems containsBlank="1" count="7">
        <s v="Steen"/>
        <s v="Tapijt"/>
        <s v="Linoleum"/>
        <m/>
        <s v="Metaal"/>
        <s v="PVC"/>
        <s v="Hout"/>
      </sharedItems>
    </cacheField>
  </cacheFields>
  <extLst>
    <ext xmlns:x14="http://schemas.microsoft.com/office/spreadsheetml/2009/9/main" uri="{725AE2AE-9491-48be-B2B4-4EB974FC3084}">
      <x14:pivotCacheDefinition/>
    </ext>
  </extLst>
</pivotCacheDefinition>
</file>

<file path=xl/pivotCache/pivotCacheDefinition7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89.673249768515" createdVersion="7" refreshedVersion="7" minRefreshableVersion="3" recordCount="238" xr:uid="{1C31F425-CF3C-4BA9-B7AA-82616AC91A68}">
  <cacheSource type="worksheet">
    <worksheetSource ref="F4:G242" sheet="2a"/>
  </cacheSource>
  <cacheFields count="2">
    <cacheField name="Cat." numFmtId="0">
      <sharedItems count="8">
        <s v="J"/>
        <s v="E"/>
        <s v="B"/>
        <s v="K"/>
        <s v="D"/>
        <s v="G"/>
        <e v="#N/A"/>
        <s v="C"/>
      </sharedItems>
    </cacheField>
    <cacheField name="m2" numFmtId="0">
      <sharedItems containsString="0" containsBlank="1" containsNumber="1" minValue="0" maxValue="170"/>
    </cacheField>
  </cacheFields>
  <extLst>
    <ext xmlns:x14="http://schemas.microsoft.com/office/spreadsheetml/2009/9/main" uri="{725AE2AE-9491-48be-B2B4-4EB974FC3084}">
      <x14:pivotCacheDefinition/>
    </ext>
  </extLst>
</pivotCacheDefinition>
</file>

<file path=xl/pivotCache/pivotCacheDefinition7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89.678447569444" createdVersion="7" refreshedVersion="7" minRefreshableVersion="3" recordCount="195" xr:uid="{3E323E56-7D1C-417F-B5C6-805C091D889C}">
  <cacheSource type="worksheet">
    <worksheetSource ref="G4:H199" sheet="3a"/>
  </cacheSource>
  <cacheFields count="2">
    <cacheField name="m2" numFmtId="0">
      <sharedItems containsString="0" containsBlank="1" containsNumber="1" containsInteger="1" minValue="2" maxValue="225"/>
    </cacheField>
    <cacheField name="vloerafwerking" numFmtId="0">
      <sharedItems containsBlank="1" count="3">
        <s v="Sportvloer"/>
        <s v="Steen"/>
        <m/>
      </sharedItems>
    </cacheField>
  </cacheFields>
  <extLst>
    <ext xmlns:x14="http://schemas.microsoft.com/office/spreadsheetml/2009/9/main" uri="{725AE2AE-9491-48be-B2B4-4EB974FC3084}">
      <x14:pivotCacheDefinition/>
    </ext>
  </extLst>
</pivotCacheDefinition>
</file>

<file path=xl/pivotCache/pivotCacheDefinition7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89.678476273148" createdVersion="7" refreshedVersion="7" minRefreshableVersion="3" recordCount="195" xr:uid="{E3463D8C-509A-4E1C-A974-807B851017EF}">
  <cacheSource type="worksheet">
    <worksheetSource ref="F4:G199" sheet="3a"/>
  </cacheSource>
  <cacheFields count="2">
    <cacheField name="Cat." numFmtId="0">
      <sharedItems containsBlank="1" count="5">
        <s v="I"/>
        <s v="E"/>
        <s v="G"/>
        <m/>
        <e v="#N/A" u="1"/>
      </sharedItems>
    </cacheField>
    <cacheField name="m2" numFmtId="0">
      <sharedItems containsString="0" containsBlank="1" containsNumber="1" containsInteger="1" minValue="2" maxValue="225"/>
    </cacheField>
  </cacheFields>
  <extLst>
    <ext xmlns:x14="http://schemas.microsoft.com/office/spreadsheetml/2009/9/main" uri="{725AE2AE-9491-48be-B2B4-4EB974FC3084}">
      <x14:pivotCacheDefinition/>
    </ext>
  </extLst>
</pivotCacheDefinition>
</file>

<file path=xl/pivotCache/pivotCacheDefinition7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0.368185185187" createdVersion="7" refreshedVersion="7" minRefreshableVersion="3" recordCount="195" xr:uid="{77041903-869F-47D1-A93B-DB46EF018ED0}">
  <cacheSource type="worksheet">
    <worksheetSource ref="G4:H199" sheet="4a"/>
  </cacheSource>
  <cacheFields count="2">
    <cacheField name="m2" numFmtId="0">
      <sharedItems containsString="0" containsBlank="1" containsNumber="1" minValue="3" maxValue="258"/>
    </cacheField>
    <cacheField name="vloerafwerking" numFmtId="0">
      <sharedItems containsBlank="1" count="3">
        <s v="Steen"/>
        <s v="Sportvloer"/>
        <m/>
      </sharedItems>
    </cacheField>
  </cacheFields>
  <extLst>
    <ext xmlns:x14="http://schemas.microsoft.com/office/spreadsheetml/2009/9/main" uri="{725AE2AE-9491-48be-B2B4-4EB974FC3084}">
      <x14:pivotCacheDefinition/>
    </ext>
  </extLst>
</pivotCacheDefinition>
</file>

<file path=xl/pivotCache/pivotCacheDefinition7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0.368207060186" createdVersion="7" refreshedVersion="7" minRefreshableVersion="3" recordCount="195" xr:uid="{43E67E3D-6E0B-4B6D-B67F-337E8F027592}">
  <cacheSource type="worksheet">
    <worksheetSource ref="F4:G199" sheet="4a"/>
  </cacheSource>
  <cacheFields count="2">
    <cacheField name="Cat." numFmtId="0">
      <sharedItems containsBlank="1" count="5">
        <s v="E"/>
        <s v="G"/>
        <s v="I"/>
        <m/>
        <e v="#N/A" u="1"/>
      </sharedItems>
    </cacheField>
    <cacheField name="m2" numFmtId="0">
      <sharedItems containsString="0" containsBlank="1" containsNumber="1" minValue="3" maxValue="258"/>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1832407405" createdVersion="7" refreshedVersion="7" minRefreshableVersion="3" recordCount="195" xr:uid="{3428B20D-78B5-4D69-8AC6-C28E37F325BD}">
  <cacheSource type="worksheet">
    <worksheetSource ref="F4:G199" sheet="1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0.371721990741" createdVersion="7" refreshedVersion="7" minRefreshableVersion="3" recordCount="195" xr:uid="{2FD49540-FA85-4E77-A511-993481876E97}">
  <cacheSource type="worksheet">
    <worksheetSource ref="G4:H199" sheet="5a"/>
  </cacheSource>
  <cacheFields count="2">
    <cacheField name="m2" numFmtId="0">
      <sharedItems containsString="0" containsBlank="1" containsNumber="1" minValue="1.2" maxValue="260.89999999999998"/>
    </cacheField>
    <cacheField name="vloerafwerking" numFmtId="0">
      <sharedItems containsBlank="1" count="3">
        <s v="Sportvloer"/>
        <s v="Gietvloer"/>
        <m/>
      </sharedItems>
    </cacheField>
  </cacheFields>
  <extLst>
    <ext xmlns:x14="http://schemas.microsoft.com/office/spreadsheetml/2009/9/main" uri="{725AE2AE-9491-48be-B2B4-4EB974FC3084}">
      <x14:pivotCacheDefinition/>
    </ext>
  </extLst>
</pivotCacheDefinition>
</file>

<file path=xl/pivotCache/pivotCacheDefinition8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0.371751157407" createdVersion="7" refreshedVersion="7" minRefreshableVersion="3" recordCount="195" xr:uid="{460BE530-58F7-4F77-8814-A4CB8238AABF}">
  <cacheSource type="worksheet">
    <worksheetSource ref="F4:G199" sheet="5a"/>
  </cacheSource>
  <cacheFields count="2">
    <cacheField name="Cat." numFmtId="0">
      <sharedItems containsBlank="1" count="6">
        <s v="I"/>
        <e v="#N/A"/>
        <s v="B"/>
        <s v="G"/>
        <s v="E"/>
        <m/>
      </sharedItems>
    </cacheField>
    <cacheField name="m2" numFmtId="0">
      <sharedItems containsString="0" containsBlank="1" containsNumber="1" minValue="1.2" maxValue="260.89999999999998"/>
    </cacheField>
  </cacheFields>
  <extLst>
    <ext xmlns:x14="http://schemas.microsoft.com/office/spreadsheetml/2009/9/main" uri="{725AE2AE-9491-48be-B2B4-4EB974FC3084}">
      <x14:pivotCacheDefinition/>
    </ext>
  </extLst>
</pivotCacheDefinition>
</file>

<file path=xl/pivotCache/pivotCacheDefinition8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35612037034" createdVersion="7" refreshedVersion="7" minRefreshableVersion="3" recordCount="195" xr:uid="{9C6B521B-EBE7-4F6E-9B39-B4620A843A0A}">
  <cacheSource type="worksheet">
    <worksheetSource ref="G4:H199" sheet="6a"/>
  </cacheSource>
  <cacheFields count="2">
    <cacheField name="m2" numFmtId="0">
      <sharedItems containsString="0" containsBlank="1" containsNumber="1" minValue="8.6" maxValue="284"/>
    </cacheField>
    <cacheField name="vloerafwerking" numFmtId="0">
      <sharedItems containsBlank="1" count="3">
        <s v="Steen"/>
        <s v="PVC"/>
        <m/>
      </sharedItems>
    </cacheField>
  </cacheFields>
  <extLst>
    <ext xmlns:x14="http://schemas.microsoft.com/office/spreadsheetml/2009/9/main" uri="{725AE2AE-9491-48be-B2B4-4EB974FC3084}">
      <x14:pivotCacheDefinition/>
    </ext>
  </extLst>
</pivotCacheDefinition>
</file>

<file path=xl/pivotCache/pivotCacheDefinition8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35888194441" createdVersion="7" refreshedVersion="7" minRefreshableVersion="3" recordCount="195" xr:uid="{4297431C-327A-4281-8634-7832A50F2183}">
  <cacheSource type="worksheet">
    <worksheetSource ref="F4:G199" sheet="6a"/>
  </cacheSource>
  <cacheFields count="2">
    <cacheField name="Cat." numFmtId="0">
      <sharedItems containsBlank="1" count="6">
        <s v="E"/>
        <s v="B"/>
        <s v="G"/>
        <s v="I"/>
        <m/>
        <e v="#N/A" u="1"/>
      </sharedItems>
    </cacheField>
    <cacheField name="m2" numFmtId="0">
      <sharedItems containsString="0" containsBlank="1" containsNumber="1" minValue="8.6" maxValue="284"/>
    </cacheField>
  </cacheFields>
  <extLst>
    <ext xmlns:x14="http://schemas.microsoft.com/office/spreadsheetml/2009/9/main" uri="{725AE2AE-9491-48be-B2B4-4EB974FC3084}">
      <x14:pivotCacheDefinition/>
    </ext>
  </extLst>
</pivotCacheDefinition>
</file>

<file path=xl/pivotCache/pivotCacheDefinition8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38695601848" createdVersion="7" refreshedVersion="7" minRefreshableVersion="3" recordCount="195" xr:uid="{BD4FC38A-AFEE-45E3-849C-01DA3A050B33}">
  <cacheSource type="worksheet">
    <worksheetSource ref="G4:H199" sheet="7a"/>
  </cacheSource>
  <cacheFields count="2">
    <cacheField name="m2" numFmtId="0">
      <sharedItems containsString="0" containsBlank="1" containsNumber="1" containsInteger="1" minValue="4" maxValue="125"/>
    </cacheField>
    <cacheField name="vloerafwerking" numFmtId="0">
      <sharedItems containsBlank="1" count="6">
        <s v="Steen"/>
        <s v="Sportvloer"/>
        <s v="Gietvloer"/>
        <m/>
        <s v="Linoleum" u="1"/>
        <s v="Tapijt" u="1"/>
      </sharedItems>
    </cacheField>
  </cacheFields>
  <extLst>
    <ext xmlns:x14="http://schemas.microsoft.com/office/spreadsheetml/2009/9/main" uri="{725AE2AE-9491-48be-B2B4-4EB974FC3084}">
      <x14:pivotCacheDefinition/>
    </ext>
  </extLst>
</pivotCacheDefinition>
</file>

<file path=xl/pivotCache/pivotCacheDefinition8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38721874997" createdVersion="7" refreshedVersion="7" minRefreshableVersion="3" recordCount="195" xr:uid="{D9359129-C5AD-495A-8311-FF4D5C07B766}">
  <cacheSource type="worksheet">
    <worksheetSource ref="F4:G199" sheet="7a"/>
  </cacheSource>
  <cacheFields count="2">
    <cacheField name="Cat." numFmtId="0">
      <sharedItems containsBlank="1" count="5">
        <s v="E"/>
        <s v="I"/>
        <s v="G"/>
        <m/>
        <e v="#N/A" u="1"/>
      </sharedItems>
    </cacheField>
    <cacheField name="m2" numFmtId="0">
      <sharedItems containsString="0" containsBlank="1" containsNumber="1" containsInteger="1" minValue="4" maxValue="125"/>
    </cacheField>
  </cacheFields>
  <extLst>
    <ext xmlns:x14="http://schemas.microsoft.com/office/spreadsheetml/2009/9/main" uri="{725AE2AE-9491-48be-B2B4-4EB974FC3084}">
      <x14:pivotCacheDefinition/>
    </ext>
  </extLst>
</pivotCacheDefinition>
</file>

<file path=xl/pivotCache/pivotCacheDefinition8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47314004631" createdVersion="7" refreshedVersion="7" minRefreshableVersion="3" recordCount="197" xr:uid="{48FF8874-7539-42E6-BD64-3C35176F763E}">
  <cacheSource type="worksheet">
    <worksheetSource ref="G4:H201" sheet="8a"/>
  </cacheSource>
  <cacheFields count="2">
    <cacheField name="m2" numFmtId="0">
      <sharedItems containsString="0" containsBlank="1" containsNumber="1" minValue="1.5" maxValue="120"/>
    </cacheField>
    <cacheField name="vloerafwerking" numFmtId="0">
      <sharedItems containsBlank="1" count="5">
        <s v="Tapijt"/>
        <s v="Steen"/>
        <s v="Metaal"/>
        <s v="Linoleum"/>
        <m/>
      </sharedItems>
    </cacheField>
  </cacheFields>
  <extLst>
    <ext xmlns:x14="http://schemas.microsoft.com/office/spreadsheetml/2009/9/main" uri="{725AE2AE-9491-48be-B2B4-4EB974FC3084}">
      <x14:pivotCacheDefinition/>
    </ext>
  </extLst>
</pivotCacheDefinition>
</file>

<file path=xl/pivotCache/pivotCacheDefinition8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47343749997" createdVersion="7" refreshedVersion="7" minRefreshableVersion="3" recordCount="197" xr:uid="{B0B4F87A-7DD5-4C20-8A67-E979ADCBE733}">
  <cacheSource type="worksheet">
    <worksheetSource ref="F4:G201" sheet="8a"/>
  </cacheSource>
  <cacheFields count="2">
    <cacheField name="Cat." numFmtId="0">
      <sharedItems containsBlank="1" count="7">
        <s v="E"/>
        <s v="K"/>
        <s v="G"/>
        <s v="B"/>
        <e v="#N/A"/>
        <s v="D"/>
        <m/>
      </sharedItems>
    </cacheField>
    <cacheField name="m2" numFmtId="0">
      <sharedItems containsString="0" containsBlank="1" containsNumber="1" minValue="1.5" maxValue="120"/>
    </cacheField>
  </cacheFields>
  <extLst>
    <ext xmlns:x14="http://schemas.microsoft.com/office/spreadsheetml/2009/9/main" uri="{725AE2AE-9491-48be-B2B4-4EB974FC3084}">
      <x14:pivotCacheDefinition/>
    </ext>
  </extLst>
</pivotCacheDefinition>
</file>

<file path=xl/pivotCache/pivotCacheDefinition8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54252546295" createdVersion="7" refreshedVersion="7" minRefreshableVersion="3" recordCount="195" xr:uid="{5FD8EAD8-E055-4BA1-A6FF-834E248FAACC}">
  <cacheSource type="worksheet">
    <worksheetSource ref="G4:H199" sheet="9a"/>
  </cacheSource>
  <cacheFields count="2">
    <cacheField name="m2" numFmtId="0">
      <sharedItems containsString="0" containsBlank="1" containsNumber="1" minValue="1.2" maxValue="31.75"/>
    </cacheField>
    <cacheField name="vloerafwerking" numFmtId="0">
      <sharedItems containsBlank="1" count="2">
        <s v="Steen"/>
        <m/>
      </sharedItems>
    </cacheField>
  </cacheFields>
  <extLst>
    <ext xmlns:x14="http://schemas.microsoft.com/office/spreadsheetml/2009/9/main" uri="{725AE2AE-9491-48be-B2B4-4EB974FC3084}">
      <x14:pivotCacheDefinition/>
    </ext>
  </extLst>
</pivotCacheDefinition>
</file>

<file path=xl/pivotCache/pivotCacheDefinition8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54276967596" createdVersion="7" refreshedVersion="7" minRefreshableVersion="3" recordCount="195" xr:uid="{05437E94-5B80-4E9E-9D14-6582AFD80C6C}">
  <cacheSource type="worksheet">
    <worksheetSource ref="F4:G199" sheet="9a"/>
  </cacheSource>
  <cacheFields count="2">
    <cacheField name="Cat." numFmtId="0">
      <sharedItems containsBlank="1" count="4">
        <s v="E"/>
        <s v="G"/>
        <e v="#N/A"/>
        <m/>
      </sharedItems>
    </cacheField>
    <cacheField name="m2" numFmtId="0">
      <sharedItems containsString="0" containsBlank="1" containsNumber="1" minValue="1.2" maxValue="31.7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43261805557" createdVersion="7" refreshedVersion="7" minRefreshableVersion="3" recordCount="195" xr:uid="{BC6577D8-FD6C-4FB7-A932-7CDEF3AA1F80}">
  <cacheSource type="worksheet">
    <worksheetSource ref="G4:H199" sheet="1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9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66975231479" createdVersion="7" refreshedVersion="7" minRefreshableVersion="3" recordCount="195" xr:uid="{F02654FC-725A-4BBC-B08E-58131E459C58}">
  <cacheSource type="worksheet">
    <worksheetSource ref="G4:H199" sheet="10a"/>
  </cacheSource>
  <cacheFields count="2">
    <cacheField name="m2" numFmtId="0">
      <sharedItems containsString="0" containsBlank="1" containsNumber="1" minValue="1.1000000000000001" maxValue="1218"/>
    </cacheField>
    <cacheField name="vloerafwerking" numFmtId="0">
      <sharedItems containsBlank="1" count="4">
        <s v="Steen"/>
        <s v="Sportvloer"/>
        <s v="Hout"/>
        <m/>
      </sharedItems>
    </cacheField>
  </cacheFields>
  <extLst>
    <ext xmlns:x14="http://schemas.microsoft.com/office/spreadsheetml/2009/9/main" uri="{725AE2AE-9491-48be-B2B4-4EB974FC3084}">
      <x14:pivotCacheDefinition/>
    </ext>
  </extLst>
</pivotCacheDefinition>
</file>

<file path=xl/pivotCache/pivotCacheDefinition9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66999074072" createdVersion="7" refreshedVersion="7" minRefreshableVersion="3" recordCount="195" xr:uid="{5D622D89-D565-48F2-972F-8AE05693BEAB}">
  <cacheSource type="worksheet">
    <worksheetSource ref="F4:G199" sheet="10a"/>
  </cacheSource>
  <cacheFields count="2">
    <cacheField name="Cat." numFmtId="0">
      <sharedItems containsBlank="1" count="6">
        <s v="E"/>
        <s v="G"/>
        <s v="I"/>
        <s v="B"/>
        <m/>
        <e v="#N/A" u="1"/>
      </sharedItems>
    </cacheField>
    <cacheField name="m2" numFmtId="0">
      <sharedItems containsString="0" containsBlank="1" containsNumber="1" minValue="1.1000000000000001" maxValue="1218"/>
    </cacheField>
  </cacheFields>
  <extLst>
    <ext xmlns:x14="http://schemas.microsoft.com/office/spreadsheetml/2009/9/main" uri="{725AE2AE-9491-48be-B2B4-4EB974FC3084}">
      <x14:pivotCacheDefinition/>
    </ext>
  </extLst>
</pivotCacheDefinition>
</file>

<file path=xl/pivotCache/pivotCacheDefinition9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74505092591" createdVersion="7" refreshedVersion="7" minRefreshableVersion="3" recordCount="195" xr:uid="{CDF2286F-7C50-479F-98DE-5DDC9F6D4214}">
  <cacheSource type="worksheet">
    <worksheetSource ref="F4:G199" sheet="12a"/>
  </cacheSource>
  <cacheFields count="2">
    <cacheField name="Cat." numFmtId="0">
      <sharedItems containsBlank="1" count="7">
        <e v="#N/A"/>
        <s v="C"/>
        <s v="E"/>
        <s v="D"/>
        <s v="B"/>
        <s v="G"/>
        <m/>
      </sharedItems>
    </cacheField>
    <cacheField name="m2" numFmtId="0">
      <sharedItems containsString="0" containsBlank="1" containsNumber="1" minValue="0" maxValue="58"/>
    </cacheField>
  </cacheFields>
  <extLst>
    <ext xmlns:x14="http://schemas.microsoft.com/office/spreadsheetml/2009/9/main" uri="{725AE2AE-9491-48be-B2B4-4EB974FC3084}">
      <x14:pivotCacheDefinition/>
    </ext>
  </extLst>
</pivotCacheDefinition>
</file>

<file path=xl/pivotCache/pivotCacheDefinition9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77623495374" createdVersion="7" refreshedVersion="7" minRefreshableVersion="3" recordCount="195" xr:uid="{2EEF4613-B78E-4D01-B976-FFFCA7A10108}">
  <cacheSource type="worksheet">
    <worksheetSource ref="G4:H199" sheet="13a"/>
  </cacheSource>
  <cacheFields count="2">
    <cacheField name="m2" numFmtId="0">
      <sharedItems containsString="0" containsBlank="1" containsNumber="1" minValue="1.4" maxValue="45"/>
    </cacheField>
    <cacheField name="vloerafwerking" numFmtId="0">
      <sharedItems containsBlank="1" count="3">
        <s v="Steen"/>
        <s v="Linoleum"/>
        <m/>
      </sharedItems>
    </cacheField>
  </cacheFields>
  <extLst>
    <ext xmlns:x14="http://schemas.microsoft.com/office/spreadsheetml/2009/9/main" uri="{725AE2AE-9491-48be-B2B4-4EB974FC3084}">
      <x14:pivotCacheDefinition/>
    </ext>
  </extLst>
</pivotCacheDefinition>
</file>

<file path=xl/pivotCache/pivotCacheDefinition9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77657638889" createdVersion="7" refreshedVersion="7" minRefreshableVersion="3" recordCount="195" xr:uid="{C6332438-5EAB-4D65-9E6A-6D7F87F168FF}">
  <cacheSource type="worksheet">
    <worksheetSource ref="F4:G199" sheet="13a"/>
  </cacheSource>
  <cacheFields count="2">
    <cacheField name="Cat." numFmtId="0">
      <sharedItems containsBlank="1" count="6">
        <s v="C"/>
        <s v="E"/>
        <s v="G"/>
        <s v="B"/>
        <m/>
        <e v="#N/A" u="1"/>
      </sharedItems>
    </cacheField>
    <cacheField name="m2" numFmtId="0">
      <sharedItems containsString="0" containsBlank="1" containsNumber="1" minValue="1.4" maxValue="45"/>
    </cacheField>
  </cacheFields>
  <extLst>
    <ext xmlns:x14="http://schemas.microsoft.com/office/spreadsheetml/2009/9/main" uri="{725AE2AE-9491-48be-B2B4-4EB974FC3084}">
      <x14:pivotCacheDefinition/>
    </ext>
  </extLst>
</pivotCacheDefinition>
</file>

<file path=xl/pivotCache/pivotCacheDefinition9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84069560187" createdVersion="7" refreshedVersion="7" minRefreshableVersion="3" recordCount="195" xr:uid="{447AE017-F08C-4955-AD0E-837565F58781}">
  <cacheSource type="worksheet">
    <worksheetSource ref="G4:H199" sheet="16a"/>
  </cacheSource>
  <cacheFields count="2">
    <cacheField name="m2" numFmtId="0">
      <sharedItems containsString="0" containsBlank="1" containsNumber="1" minValue="4.5999999999999996" maxValue="61.55"/>
    </cacheField>
    <cacheField name="vloerafwerking" numFmtId="0">
      <sharedItems containsBlank="1" count="4">
        <s v="Tapijt"/>
        <s v="Linoleum"/>
        <s v="Steen"/>
        <m/>
      </sharedItems>
    </cacheField>
  </cacheFields>
  <extLst>
    <ext xmlns:x14="http://schemas.microsoft.com/office/spreadsheetml/2009/9/main" uri="{725AE2AE-9491-48be-B2B4-4EB974FC3084}">
      <x14:pivotCacheDefinition/>
    </ext>
  </extLst>
</pivotCacheDefinition>
</file>

<file path=xl/pivotCache/pivotCacheDefinition9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2.584103587964" createdVersion="7" refreshedVersion="7" minRefreshableVersion="3" recordCount="195" xr:uid="{F7683F73-2F03-4A9E-8C6E-1AD3035315EE}">
  <cacheSource type="worksheet">
    <worksheetSource ref="F4:G199" sheet="16a"/>
  </cacheSource>
  <cacheFields count="2">
    <cacheField name="Cat." numFmtId="0">
      <sharedItems containsBlank="1" count="6">
        <s v="E"/>
        <s v="B"/>
        <s v="D"/>
        <s v="G"/>
        <e v="#N/A"/>
        <m/>
      </sharedItems>
    </cacheField>
    <cacheField name="m2" numFmtId="0">
      <sharedItems containsString="0" containsBlank="1" containsNumber="1" minValue="4.5999999999999996" maxValue="61.55"/>
    </cacheField>
  </cacheFields>
  <extLst>
    <ext xmlns:x14="http://schemas.microsoft.com/office/spreadsheetml/2009/9/main" uri="{725AE2AE-9491-48be-B2B4-4EB974FC3084}">
      <x14:pivotCacheDefinition/>
    </ext>
  </extLst>
</pivotCacheDefinition>
</file>

<file path=xl/pivotCache/pivotCacheDefinition9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6.492006944442" createdVersion="7" refreshedVersion="7" minRefreshableVersion="3" recordCount="195" xr:uid="{DDF157D0-3078-4CBF-9F53-7BF1421B9A86}">
  <cacheSource type="worksheet">
    <worksheetSource ref="G4:H199" sheet="18a"/>
  </cacheSource>
  <cacheFields count="2">
    <cacheField name="m2" numFmtId="0">
      <sharedItems containsString="0" containsBlank="1" containsNumber="1" minValue="1.3" maxValue="576.4"/>
    </cacheField>
    <cacheField name="vloerafwerking" numFmtId="0">
      <sharedItems containsBlank="1" count="6">
        <s v="Tapijt"/>
        <s v="Steen"/>
        <s v="Linoleum"/>
        <s v="Gietvloer"/>
        <s v="Sportvloer"/>
        <m/>
      </sharedItems>
    </cacheField>
  </cacheFields>
  <extLst>
    <ext xmlns:x14="http://schemas.microsoft.com/office/spreadsheetml/2009/9/main" uri="{725AE2AE-9491-48be-B2B4-4EB974FC3084}">
      <x14:pivotCacheDefinition/>
    </ext>
  </extLst>
</pivotCacheDefinition>
</file>

<file path=xl/pivotCache/pivotCacheDefinition9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96.492237847226" createdVersion="7" refreshedVersion="7" minRefreshableVersion="3" recordCount="195" xr:uid="{82C3F314-96CA-43DC-B98D-5D0ACAAC737E}">
  <cacheSource type="worksheet">
    <worksheetSource ref="F4:G199" sheet="18a"/>
  </cacheSource>
  <cacheFields count="2">
    <cacheField name="Cat." numFmtId="0">
      <sharedItems containsBlank="1" count="6">
        <s v="E"/>
        <s v="B"/>
        <s v="G"/>
        <s v="I"/>
        <e v="#N/A"/>
        <m/>
      </sharedItems>
    </cacheField>
    <cacheField name="m2" numFmtId="0">
      <sharedItems containsString="0" containsBlank="1" containsNumber="1" minValue="1.3" maxValue="576.4"/>
    </cacheField>
  </cacheFields>
  <extLst>
    <ext xmlns:x14="http://schemas.microsoft.com/office/spreadsheetml/2009/9/main" uri="{725AE2AE-9491-48be-B2B4-4EB974FC3084}">
      <x14:pivotCacheDefinition/>
    </ext>
  </extLst>
</pivotCacheDefinition>
</file>

<file path=xl/pivotCache/pivotCacheDefinition9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55.364459375" createdVersion="7" refreshedVersion="7" minRefreshableVersion="3" recordCount="195" xr:uid="{C2D3A341-3D7E-49D9-B10F-7AAEA4BA4C6A}">
  <cacheSource type="worksheet">
    <worksheetSource ref="G4:H199" sheet="12a"/>
  </cacheSource>
  <cacheFields count="2">
    <cacheField name="m2" numFmtId="2">
      <sharedItems containsString="0" containsBlank="1" containsNumber="1" minValue="0" maxValue="58"/>
    </cacheField>
    <cacheField name="vloerafwerking" numFmtId="2">
      <sharedItems containsBlank="1" count="5">
        <m/>
        <s v="Linoleum"/>
        <s v="Hout"/>
        <s v="Steen"/>
        <s v="PVC"/>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8">
  <r>
    <n v="100"/>
    <x v="0"/>
  </r>
  <r>
    <n v="20"/>
    <x v="1"/>
  </r>
  <r>
    <n v="70"/>
    <x v="0"/>
  </r>
  <r>
    <n v="8"/>
    <x v="1"/>
  </r>
  <r>
    <n v="10"/>
    <x v="0"/>
  </r>
  <r>
    <n v="8"/>
    <x v="0"/>
  </r>
  <r>
    <n v="4.25"/>
    <x v="2"/>
  </r>
  <r>
    <n v="0"/>
    <x v="3"/>
  </r>
  <r>
    <n v="20"/>
    <x v="0"/>
  </r>
  <r>
    <n v="12"/>
    <x v="0"/>
  </r>
  <r>
    <n v="8"/>
    <x v="4"/>
  </r>
  <r>
    <n v="4.5"/>
    <x v="1"/>
  </r>
  <r>
    <n v="23.8"/>
    <x v="5"/>
  </r>
  <r>
    <n v="106.6"/>
    <x v="5"/>
  </r>
  <r>
    <n v="21.8"/>
    <x v="1"/>
  </r>
  <r>
    <n v="8.1999999999999993"/>
    <x v="1"/>
  </r>
  <r>
    <n v="3.9"/>
    <x v="1"/>
  </r>
  <r>
    <n v="21.4"/>
    <x v="1"/>
  </r>
  <r>
    <n v="21.4"/>
    <x v="1"/>
  </r>
  <r>
    <n v="21.5"/>
    <x v="1"/>
  </r>
  <r>
    <n v="17"/>
    <x v="1"/>
  </r>
  <r>
    <n v="8"/>
    <x v="2"/>
  </r>
  <r>
    <n v="12"/>
    <x v="5"/>
  </r>
  <r>
    <n v="10.75"/>
    <x v="5"/>
  </r>
  <r>
    <n v="0"/>
    <x v="3"/>
  </r>
  <r>
    <n v="44.3"/>
    <x v="2"/>
  </r>
  <r>
    <n v="43.2"/>
    <x v="1"/>
  </r>
  <r>
    <n v="42.5"/>
    <x v="1"/>
  </r>
  <r>
    <n v="20.6"/>
    <x v="2"/>
  </r>
  <r>
    <n v="10.1"/>
    <x v="5"/>
  </r>
  <r>
    <n v="10"/>
    <x v="0"/>
  </r>
  <r>
    <n v="2"/>
    <x v="0"/>
  </r>
  <r>
    <n v="2"/>
    <x v="0"/>
  </r>
  <r>
    <n v="4"/>
    <x v="0"/>
  </r>
  <r>
    <n v="2"/>
    <x v="0"/>
  </r>
  <r>
    <n v="2"/>
    <x v="0"/>
  </r>
  <r>
    <n v="2"/>
    <x v="0"/>
  </r>
  <r>
    <n v="8"/>
    <x v="0"/>
  </r>
  <r>
    <n v="3"/>
    <x v="0"/>
  </r>
  <r>
    <n v="0"/>
    <x v="3"/>
  </r>
  <r>
    <n v="18"/>
    <x v="1"/>
  </r>
  <r>
    <n v="18"/>
    <x v="1"/>
  </r>
  <r>
    <n v="6"/>
    <x v="1"/>
  </r>
  <r>
    <n v="18"/>
    <x v="1"/>
  </r>
  <r>
    <n v="18"/>
    <x v="1"/>
  </r>
  <r>
    <n v="30"/>
    <x v="0"/>
  </r>
  <r>
    <n v="14"/>
    <x v="0"/>
  </r>
  <r>
    <n v="6"/>
    <x v="1"/>
  </r>
  <r>
    <n v="18"/>
    <x v="1"/>
  </r>
  <r>
    <n v="4.8499999999999996"/>
    <x v="5"/>
  </r>
  <r>
    <n v="72"/>
    <x v="1"/>
  </r>
  <r>
    <n v="70"/>
    <x v="1"/>
  </r>
  <r>
    <n v="60"/>
    <x v="1"/>
  </r>
  <r>
    <n v="0"/>
    <x v="3"/>
  </r>
  <r>
    <n v="50"/>
    <x v="1"/>
  </r>
  <r>
    <n v="52"/>
    <x v="1"/>
  </r>
  <r>
    <n v="24"/>
    <x v="1"/>
  </r>
  <r>
    <n v="52"/>
    <x v="1"/>
  </r>
  <r>
    <n v="6"/>
    <x v="1"/>
  </r>
  <r>
    <n v="12"/>
    <x v="6"/>
  </r>
  <r>
    <n v="6"/>
    <x v="1"/>
  </r>
  <r>
    <n v="0"/>
    <x v="3"/>
  </r>
  <r>
    <n v="24"/>
    <x v="1"/>
  </r>
  <r>
    <n v="70"/>
    <x v="1"/>
  </r>
  <r>
    <n v="24"/>
    <x v="1"/>
  </r>
  <r>
    <n v="24"/>
    <x v="1"/>
  </r>
  <r>
    <n v="82.1"/>
    <x v="5"/>
  </r>
  <r>
    <n v="20.7"/>
    <x v="5"/>
  </r>
  <r>
    <n v="25.75"/>
    <x v="5"/>
  </r>
  <r>
    <n v="6.65"/>
    <x v="5"/>
  </r>
  <r>
    <n v="51.3"/>
    <x v="5"/>
  </r>
  <r>
    <n v="10.3"/>
    <x v="5"/>
  </r>
  <r>
    <n v="4.5"/>
    <x v="5"/>
  </r>
  <r>
    <n v="9.4499999999999993"/>
    <x v="5"/>
  </r>
  <r>
    <n v="9.25"/>
    <x v="5"/>
  </r>
  <r>
    <n v="0"/>
    <x v="3"/>
  </r>
  <r>
    <n v="10"/>
    <x v="0"/>
  </r>
  <r>
    <n v="4"/>
    <x v="0"/>
  </r>
  <r>
    <n v="10.65"/>
    <x v="5"/>
  </r>
  <r>
    <n v="15"/>
    <x v="0"/>
  </r>
  <r>
    <n v="0"/>
    <x v="3"/>
  </r>
  <r>
    <n v="20"/>
    <x v="0"/>
  </r>
  <r>
    <n v="12"/>
    <x v="0"/>
  </r>
  <r>
    <n v="8.15"/>
    <x v="0"/>
  </r>
  <r>
    <n v="16.3"/>
    <x v="0"/>
  </r>
  <r>
    <n v="8.25"/>
    <x v="0"/>
  </r>
  <r>
    <n v="105.75"/>
    <x v="5"/>
  </r>
  <r>
    <n v="17.3"/>
    <x v="0"/>
  </r>
  <r>
    <n v="0"/>
    <x v="3"/>
  </r>
  <r>
    <n v="6"/>
    <x v="1"/>
  </r>
  <r>
    <n v="12"/>
    <x v="6"/>
  </r>
  <r>
    <n v="170"/>
    <x v="1"/>
  </r>
  <r>
    <n v="110"/>
    <x v="1"/>
  </r>
  <r>
    <n v="8"/>
    <x v="4"/>
  </r>
  <r>
    <n v="40"/>
    <x v="0"/>
  </r>
  <r>
    <n v="3.75"/>
    <x v="1"/>
  </r>
  <r>
    <n v="15"/>
    <x v="6"/>
  </r>
  <r>
    <n v="40"/>
    <x v="0"/>
  </r>
  <r>
    <n v="130"/>
    <x v="5"/>
  </r>
  <r>
    <n v="50"/>
    <x v="1"/>
  </r>
  <r>
    <n v="3.25"/>
    <x v="2"/>
  </r>
  <r>
    <n v="50"/>
    <x v="1"/>
  </r>
  <r>
    <n v="90"/>
    <x v="1"/>
  </r>
  <r>
    <n v="60"/>
    <x v="1"/>
  </r>
  <r>
    <n v="35"/>
    <x v="1"/>
  </r>
  <r>
    <n v="9"/>
    <x v="1"/>
  </r>
  <r>
    <n v="10"/>
    <x v="1"/>
  </r>
  <r>
    <n v="20"/>
    <x v="1"/>
  </r>
  <r>
    <n v="12"/>
    <x v="6"/>
  </r>
  <r>
    <n v="35"/>
    <x v="0"/>
  </r>
  <r>
    <n v="60"/>
    <x v="1"/>
  </r>
  <r>
    <n v="55"/>
    <x v="1"/>
  </r>
  <r>
    <n v="30"/>
    <x v="1"/>
  </r>
  <r>
    <n v="6"/>
    <x v="1"/>
  </r>
  <r>
    <n v="12"/>
    <x v="6"/>
  </r>
  <r>
    <n v="60"/>
    <x v="1"/>
  </r>
  <r>
    <n v="28"/>
    <x v="1"/>
  </r>
  <r>
    <n v="30"/>
    <x v="1"/>
  </r>
  <r>
    <n v="30"/>
    <x v="1"/>
  </r>
  <r>
    <n v="15"/>
    <x v="1"/>
  </r>
  <r>
    <n v="15"/>
    <x v="1"/>
  </r>
  <r>
    <n v="54"/>
    <x v="1"/>
  </r>
  <r>
    <n v="9"/>
    <x v="1"/>
  </r>
  <r>
    <n v="0"/>
    <x v="3"/>
  </r>
  <r>
    <n v="35"/>
    <x v="1"/>
  </r>
  <r>
    <n v="15"/>
    <x v="1"/>
  </r>
  <r>
    <n v="7.2"/>
    <x v="0"/>
  </r>
  <r>
    <n v="75"/>
    <x v="1"/>
  </r>
  <r>
    <n v="70"/>
    <x v="1"/>
  </r>
  <r>
    <n v="25"/>
    <x v="1"/>
  </r>
  <r>
    <n v="30"/>
    <x v="1"/>
  </r>
  <r>
    <n v="25"/>
    <x v="1"/>
  </r>
  <r>
    <n v="35"/>
    <x v="1"/>
  </r>
  <r>
    <n v="35"/>
    <x v="1"/>
  </r>
  <r>
    <n v="6"/>
    <x v="1"/>
  </r>
  <r>
    <n v="15"/>
    <x v="6"/>
  </r>
  <r>
    <n v="3"/>
    <x v="2"/>
  </r>
  <r>
    <n v="150"/>
    <x v="2"/>
  </r>
  <r>
    <n v="7.25"/>
    <x v="0"/>
  </r>
  <r>
    <n v="70"/>
    <x v="1"/>
  </r>
  <r>
    <n v="0"/>
    <x v="3"/>
  </r>
  <r>
    <n v="40"/>
    <x v="1"/>
  </r>
  <r>
    <n v="40"/>
    <x v="1"/>
  </r>
  <r>
    <n v="30"/>
    <x v="1"/>
  </r>
  <r>
    <n v="30"/>
    <x v="1"/>
  </r>
  <r>
    <n v="25"/>
    <x v="1"/>
  </r>
  <r>
    <n v="25"/>
    <x v="1"/>
  </r>
  <r>
    <n v="25"/>
    <x v="1"/>
  </r>
  <r>
    <n v="25"/>
    <x v="1"/>
  </r>
  <r>
    <n v="25"/>
    <x v="1"/>
  </r>
  <r>
    <n v="25"/>
    <x v="1"/>
  </r>
  <r>
    <n v="40"/>
    <x v="1"/>
  </r>
  <r>
    <n v="6"/>
    <x v="1"/>
  </r>
  <r>
    <n v="12"/>
    <x v="6"/>
  </r>
  <r>
    <n v="0"/>
    <x v="3"/>
  </r>
  <r>
    <n v="20"/>
    <x v="1"/>
  </r>
  <r>
    <n v="20"/>
    <x v="0"/>
  </r>
  <r>
    <n v="80"/>
    <x v="1"/>
  </r>
  <r>
    <n v="0"/>
    <x v="3"/>
  </r>
  <r>
    <n v="0"/>
    <x v="3"/>
  </r>
  <r>
    <n v="0"/>
    <x v="3"/>
  </r>
  <r>
    <n v="6"/>
    <x v="1"/>
  </r>
  <r>
    <n v="12"/>
    <x v="6"/>
  </r>
  <r>
    <n v="0"/>
    <x v="3"/>
  </r>
  <r>
    <n v="70"/>
    <x v="1"/>
  </r>
  <r>
    <n v="15"/>
    <x v="2"/>
  </r>
  <r>
    <n v="7"/>
    <x v="0"/>
  </r>
  <r>
    <n v="2"/>
    <x v="0"/>
  </r>
  <r>
    <n v="2"/>
    <x v="0"/>
  </r>
  <r>
    <n v="10"/>
    <x v="0"/>
  </r>
  <r>
    <n v="2"/>
    <x v="0"/>
  </r>
  <r>
    <n v="2"/>
    <x v="0"/>
  </r>
  <r>
    <n v="10"/>
    <x v="0"/>
  </r>
  <r>
    <n v="15"/>
    <x v="1"/>
  </r>
  <r>
    <n v="0"/>
    <x v="3"/>
  </r>
  <r>
    <n v="0"/>
    <x v="3"/>
  </r>
  <r>
    <n v="0"/>
    <x v="3"/>
  </r>
  <r>
    <n v="35"/>
    <x v="1"/>
  </r>
  <r>
    <n v="30"/>
    <x v="1"/>
  </r>
  <r>
    <n v="0"/>
    <x v="3"/>
  </r>
  <r>
    <n v="20"/>
    <x v="1"/>
  </r>
  <r>
    <n v="10"/>
    <x v="2"/>
  </r>
  <r>
    <n v="20"/>
    <x v="1"/>
  </r>
  <r>
    <n v="0"/>
    <x v="3"/>
  </r>
  <r>
    <n v="95"/>
    <x v="1"/>
  </r>
  <r>
    <n v="30"/>
    <x v="1"/>
  </r>
  <r>
    <n v="6"/>
    <x v="1"/>
  </r>
  <r>
    <n v="12"/>
    <x v="6"/>
  </r>
  <r>
    <n v="60"/>
    <x v="1"/>
  </r>
  <r>
    <n v="20"/>
    <x v="1"/>
  </r>
  <r>
    <n v="20"/>
    <x v="1"/>
  </r>
  <r>
    <n v="33"/>
    <x v="1"/>
  </r>
  <r>
    <n v="20"/>
    <x v="1"/>
  </r>
  <r>
    <n v="5"/>
    <x v="0"/>
  </r>
  <r>
    <n v="2"/>
    <x v="0"/>
  </r>
  <r>
    <n v="2"/>
    <x v="0"/>
  </r>
  <r>
    <n v="5"/>
    <x v="0"/>
  </r>
  <r>
    <n v="2"/>
    <x v="0"/>
  </r>
  <r>
    <n v="2"/>
    <x v="0"/>
  </r>
  <r>
    <n v="5"/>
    <x v="0"/>
  </r>
  <r>
    <n v="68.5"/>
    <x v="0"/>
  </r>
  <r>
    <m/>
    <x v="0"/>
  </r>
  <r>
    <m/>
    <x v="0"/>
  </r>
  <r>
    <m/>
    <x v="0"/>
  </r>
  <r>
    <n v="40"/>
    <x v="1"/>
  </r>
  <r>
    <n v="6"/>
    <x v="1"/>
  </r>
  <r>
    <n v="12"/>
    <x v="6"/>
  </r>
  <r>
    <n v="50"/>
    <x v="1"/>
  </r>
  <r>
    <n v="20"/>
    <x v="1"/>
  </r>
  <r>
    <n v="20"/>
    <x v="1"/>
  </r>
  <r>
    <n v="30"/>
    <x v="1"/>
  </r>
  <r>
    <n v="85"/>
    <x v="1"/>
  </r>
  <r>
    <n v="10"/>
    <x v="1"/>
  </r>
  <r>
    <n v="72"/>
    <x v="1"/>
  </r>
  <r>
    <n v="20"/>
    <x v="1"/>
  </r>
  <r>
    <n v="20"/>
    <x v="1"/>
  </r>
  <r>
    <n v="20"/>
    <x v="1"/>
  </r>
  <r>
    <n v="67"/>
    <x v="1"/>
  </r>
  <r>
    <n v="6"/>
    <x v="1"/>
  </r>
  <r>
    <n v="0"/>
    <x v="3"/>
  </r>
  <r>
    <n v="40"/>
    <x v="1"/>
  </r>
  <r>
    <n v="3"/>
    <x v="0"/>
  </r>
  <r>
    <n v="3"/>
    <x v="0"/>
  </r>
  <r>
    <n v="2"/>
    <x v="0"/>
  </r>
  <r>
    <n v="2"/>
    <x v="0"/>
  </r>
  <r>
    <n v="28"/>
    <x v="1"/>
  </r>
  <r>
    <n v="10"/>
    <x v="0"/>
  </r>
  <r>
    <n v="12"/>
    <x v="6"/>
  </r>
  <r>
    <n v="8"/>
    <x v="1"/>
  </r>
  <r>
    <n v="11.35"/>
    <x v="2"/>
  </r>
  <r>
    <n v="0"/>
    <x v="3"/>
  </r>
  <r>
    <n v="33.1"/>
    <x v="2"/>
  </r>
  <r>
    <n v="51.5"/>
    <x v="1"/>
  </r>
  <r>
    <n v="20"/>
    <x v="1"/>
  </r>
  <r>
    <n v="20"/>
    <x v="1"/>
  </r>
  <r>
    <n v="20"/>
    <x v="1"/>
  </r>
  <r>
    <n v="30"/>
    <x v="1"/>
  </r>
  <r>
    <n v="38"/>
    <x v="1"/>
  </r>
</pivotCacheRecords>
</file>

<file path=xl/pivotCache/pivotCacheRecords7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8">
  <r>
    <x v="0"/>
    <n v="100"/>
  </r>
  <r>
    <x v="1"/>
    <n v="20"/>
  </r>
  <r>
    <x v="1"/>
    <n v="70"/>
  </r>
  <r>
    <x v="2"/>
    <n v="8"/>
  </r>
  <r>
    <x v="1"/>
    <n v="10"/>
  </r>
  <r>
    <x v="1"/>
    <n v="8"/>
  </r>
  <r>
    <x v="3"/>
    <n v="4.25"/>
  </r>
  <r>
    <x v="3"/>
    <n v="0"/>
  </r>
  <r>
    <x v="1"/>
    <n v="20"/>
  </r>
  <r>
    <x v="1"/>
    <n v="12"/>
  </r>
  <r>
    <x v="1"/>
    <n v="8"/>
  </r>
  <r>
    <x v="1"/>
    <n v="4.5"/>
  </r>
  <r>
    <x v="1"/>
    <n v="23.8"/>
  </r>
  <r>
    <x v="2"/>
    <n v="106.6"/>
  </r>
  <r>
    <x v="1"/>
    <n v="21.8"/>
  </r>
  <r>
    <x v="2"/>
    <n v="8.1999999999999993"/>
  </r>
  <r>
    <x v="1"/>
    <n v="3.9"/>
  </r>
  <r>
    <x v="2"/>
    <n v="21.4"/>
  </r>
  <r>
    <x v="2"/>
    <n v="21.4"/>
  </r>
  <r>
    <x v="2"/>
    <n v="21.5"/>
  </r>
  <r>
    <x v="1"/>
    <n v="17"/>
  </r>
  <r>
    <x v="2"/>
    <n v="8"/>
  </r>
  <r>
    <x v="1"/>
    <n v="12"/>
  </r>
  <r>
    <x v="1"/>
    <n v="10.75"/>
  </r>
  <r>
    <x v="3"/>
    <n v="0"/>
  </r>
  <r>
    <x v="3"/>
    <n v="44.3"/>
  </r>
  <r>
    <x v="2"/>
    <n v="43.2"/>
  </r>
  <r>
    <x v="2"/>
    <n v="42.5"/>
  </r>
  <r>
    <x v="3"/>
    <n v="20.6"/>
  </r>
  <r>
    <x v="4"/>
    <n v="10.1"/>
  </r>
  <r>
    <x v="5"/>
    <n v="10"/>
  </r>
  <r>
    <x v="5"/>
    <n v="2"/>
  </r>
  <r>
    <x v="5"/>
    <n v="2"/>
  </r>
  <r>
    <x v="5"/>
    <n v="4"/>
  </r>
  <r>
    <x v="5"/>
    <n v="2"/>
  </r>
  <r>
    <x v="5"/>
    <n v="2"/>
  </r>
  <r>
    <x v="5"/>
    <n v="2"/>
  </r>
  <r>
    <x v="5"/>
    <n v="8"/>
  </r>
  <r>
    <x v="3"/>
    <n v="3"/>
  </r>
  <r>
    <x v="3"/>
    <n v="0"/>
  </r>
  <r>
    <x v="2"/>
    <n v="18"/>
  </r>
  <r>
    <x v="1"/>
    <n v="18"/>
  </r>
  <r>
    <x v="1"/>
    <n v="6"/>
  </r>
  <r>
    <x v="2"/>
    <n v="18"/>
  </r>
  <r>
    <x v="2"/>
    <n v="18"/>
  </r>
  <r>
    <x v="5"/>
    <n v="30"/>
  </r>
  <r>
    <x v="3"/>
    <n v="14"/>
  </r>
  <r>
    <x v="1"/>
    <n v="6"/>
  </r>
  <r>
    <x v="1"/>
    <n v="18"/>
  </r>
  <r>
    <x v="4"/>
    <n v="4.8499999999999996"/>
  </r>
  <r>
    <x v="2"/>
    <n v="72"/>
  </r>
  <r>
    <x v="2"/>
    <n v="70"/>
  </r>
  <r>
    <x v="1"/>
    <n v="60"/>
  </r>
  <r>
    <x v="1"/>
    <n v="0"/>
  </r>
  <r>
    <x v="2"/>
    <n v="50"/>
  </r>
  <r>
    <x v="2"/>
    <n v="52"/>
  </r>
  <r>
    <x v="2"/>
    <n v="24"/>
  </r>
  <r>
    <x v="2"/>
    <n v="52"/>
  </r>
  <r>
    <x v="1"/>
    <n v="6"/>
  </r>
  <r>
    <x v="1"/>
    <n v="12"/>
  </r>
  <r>
    <x v="3"/>
    <n v="6"/>
  </r>
  <r>
    <x v="3"/>
    <n v="0"/>
  </r>
  <r>
    <x v="2"/>
    <n v="24"/>
  </r>
  <r>
    <x v="2"/>
    <n v="70"/>
  </r>
  <r>
    <x v="2"/>
    <n v="24"/>
  </r>
  <r>
    <x v="2"/>
    <n v="24"/>
  </r>
  <r>
    <x v="2"/>
    <n v="82.1"/>
  </r>
  <r>
    <x v="2"/>
    <n v="20.7"/>
  </r>
  <r>
    <x v="2"/>
    <n v="25.75"/>
  </r>
  <r>
    <x v="1"/>
    <n v="6.65"/>
  </r>
  <r>
    <x v="2"/>
    <n v="51.3"/>
  </r>
  <r>
    <x v="2"/>
    <n v="10.3"/>
  </r>
  <r>
    <x v="1"/>
    <n v="4.5"/>
  </r>
  <r>
    <x v="2"/>
    <n v="9.4499999999999993"/>
  </r>
  <r>
    <x v="2"/>
    <n v="9.25"/>
  </r>
  <r>
    <x v="6"/>
    <n v="0"/>
  </r>
  <r>
    <x v="5"/>
    <n v="10"/>
  </r>
  <r>
    <x v="5"/>
    <n v="4"/>
  </r>
  <r>
    <x v="3"/>
    <n v="10.65"/>
  </r>
  <r>
    <x v="1"/>
    <n v="15"/>
  </r>
  <r>
    <x v="3"/>
    <n v="0"/>
  </r>
  <r>
    <x v="5"/>
    <n v="20"/>
  </r>
  <r>
    <x v="1"/>
    <n v="12"/>
  </r>
  <r>
    <x v="4"/>
    <n v="8.15"/>
  </r>
  <r>
    <x v="4"/>
    <n v="16.3"/>
  </r>
  <r>
    <x v="4"/>
    <n v="8.25"/>
  </r>
  <r>
    <x v="1"/>
    <n v="105.75"/>
  </r>
  <r>
    <x v="1"/>
    <n v="17.3"/>
  </r>
  <r>
    <x v="3"/>
    <n v="0"/>
  </r>
  <r>
    <x v="1"/>
    <n v="6"/>
  </r>
  <r>
    <x v="1"/>
    <n v="12"/>
  </r>
  <r>
    <x v="2"/>
    <n v="170"/>
  </r>
  <r>
    <x v="2"/>
    <n v="110"/>
  </r>
  <r>
    <x v="1"/>
    <n v="8"/>
  </r>
  <r>
    <x v="1"/>
    <n v="40"/>
  </r>
  <r>
    <x v="6"/>
    <n v="3.75"/>
  </r>
  <r>
    <x v="1"/>
    <n v="15"/>
  </r>
  <r>
    <x v="4"/>
    <n v="40"/>
  </r>
  <r>
    <x v="7"/>
    <n v="130"/>
  </r>
  <r>
    <x v="1"/>
    <n v="50"/>
  </r>
  <r>
    <x v="1"/>
    <n v="3.25"/>
  </r>
  <r>
    <x v="2"/>
    <n v="50"/>
  </r>
  <r>
    <x v="1"/>
    <n v="90"/>
  </r>
  <r>
    <x v="2"/>
    <n v="60"/>
  </r>
  <r>
    <x v="1"/>
    <n v="35"/>
  </r>
  <r>
    <x v="2"/>
    <n v="9"/>
  </r>
  <r>
    <x v="1"/>
    <n v="10"/>
  </r>
  <r>
    <x v="1"/>
    <n v="20"/>
  </r>
  <r>
    <x v="1"/>
    <n v="12"/>
  </r>
  <r>
    <x v="5"/>
    <n v="35"/>
  </r>
  <r>
    <x v="2"/>
    <n v="60"/>
  </r>
  <r>
    <x v="2"/>
    <n v="55"/>
  </r>
  <r>
    <x v="1"/>
    <n v="30"/>
  </r>
  <r>
    <x v="1"/>
    <n v="6"/>
  </r>
  <r>
    <x v="1"/>
    <n v="12"/>
  </r>
  <r>
    <x v="2"/>
    <n v="60"/>
  </r>
  <r>
    <x v="2"/>
    <n v="28"/>
  </r>
  <r>
    <x v="2"/>
    <n v="30"/>
  </r>
  <r>
    <x v="2"/>
    <n v="30"/>
  </r>
  <r>
    <x v="2"/>
    <n v="15"/>
  </r>
  <r>
    <x v="2"/>
    <n v="15"/>
  </r>
  <r>
    <x v="2"/>
    <n v="54"/>
  </r>
  <r>
    <x v="1"/>
    <n v="9"/>
  </r>
  <r>
    <x v="6"/>
    <n v="0"/>
  </r>
  <r>
    <x v="2"/>
    <n v="35"/>
  </r>
  <r>
    <x v="2"/>
    <n v="15"/>
  </r>
  <r>
    <x v="6"/>
    <n v="7.2"/>
  </r>
  <r>
    <x v="2"/>
    <n v="75"/>
  </r>
  <r>
    <x v="2"/>
    <n v="70"/>
  </r>
  <r>
    <x v="2"/>
    <n v="25"/>
  </r>
  <r>
    <x v="2"/>
    <n v="30"/>
  </r>
  <r>
    <x v="2"/>
    <n v="25"/>
  </r>
  <r>
    <x v="2"/>
    <n v="35"/>
  </r>
  <r>
    <x v="2"/>
    <n v="35"/>
  </r>
  <r>
    <x v="1"/>
    <n v="6"/>
  </r>
  <r>
    <x v="1"/>
    <n v="15"/>
  </r>
  <r>
    <x v="1"/>
    <n v="3"/>
  </r>
  <r>
    <x v="3"/>
    <n v="150"/>
  </r>
  <r>
    <x v="3"/>
    <n v="7.25"/>
  </r>
  <r>
    <x v="1"/>
    <n v="70"/>
  </r>
  <r>
    <x v="3"/>
    <n v="0"/>
  </r>
  <r>
    <x v="2"/>
    <n v="40"/>
  </r>
  <r>
    <x v="2"/>
    <n v="40"/>
  </r>
  <r>
    <x v="2"/>
    <n v="30"/>
  </r>
  <r>
    <x v="2"/>
    <n v="30"/>
  </r>
  <r>
    <x v="2"/>
    <n v="25"/>
  </r>
  <r>
    <x v="2"/>
    <n v="25"/>
  </r>
  <r>
    <x v="2"/>
    <n v="25"/>
  </r>
  <r>
    <x v="2"/>
    <n v="25"/>
  </r>
  <r>
    <x v="2"/>
    <n v="25"/>
  </r>
  <r>
    <x v="2"/>
    <n v="25"/>
  </r>
  <r>
    <x v="2"/>
    <n v="40"/>
  </r>
  <r>
    <x v="1"/>
    <n v="6"/>
  </r>
  <r>
    <x v="1"/>
    <n v="12"/>
  </r>
  <r>
    <x v="6"/>
    <n v="0"/>
  </r>
  <r>
    <x v="1"/>
    <n v="20"/>
  </r>
  <r>
    <x v="5"/>
    <n v="20"/>
  </r>
  <r>
    <x v="1"/>
    <n v="80"/>
  </r>
  <r>
    <x v="6"/>
    <n v="0"/>
  </r>
  <r>
    <x v="6"/>
    <n v="0"/>
  </r>
  <r>
    <x v="6"/>
    <n v="0"/>
  </r>
  <r>
    <x v="1"/>
    <n v="6"/>
  </r>
  <r>
    <x v="1"/>
    <n v="12"/>
  </r>
  <r>
    <x v="6"/>
    <n v="0"/>
  </r>
  <r>
    <x v="1"/>
    <n v="70"/>
  </r>
  <r>
    <x v="2"/>
    <n v="15"/>
  </r>
  <r>
    <x v="5"/>
    <n v="7"/>
  </r>
  <r>
    <x v="5"/>
    <n v="2"/>
  </r>
  <r>
    <x v="5"/>
    <n v="2"/>
  </r>
  <r>
    <x v="5"/>
    <n v="10"/>
  </r>
  <r>
    <x v="5"/>
    <n v="2"/>
  </r>
  <r>
    <x v="5"/>
    <n v="2"/>
  </r>
  <r>
    <x v="3"/>
    <n v="10"/>
  </r>
  <r>
    <x v="1"/>
    <n v="15"/>
  </r>
  <r>
    <x v="6"/>
    <n v="0"/>
  </r>
  <r>
    <x v="6"/>
    <n v="0"/>
  </r>
  <r>
    <x v="6"/>
    <n v="0"/>
  </r>
  <r>
    <x v="1"/>
    <n v="35"/>
  </r>
  <r>
    <x v="1"/>
    <n v="30"/>
  </r>
  <r>
    <x v="3"/>
    <n v="0"/>
  </r>
  <r>
    <x v="1"/>
    <n v="20"/>
  </r>
  <r>
    <x v="2"/>
    <n v="10"/>
  </r>
  <r>
    <x v="1"/>
    <n v="20"/>
  </r>
  <r>
    <x v="6"/>
    <n v="0"/>
  </r>
  <r>
    <x v="2"/>
    <n v="95"/>
  </r>
  <r>
    <x v="1"/>
    <n v="30"/>
  </r>
  <r>
    <x v="1"/>
    <n v="6"/>
  </r>
  <r>
    <x v="1"/>
    <n v="12"/>
  </r>
  <r>
    <x v="2"/>
    <n v="60"/>
  </r>
  <r>
    <x v="2"/>
    <n v="20"/>
  </r>
  <r>
    <x v="2"/>
    <n v="20"/>
  </r>
  <r>
    <x v="2"/>
    <n v="33"/>
  </r>
  <r>
    <x v="2"/>
    <n v="20"/>
  </r>
  <r>
    <x v="5"/>
    <n v="5"/>
  </r>
  <r>
    <x v="5"/>
    <n v="2"/>
  </r>
  <r>
    <x v="5"/>
    <n v="2"/>
  </r>
  <r>
    <x v="5"/>
    <n v="5"/>
  </r>
  <r>
    <x v="5"/>
    <n v="2"/>
  </r>
  <r>
    <x v="5"/>
    <n v="2"/>
  </r>
  <r>
    <x v="3"/>
    <n v="5"/>
  </r>
  <r>
    <x v="6"/>
    <n v="68.5"/>
  </r>
  <r>
    <x v="6"/>
    <m/>
  </r>
  <r>
    <x v="6"/>
    <m/>
  </r>
  <r>
    <x v="6"/>
    <m/>
  </r>
  <r>
    <x v="1"/>
    <n v="40"/>
  </r>
  <r>
    <x v="1"/>
    <n v="6"/>
  </r>
  <r>
    <x v="1"/>
    <n v="12"/>
  </r>
  <r>
    <x v="2"/>
    <n v="50"/>
  </r>
  <r>
    <x v="2"/>
    <n v="20"/>
  </r>
  <r>
    <x v="2"/>
    <n v="20"/>
  </r>
  <r>
    <x v="2"/>
    <n v="30"/>
  </r>
  <r>
    <x v="2"/>
    <n v="85"/>
  </r>
  <r>
    <x v="2"/>
    <n v="10"/>
  </r>
  <r>
    <x v="2"/>
    <n v="72"/>
  </r>
  <r>
    <x v="2"/>
    <n v="20"/>
  </r>
  <r>
    <x v="2"/>
    <n v="20"/>
  </r>
  <r>
    <x v="2"/>
    <n v="20"/>
  </r>
  <r>
    <x v="2"/>
    <n v="67"/>
  </r>
  <r>
    <x v="1"/>
    <n v="6"/>
  </r>
  <r>
    <x v="6"/>
    <n v="0"/>
  </r>
  <r>
    <x v="1"/>
    <n v="40"/>
  </r>
  <r>
    <x v="5"/>
    <n v="3"/>
  </r>
  <r>
    <x v="5"/>
    <n v="3"/>
  </r>
  <r>
    <x v="5"/>
    <n v="2"/>
  </r>
  <r>
    <x v="5"/>
    <n v="2"/>
  </r>
  <r>
    <x v="2"/>
    <n v="28"/>
  </r>
  <r>
    <x v="3"/>
    <n v="10"/>
  </r>
  <r>
    <x v="1"/>
    <n v="12"/>
  </r>
  <r>
    <x v="1"/>
    <n v="8"/>
  </r>
  <r>
    <x v="2"/>
    <n v="11.35"/>
  </r>
  <r>
    <x v="6"/>
    <n v="0"/>
  </r>
  <r>
    <x v="2"/>
    <n v="33.1"/>
  </r>
  <r>
    <x v="2"/>
    <n v="51.5"/>
  </r>
  <r>
    <x v="2"/>
    <n v="20"/>
  </r>
  <r>
    <x v="2"/>
    <n v="20"/>
  </r>
  <r>
    <x v="2"/>
    <n v="20"/>
  </r>
  <r>
    <x v="2"/>
    <n v="30"/>
  </r>
  <r>
    <x v="2"/>
    <n v="38"/>
  </r>
</pivotCacheRecords>
</file>

<file path=xl/pivotCache/pivotCacheRecords7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25"/>
    <x v="0"/>
  </r>
  <r>
    <n v="25"/>
    <x v="0"/>
  </r>
  <r>
    <n v="30"/>
    <x v="1"/>
  </r>
  <r>
    <n v="2"/>
    <x v="1"/>
  </r>
  <r>
    <n v="30"/>
    <x v="1"/>
  </r>
  <r>
    <n v="30"/>
    <x v="1"/>
  </r>
  <r>
    <n v="30"/>
    <x v="1"/>
  </r>
  <r>
    <n v="2"/>
    <x v="1"/>
  </r>
  <r>
    <n v="17"/>
    <x v="1"/>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pivotCacheRecords>
</file>

<file path=xl/pivotCache/pivotCacheRecords7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25"/>
  </r>
  <r>
    <x v="0"/>
    <n v="25"/>
  </r>
  <r>
    <x v="1"/>
    <n v="30"/>
  </r>
  <r>
    <x v="2"/>
    <n v="2"/>
  </r>
  <r>
    <x v="2"/>
    <n v="30"/>
  </r>
  <r>
    <x v="2"/>
    <n v="30"/>
  </r>
  <r>
    <x v="1"/>
    <n v="30"/>
  </r>
  <r>
    <x v="2"/>
    <n v="2"/>
  </r>
  <r>
    <x v="1"/>
    <n v="17"/>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pivotCacheRecords>
</file>

<file path=xl/pivotCache/pivotCacheRecords7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53.6"/>
    <x v="0"/>
  </r>
  <r>
    <n v="9.3000000000000007"/>
    <x v="0"/>
  </r>
  <r>
    <n v="13"/>
    <x v="0"/>
  </r>
  <r>
    <n v="5.5"/>
    <x v="0"/>
  </r>
  <r>
    <n v="30"/>
    <x v="0"/>
  </r>
  <r>
    <n v="8"/>
    <x v="0"/>
  </r>
  <r>
    <n v="3"/>
    <x v="0"/>
  </r>
  <r>
    <n v="4"/>
    <x v="0"/>
  </r>
  <r>
    <n v="18"/>
    <x v="0"/>
  </r>
  <r>
    <n v="12"/>
    <x v="0"/>
  </r>
  <r>
    <n v="12"/>
    <x v="0"/>
  </r>
  <r>
    <n v="18"/>
    <x v="0"/>
  </r>
  <r>
    <n v="258"/>
    <x v="1"/>
  </r>
  <r>
    <n v="37"/>
    <x v="1"/>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pivotCacheRecords>
</file>

<file path=xl/pivotCache/pivotCacheRecords7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53.6"/>
  </r>
  <r>
    <x v="1"/>
    <n v="9.3000000000000007"/>
  </r>
  <r>
    <x v="1"/>
    <n v="13"/>
  </r>
  <r>
    <x v="1"/>
    <n v="5.5"/>
  </r>
  <r>
    <x v="0"/>
    <n v="30"/>
  </r>
  <r>
    <x v="0"/>
    <n v="8"/>
  </r>
  <r>
    <x v="1"/>
    <n v="3"/>
  </r>
  <r>
    <x v="1"/>
    <n v="4"/>
  </r>
  <r>
    <x v="0"/>
    <n v="18"/>
  </r>
  <r>
    <x v="1"/>
    <n v="12"/>
  </r>
  <r>
    <x v="1"/>
    <n v="12"/>
  </r>
  <r>
    <x v="0"/>
    <n v="18"/>
  </r>
  <r>
    <x v="2"/>
    <n v="258"/>
  </r>
  <r>
    <x v="2"/>
    <n v="37"/>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60.89999999999998"/>
    <x v="0"/>
  </r>
  <r>
    <n v="40"/>
    <x v="0"/>
  </r>
  <r>
    <n v="8.6999999999999993"/>
    <x v="1"/>
  </r>
  <r>
    <n v="10.5"/>
    <x v="1"/>
  </r>
  <r>
    <n v="1.2"/>
    <x v="1"/>
  </r>
  <r>
    <n v="30.1"/>
    <x v="1"/>
  </r>
  <r>
    <n v="15.1"/>
    <x v="1"/>
  </r>
  <r>
    <n v="2"/>
    <x v="1"/>
  </r>
  <r>
    <n v="16.5"/>
    <x v="1"/>
  </r>
  <r>
    <n v="2"/>
    <x v="1"/>
  </r>
  <r>
    <n v="30.9"/>
    <x v="1"/>
  </r>
  <r>
    <n v="46.4"/>
    <x v="1"/>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pivotCacheRecords>
</file>

<file path=xl/pivotCache/pivotCacheRecords8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60.89999999999998"/>
  </r>
  <r>
    <x v="0"/>
    <n v="40"/>
  </r>
  <r>
    <x v="1"/>
    <n v="8.6999999999999993"/>
  </r>
  <r>
    <x v="2"/>
    <n v="10.5"/>
  </r>
  <r>
    <x v="3"/>
    <n v="1.2"/>
  </r>
  <r>
    <x v="4"/>
    <n v="30.1"/>
  </r>
  <r>
    <x v="3"/>
    <n v="15.1"/>
  </r>
  <r>
    <x v="3"/>
    <n v="2"/>
  </r>
  <r>
    <x v="3"/>
    <n v="16.5"/>
  </r>
  <r>
    <x v="3"/>
    <n v="2"/>
  </r>
  <r>
    <x v="4"/>
    <n v="30.9"/>
  </r>
  <r>
    <x v="4"/>
    <n v="46.4"/>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pivotCacheRecords>
</file>

<file path=xl/pivotCache/pivotCacheRecords8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1.5"/>
    <x v="0"/>
  </r>
  <r>
    <n v="8.6"/>
    <x v="0"/>
  </r>
  <r>
    <n v="30"/>
    <x v="0"/>
  </r>
  <r>
    <n v="15.5"/>
    <x v="0"/>
  </r>
  <r>
    <n v="30"/>
    <x v="0"/>
  </r>
  <r>
    <n v="16"/>
    <x v="0"/>
  </r>
  <r>
    <n v="28.9"/>
    <x v="1"/>
  </r>
  <r>
    <n v="284"/>
    <x v="1"/>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pivotCacheRecords>
</file>

<file path=xl/pivotCache/pivotCacheRecords8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1.5"/>
  </r>
  <r>
    <x v="1"/>
    <n v="8.6"/>
  </r>
  <r>
    <x v="0"/>
    <n v="30"/>
  </r>
  <r>
    <x v="2"/>
    <n v="15.5"/>
  </r>
  <r>
    <x v="0"/>
    <n v="30"/>
  </r>
  <r>
    <x v="2"/>
    <n v="16"/>
  </r>
  <r>
    <x v="3"/>
    <n v="28.9"/>
  </r>
  <r>
    <x v="3"/>
    <n v="284"/>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pivotCacheRecords>
</file>

<file path=xl/pivotCache/pivotCacheRecords8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47"/>
    <x v="0"/>
  </r>
  <r>
    <n v="125"/>
    <x v="1"/>
  </r>
  <r>
    <n v="40"/>
    <x v="1"/>
  </r>
  <r>
    <n v="12"/>
    <x v="0"/>
  </r>
  <r>
    <n v="4"/>
    <x v="2"/>
  </r>
  <r>
    <n v="12"/>
    <x v="0"/>
  </r>
  <r>
    <n v="4"/>
    <x v="2"/>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pivotCacheRecords>
</file>

<file path=xl/pivotCache/pivotCacheRecords8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47"/>
  </r>
  <r>
    <x v="1"/>
    <n v="125"/>
  </r>
  <r>
    <x v="1"/>
    <n v="40"/>
  </r>
  <r>
    <x v="0"/>
    <n v="12"/>
  </r>
  <r>
    <x v="2"/>
    <n v="4"/>
  </r>
  <r>
    <x v="0"/>
    <n v="12"/>
  </r>
  <r>
    <x v="2"/>
    <n v="4"/>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pivotCacheRecords>
</file>

<file path=xl/pivotCache/pivotCacheRecords8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n v="10.3"/>
    <x v="0"/>
  </r>
  <r>
    <n v="6.2"/>
    <x v="0"/>
  </r>
  <r>
    <n v="3"/>
    <x v="1"/>
  </r>
  <r>
    <n v="8"/>
    <x v="2"/>
  </r>
  <r>
    <n v="33"/>
    <x v="1"/>
  </r>
  <r>
    <n v="3"/>
    <x v="1"/>
  </r>
  <r>
    <n v="10"/>
    <x v="1"/>
  </r>
  <r>
    <n v="10"/>
    <x v="1"/>
  </r>
  <r>
    <n v="22"/>
    <x v="1"/>
  </r>
  <r>
    <n v="11"/>
    <x v="0"/>
  </r>
  <r>
    <n v="13"/>
    <x v="0"/>
  </r>
  <r>
    <n v="15"/>
    <x v="0"/>
  </r>
  <r>
    <n v="20"/>
    <x v="0"/>
  </r>
  <r>
    <n v="6"/>
    <x v="1"/>
  </r>
  <r>
    <n v="6.4"/>
    <x v="0"/>
  </r>
  <r>
    <n v="6"/>
    <x v="0"/>
  </r>
  <r>
    <n v="6"/>
    <x v="1"/>
  </r>
  <r>
    <n v="15.5"/>
    <x v="0"/>
  </r>
  <r>
    <n v="16"/>
    <x v="0"/>
  </r>
  <r>
    <n v="27"/>
    <x v="0"/>
  </r>
  <r>
    <n v="35"/>
    <x v="3"/>
  </r>
  <r>
    <n v="35"/>
    <x v="3"/>
  </r>
  <r>
    <n v="5"/>
    <x v="1"/>
  </r>
  <r>
    <n v="5"/>
    <x v="1"/>
  </r>
  <r>
    <n v="5"/>
    <x v="1"/>
  </r>
  <r>
    <n v="5.6"/>
    <x v="3"/>
  </r>
  <r>
    <n v="120"/>
    <x v="0"/>
  </r>
  <r>
    <n v="10"/>
    <x v="3"/>
  </r>
  <r>
    <n v="1.5"/>
    <x v="1"/>
  </r>
  <r>
    <n v="8.5"/>
    <x v="0"/>
  </r>
  <r>
    <n v="12"/>
    <x v="3"/>
  </r>
  <r>
    <n v="2"/>
    <x v="0"/>
  </r>
  <r>
    <n v="10"/>
    <x v="3"/>
  </r>
  <r>
    <n v="7"/>
    <x v="1"/>
  </r>
  <r>
    <n v="1.5"/>
    <x v="1"/>
  </r>
  <r>
    <n v="1.5"/>
    <x v="1"/>
  </r>
  <r>
    <n v="117"/>
    <x v="3"/>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pivotCacheRecords>
</file>

<file path=xl/pivotCache/pivotCacheRecords8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x v="0"/>
    <n v="10.3"/>
  </r>
  <r>
    <x v="0"/>
    <n v="6.2"/>
  </r>
  <r>
    <x v="0"/>
    <n v="3"/>
  </r>
  <r>
    <x v="0"/>
    <n v="8"/>
  </r>
  <r>
    <x v="0"/>
    <n v="33"/>
  </r>
  <r>
    <x v="1"/>
    <n v="3"/>
  </r>
  <r>
    <x v="2"/>
    <n v="10"/>
  </r>
  <r>
    <x v="2"/>
    <n v="10"/>
  </r>
  <r>
    <x v="0"/>
    <n v="22"/>
  </r>
  <r>
    <x v="3"/>
    <n v="11"/>
  </r>
  <r>
    <x v="4"/>
    <n v="13"/>
  </r>
  <r>
    <x v="4"/>
    <n v="15"/>
  </r>
  <r>
    <x v="3"/>
    <n v="20"/>
  </r>
  <r>
    <x v="0"/>
    <n v="6"/>
  </r>
  <r>
    <x v="0"/>
    <n v="6.4"/>
  </r>
  <r>
    <x v="4"/>
    <n v="6"/>
  </r>
  <r>
    <x v="0"/>
    <n v="6"/>
  </r>
  <r>
    <x v="4"/>
    <n v="15.5"/>
  </r>
  <r>
    <x v="4"/>
    <n v="16"/>
  </r>
  <r>
    <x v="4"/>
    <n v="27"/>
  </r>
  <r>
    <x v="0"/>
    <n v="35"/>
  </r>
  <r>
    <x v="3"/>
    <n v="35"/>
  </r>
  <r>
    <x v="2"/>
    <n v="5"/>
  </r>
  <r>
    <x v="2"/>
    <n v="5"/>
  </r>
  <r>
    <x v="2"/>
    <n v="5"/>
  </r>
  <r>
    <x v="4"/>
    <n v="5.6"/>
  </r>
  <r>
    <x v="4"/>
    <n v="120"/>
  </r>
  <r>
    <x v="4"/>
    <n v="10"/>
  </r>
  <r>
    <x v="4"/>
    <n v="1.5"/>
  </r>
  <r>
    <x v="4"/>
    <n v="8.5"/>
  </r>
  <r>
    <x v="5"/>
    <n v="12"/>
  </r>
  <r>
    <x v="0"/>
    <n v="2"/>
  </r>
  <r>
    <x v="0"/>
    <n v="10"/>
  </r>
  <r>
    <x v="2"/>
    <n v="7"/>
  </r>
  <r>
    <x v="2"/>
    <n v="1.5"/>
  </r>
  <r>
    <x v="2"/>
    <n v="1.5"/>
  </r>
  <r>
    <x v="3"/>
    <n v="117"/>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pivotCacheRecords>
</file>

<file path=xl/pivotCache/pivotCacheRecords8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31.75"/>
    <x v="0"/>
  </r>
  <r>
    <n v="13"/>
    <x v="0"/>
  </r>
  <r>
    <n v="1.6"/>
    <x v="0"/>
  </r>
  <r>
    <n v="1.2"/>
    <x v="0"/>
  </r>
  <r>
    <n v="5"/>
    <x v="0"/>
  </r>
  <r>
    <n v="2.1"/>
    <x v="0"/>
  </r>
  <r>
    <n v="30"/>
    <x v="0"/>
  </r>
  <r>
    <n v="6.8"/>
    <x v="0"/>
  </r>
  <r>
    <n v="13"/>
    <x v="0"/>
  </r>
  <r>
    <n v="2.4"/>
    <x v="0"/>
  </r>
  <r>
    <n v="10.35"/>
    <x v="0"/>
  </r>
  <r>
    <n v="4.1500000000000004"/>
    <x v="0"/>
  </r>
  <r>
    <n v="11.75"/>
    <x v="0"/>
  </r>
  <r>
    <n v="31.75"/>
    <x v="0"/>
  </r>
  <r>
    <n v="13"/>
    <x v="0"/>
  </r>
  <r>
    <n v="1.6"/>
    <x v="0"/>
  </r>
  <r>
    <n v="1.2"/>
    <x v="0"/>
  </r>
  <r>
    <n v="5.8"/>
    <x v="0"/>
  </r>
  <r>
    <n v="2.1"/>
    <x v="0"/>
  </r>
  <r>
    <n v="30"/>
    <x v="0"/>
  </r>
  <r>
    <n v="6.8"/>
    <x v="0"/>
  </r>
  <r>
    <n v="13"/>
    <x v="0"/>
  </r>
  <r>
    <n v="2.4"/>
    <x v="0"/>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r>
    <m/>
    <x v="1"/>
  </r>
</pivotCacheRecords>
</file>

<file path=xl/pivotCache/pivotCacheRecords8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31.75"/>
  </r>
  <r>
    <x v="1"/>
    <n v="13"/>
  </r>
  <r>
    <x v="1"/>
    <n v="1.6"/>
  </r>
  <r>
    <x v="1"/>
    <n v="1.2"/>
  </r>
  <r>
    <x v="2"/>
    <n v="5"/>
  </r>
  <r>
    <x v="2"/>
    <n v="2.1"/>
  </r>
  <r>
    <x v="0"/>
    <n v="30"/>
  </r>
  <r>
    <x v="1"/>
    <n v="6.8"/>
  </r>
  <r>
    <x v="1"/>
    <n v="13"/>
  </r>
  <r>
    <x v="1"/>
    <n v="2.4"/>
  </r>
  <r>
    <x v="2"/>
    <n v="10.35"/>
  </r>
  <r>
    <x v="2"/>
    <n v="4.1500000000000004"/>
  </r>
  <r>
    <x v="2"/>
    <n v="11.75"/>
  </r>
  <r>
    <x v="0"/>
    <n v="31.75"/>
  </r>
  <r>
    <x v="1"/>
    <n v="13"/>
  </r>
  <r>
    <x v="1"/>
    <n v="1.6"/>
  </r>
  <r>
    <x v="1"/>
    <n v="1.2"/>
  </r>
  <r>
    <x v="2"/>
    <n v="5.8"/>
  </r>
  <r>
    <x v="2"/>
    <n v="2.1"/>
  </r>
  <r>
    <x v="0"/>
    <n v="30"/>
  </r>
  <r>
    <x v="1"/>
    <n v="6.8"/>
  </r>
  <r>
    <x v="1"/>
    <n v="13"/>
  </r>
  <r>
    <x v="1"/>
    <n v="2.4"/>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r>
    <x v="3"/>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9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5.75"/>
    <x v="0"/>
  </r>
  <r>
    <n v="1.1000000000000001"/>
    <x v="0"/>
  </r>
  <r>
    <n v="16.5"/>
    <x v="0"/>
  </r>
  <r>
    <n v="25.75"/>
    <x v="0"/>
  </r>
  <r>
    <n v="1.1000000000000001"/>
    <x v="0"/>
  </r>
  <r>
    <n v="16.5"/>
    <x v="0"/>
  </r>
  <r>
    <n v="25.75"/>
    <x v="0"/>
  </r>
  <r>
    <n v="1.1000000000000001"/>
    <x v="0"/>
  </r>
  <r>
    <n v="16.5"/>
    <x v="0"/>
  </r>
  <r>
    <n v="25.75"/>
    <x v="0"/>
  </r>
  <r>
    <n v="1.1000000000000001"/>
    <x v="0"/>
  </r>
  <r>
    <n v="16.5"/>
    <x v="0"/>
  </r>
  <r>
    <n v="25.75"/>
    <x v="0"/>
  </r>
  <r>
    <n v="1.1000000000000001"/>
    <x v="0"/>
  </r>
  <r>
    <n v="16.5"/>
    <x v="0"/>
  </r>
  <r>
    <n v="25.75"/>
    <x v="0"/>
  </r>
  <r>
    <n v="1.1000000000000001"/>
    <x v="0"/>
  </r>
  <r>
    <n v="16.5"/>
    <x v="0"/>
  </r>
  <r>
    <n v="384"/>
    <x v="1"/>
  </r>
  <r>
    <n v="384"/>
    <x v="1"/>
  </r>
  <r>
    <n v="384"/>
    <x v="1"/>
  </r>
  <r>
    <n v="112"/>
    <x v="1"/>
  </r>
  <r>
    <n v="39.65"/>
    <x v="2"/>
  </r>
  <r>
    <n v="1.35"/>
    <x v="2"/>
  </r>
  <r>
    <n v="16.5"/>
    <x v="2"/>
  </r>
  <r>
    <n v="39.65"/>
    <x v="2"/>
  </r>
  <r>
    <n v="1.35"/>
    <x v="2"/>
  </r>
  <r>
    <n v="16.5"/>
    <x v="2"/>
  </r>
  <r>
    <n v="11.4"/>
    <x v="0"/>
  </r>
  <r>
    <n v="11.4"/>
    <x v="0"/>
  </r>
  <r>
    <n v="39.65"/>
    <x v="2"/>
  </r>
  <r>
    <n v="1.35"/>
    <x v="2"/>
  </r>
  <r>
    <n v="16.5"/>
    <x v="2"/>
  </r>
  <r>
    <n v="39.65"/>
    <x v="2"/>
  </r>
  <r>
    <n v="1.35"/>
    <x v="2"/>
  </r>
  <r>
    <n v="16.5"/>
    <x v="2"/>
  </r>
  <r>
    <n v="1218"/>
    <x v="1"/>
  </r>
  <r>
    <n v="36"/>
    <x v="1"/>
  </r>
  <r>
    <n v="36"/>
    <x v="1"/>
  </r>
  <r>
    <n v="4.5999999999999996"/>
    <x v="0"/>
  </r>
  <r>
    <n v="4.5999999999999996"/>
    <x v="0"/>
  </r>
  <r>
    <n v="4.5999999999999996"/>
    <x v="0"/>
  </r>
  <r>
    <n v="4.5999999999999996"/>
    <x v="0"/>
  </r>
  <r>
    <n v="6.65"/>
    <x v="0"/>
  </r>
  <r>
    <n v="10.6"/>
    <x v="0"/>
  </r>
  <r>
    <n v="10.6"/>
    <x v="0"/>
  </r>
  <r>
    <n v="4.5999999999999996"/>
    <x v="0"/>
  </r>
  <r>
    <n v="4.5999999999999996"/>
    <x v="0"/>
  </r>
  <r>
    <n v="4.5999999999999996"/>
    <x v="0"/>
  </r>
  <r>
    <n v="4.5999999999999996"/>
    <x v="0"/>
  </r>
  <r>
    <n v="6.65"/>
    <x v="0"/>
  </r>
  <r>
    <n v="10.6"/>
    <x v="0"/>
  </r>
  <r>
    <n v="10.6"/>
    <x v="0"/>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pivotCacheRecords>
</file>

<file path=xl/pivotCache/pivotCacheRecords9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5.75"/>
  </r>
  <r>
    <x v="1"/>
    <n v="1.1000000000000001"/>
  </r>
  <r>
    <x v="1"/>
    <n v="16.5"/>
  </r>
  <r>
    <x v="0"/>
    <n v="25.75"/>
  </r>
  <r>
    <x v="1"/>
    <n v="1.1000000000000001"/>
  </r>
  <r>
    <x v="1"/>
    <n v="16.5"/>
  </r>
  <r>
    <x v="0"/>
    <n v="25.75"/>
  </r>
  <r>
    <x v="1"/>
    <n v="1.1000000000000001"/>
  </r>
  <r>
    <x v="1"/>
    <n v="16.5"/>
  </r>
  <r>
    <x v="0"/>
    <n v="25.75"/>
  </r>
  <r>
    <x v="1"/>
    <n v="1.1000000000000001"/>
  </r>
  <r>
    <x v="1"/>
    <n v="16.5"/>
  </r>
  <r>
    <x v="0"/>
    <n v="25.75"/>
  </r>
  <r>
    <x v="1"/>
    <n v="1.1000000000000001"/>
  </r>
  <r>
    <x v="1"/>
    <n v="16.5"/>
  </r>
  <r>
    <x v="0"/>
    <n v="25.75"/>
  </r>
  <r>
    <x v="1"/>
    <n v="1.1000000000000001"/>
  </r>
  <r>
    <x v="1"/>
    <n v="16.5"/>
  </r>
  <r>
    <x v="2"/>
    <n v="384"/>
  </r>
  <r>
    <x v="2"/>
    <n v="384"/>
  </r>
  <r>
    <x v="2"/>
    <n v="384"/>
  </r>
  <r>
    <x v="2"/>
    <n v="112"/>
  </r>
  <r>
    <x v="0"/>
    <n v="39.65"/>
  </r>
  <r>
    <x v="1"/>
    <n v="1.35"/>
  </r>
  <r>
    <x v="1"/>
    <n v="16.5"/>
  </r>
  <r>
    <x v="0"/>
    <n v="39.65"/>
  </r>
  <r>
    <x v="1"/>
    <n v="1.35"/>
  </r>
  <r>
    <x v="1"/>
    <n v="16.5"/>
  </r>
  <r>
    <x v="1"/>
    <n v="11.4"/>
  </r>
  <r>
    <x v="1"/>
    <n v="11.4"/>
  </r>
  <r>
    <x v="0"/>
    <n v="39.65"/>
  </r>
  <r>
    <x v="1"/>
    <n v="1.35"/>
  </r>
  <r>
    <x v="1"/>
    <n v="16.5"/>
  </r>
  <r>
    <x v="0"/>
    <n v="39.65"/>
  </r>
  <r>
    <x v="1"/>
    <n v="1.35"/>
  </r>
  <r>
    <x v="1"/>
    <n v="16.5"/>
  </r>
  <r>
    <x v="2"/>
    <n v="1218"/>
  </r>
  <r>
    <x v="2"/>
    <n v="36"/>
  </r>
  <r>
    <x v="2"/>
    <n v="36"/>
  </r>
  <r>
    <x v="3"/>
    <n v="4.5999999999999996"/>
  </r>
  <r>
    <x v="1"/>
    <n v="4.5999999999999996"/>
  </r>
  <r>
    <x v="3"/>
    <n v="4.5999999999999996"/>
  </r>
  <r>
    <x v="1"/>
    <n v="4.5999999999999996"/>
  </r>
  <r>
    <x v="1"/>
    <n v="6.65"/>
  </r>
  <r>
    <x v="1"/>
    <n v="10.6"/>
  </r>
  <r>
    <x v="1"/>
    <n v="10.6"/>
  </r>
  <r>
    <x v="3"/>
    <n v="4.5999999999999996"/>
  </r>
  <r>
    <x v="1"/>
    <n v="4.5999999999999996"/>
  </r>
  <r>
    <x v="3"/>
    <n v="4.5999999999999996"/>
  </r>
  <r>
    <x v="1"/>
    <n v="4.5999999999999996"/>
  </r>
  <r>
    <x v="1"/>
    <n v="6.65"/>
  </r>
  <r>
    <x v="1"/>
    <n v="10.6"/>
  </r>
  <r>
    <x v="1"/>
    <n v="10.6"/>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pivotCacheRecords>
</file>

<file path=xl/pivotCache/pivotCacheRecords9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0"/>
  </r>
  <r>
    <x v="0"/>
    <n v="0"/>
  </r>
  <r>
    <x v="1"/>
    <n v="58"/>
  </r>
  <r>
    <x v="2"/>
    <n v="31"/>
  </r>
  <r>
    <x v="3"/>
    <n v="18"/>
  </r>
  <r>
    <x v="2"/>
    <n v="12"/>
  </r>
  <r>
    <x v="4"/>
    <n v="15"/>
  </r>
  <r>
    <x v="4"/>
    <n v="15"/>
  </r>
  <r>
    <x v="4"/>
    <n v="25"/>
  </r>
  <r>
    <x v="4"/>
    <n v="24"/>
  </r>
  <r>
    <x v="5"/>
    <n v="2"/>
  </r>
  <r>
    <x v="2"/>
    <n v="20"/>
  </r>
  <r>
    <x v="4"/>
    <n v="25.5"/>
  </r>
  <r>
    <x v="2"/>
    <n v="20"/>
  </r>
  <r>
    <x v="5"/>
    <n v="24"/>
  </r>
  <r>
    <x v="0"/>
    <m/>
  </r>
  <r>
    <x v="0"/>
    <m/>
  </r>
  <r>
    <x v="0"/>
    <m/>
  </r>
  <r>
    <x v="0"/>
    <m/>
  </r>
  <r>
    <x v="0"/>
    <m/>
  </r>
  <r>
    <x v="0"/>
    <n v="0"/>
  </r>
  <r>
    <x v="2"/>
    <n v="17"/>
  </r>
  <r>
    <x v="4"/>
    <n v="7"/>
  </r>
  <r>
    <x v="0"/>
    <n v="0"/>
  </r>
  <r>
    <x v="0"/>
    <n v="0"/>
  </r>
  <r>
    <x v="0"/>
    <n v="0"/>
  </r>
  <r>
    <x v="0"/>
    <n v="0"/>
  </r>
  <r>
    <x v="2"/>
    <n v="5"/>
  </r>
  <r>
    <x v="5"/>
    <n v="5"/>
  </r>
  <r>
    <x v="4"/>
    <n v="20"/>
  </r>
  <r>
    <x v="4"/>
    <n v="30"/>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r>
    <x v="6"/>
    <m/>
  </r>
</pivotCacheRecords>
</file>

<file path=xl/pivotCache/pivotCacheRecords9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45"/>
    <x v="0"/>
  </r>
  <r>
    <n v="15"/>
    <x v="0"/>
  </r>
  <r>
    <n v="18.600000000000001"/>
    <x v="0"/>
  </r>
  <r>
    <n v="1.4"/>
    <x v="0"/>
  </r>
  <r>
    <n v="1.4"/>
    <x v="0"/>
  </r>
  <r>
    <n v="25"/>
    <x v="1"/>
  </r>
  <r>
    <n v="25"/>
    <x v="1"/>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r>
    <m/>
    <x v="2"/>
  </r>
</pivotCacheRecords>
</file>

<file path=xl/pivotCache/pivotCacheRecords9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45"/>
  </r>
  <r>
    <x v="1"/>
    <n v="15"/>
  </r>
  <r>
    <x v="1"/>
    <n v="18.600000000000001"/>
  </r>
  <r>
    <x v="2"/>
    <n v="1.4"/>
  </r>
  <r>
    <x v="2"/>
    <n v="1.4"/>
  </r>
  <r>
    <x v="3"/>
    <n v="25"/>
  </r>
  <r>
    <x v="3"/>
    <n v="25"/>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pivotCacheRecords>
</file>

<file path=xl/pivotCache/pivotCacheRecords9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4.5999999999999996"/>
    <x v="0"/>
  </r>
  <r>
    <n v="19.649999999999999"/>
    <x v="0"/>
  </r>
  <r>
    <n v="20.55"/>
    <x v="0"/>
  </r>
  <r>
    <n v="28.9"/>
    <x v="0"/>
  </r>
  <r>
    <n v="5.95"/>
    <x v="0"/>
  </r>
  <r>
    <n v="7.2"/>
    <x v="0"/>
  </r>
  <r>
    <n v="26.65"/>
    <x v="0"/>
  </r>
  <r>
    <n v="7.5"/>
    <x v="1"/>
  </r>
  <r>
    <n v="5.4"/>
    <x v="2"/>
  </r>
  <r>
    <n v="9.5"/>
    <x v="2"/>
  </r>
  <r>
    <n v="60.6"/>
    <x v="1"/>
  </r>
  <r>
    <n v="14.8"/>
    <x v="1"/>
  </r>
  <r>
    <n v="17.7"/>
    <x v="0"/>
  </r>
  <r>
    <n v="22.9"/>
    <x v="0"/>
  </r>
  <r>
    <n v="61.55"/>
    <x v="1"/>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pivotCacheRecords>
</file>

<file path=xl/pivotCache/pivotCacheRecords9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4.5999999999999996"/>
  </r>
  <r>
    <x v="0"/>
    <n v="19.649999999999999"/>
  </r>
  <r>
    <x v="0"/>
    <n v="20.55"/>
  </r>
  <r>
    <x v="1"/>
    <n v="28.9"/>
  </r>
  <r>
    <x v="0"/>
    <n v="5.95"/>
  </r>
  <r>
    <x v="1"/>
    <n v="7.2"/>
  </r>
  <r>
    <x v="1"/>
    <n v="26.65"/>
  </r>
  <r>
    <x v="2"/>
    <n v="7.5"/>
  </r>
  <r>
    <x v="3"/>
    <n v="5.4"/>
  </r>
  <r>
    <x v="3"/>
    <n v="9.5"/>
  </r>
  <r>
    <x v="1"/>
    <n v="60.6"/>
  </r>
  <r>
    <x v="4"/>
    <n v="14.8"/>
  </r>
  <r>
    <x v="1"/>
    <n v="17.7"/>
  </r>
  <r>
    <x v="1"/>
    <n v="22.9"/>
  </r>
  <r>
    <x v="1"/>
    <n v="61.55"/>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pivotCacheRecords>
</file>

<file path=xl/pivotCache/pivotCacheRecords9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0.5"/>
    <x v="0"/>
  </r>
  <r>
    <n v="76.099999999999994"/>
    <x v="1"/>
  </r>
  <r>
    <n v="14.75"/>
    <x v="2"/>
  </r>
  <r>
    <n v="24.5"/>
    <x v="1"/>
  </r>
  <r>
    <n v="10.75"/>
    <x v="3"/>
  </r>
  <r>
    <n v="5.65"/>
    <x v="3"/>
  </r>
  <r>
    <n v="9.25"/>
    <x v="3"/>
  </r>
  <r>
    <n v="576.4"/>
    <x v="4"/>
  </r>
  <r>
    <n v="66.75"/>
    <x v="4"/>
  </r>
  <r>
    <n v="7.5"/>
    <x v="1"/>
  </r>
  <r>
    <n v="53.7"/>
    <x v="3"/>
  </r>
  <r>
    <n v="21.25"/>
    <x v="3"/>
  </r>
  <r>
    <n v="1.3"/>
    <x v="3"/>
  </r>
  <r>
    <n v="5.5"/>
    <x v="3"/>
  </r>
  <r>
    <n v="21.25"/>
    <x v="3"/>
  </r>
  <r>
    <n v="1.3"/>
    <x v="3"/>
  </r>
  <r>
    <n v="5.5"/>
    <x v="3"/>
  </r>
  <r>
    <n v="21.25"/>
    <x v="3"/>
  </r>
  <r>
    <n v="1.3"/>
    <x v="3"/>
  </r>
  <r>
    <n v="5.5"/>
    <x v="3"/>
  </r>
  <r>
    <n v="21.25"/>
    <x v="3"/>
  </r>
  <r>
    <n v="1.3"/>
    <x v="3"/>
  </r>
  <r>
    <n v="5.5"/>
    <x v="3"/>
  </r>
  <r>
    <n v="31"/>
    <x v="2"/>
  </r>
  <r>
    <n v="198.5"/>
    <x v="2"/>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pivotCacheRecords>
</file>

<file path=xl/pivotCache/pivotCacheRecords9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0.5"/>
  </r>
  <r>
    <x v="0"/>
    <n v="76.099999999999994"/>
  </r>
  <r>
    <x v="1"/>
    <n v="14.75"/>
  </r>
  <r>
    <x v="0"/>
    <n v="24.5"/>
  </r>
  <r>
    <x v="2"/>
    <n v="10.75"/>
  </r>
  <r>
    <x v="2"/>
    <n v="5.65"/>
  </r>
  <r>
    <x v="2"/>
    <n v="9.25"/>
  </r>
  <r>
    <x v="3"/>
    <n v="576.4"/>
  </r>
  <r>
    <x v="3"/>
    <n v="66.75"/>
  </r>
  <r>
    <x v="0"/>
    <n v="7.5"/>
  </r>
  <r>
    <x v="0"/>
    <n v="53.7"/>
  </r>
  <r>
    <x v="0"/>
    <n v="21.25"/>
  </r>
  <r>
    <x v="2"/>
    <n v="1.3"/>
  </r>
  <r>
    <x v="2"/>
    <n v="5.5"/>
  </r>
  <r>
    <x v="4"/>
    <n v="21.25"/>
  </r>
  <r>
    <x v="4"/>
    <n v="1.3"/>
  </r>
  <r>
    <x v="4"/>
    <n v="5.5"/>
  </r>
  <r>
    <x v="4"/>
    <n v="21.25"/>
  </r>
  <r>
    <x v="4"/>
    <n v="1.3"/>
  </r>
  <r>
    <x v="4"/>
    <n v="5.5"/>
  </r>
  <r>
    <x v="4"/>
    <n v="21.25"/>
  </r>
  <r>
    <x v="4"/>
    <n v="1.3"/>
  </r>
  <r>
    <x v="4"/>
    <n v="5.5"/>
  </r>
  <r>
    <x v="4"/>
    <n v="31"/>
  </r>
  <r>
    <x v="4"/>
    <n v="198.5"/>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pivotCacheRecords>
</file>

<file path=xl/pivotCache/pivotCacheRecords9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0"/>
    <x v="0"/>
  </r>
  <r>
    <n v="0"/>
    <x v="0"/>
  </r>
  <r>
    <n v="58"/>
    <x v="1"/>
  </r>
  <r>
    <n v="31"/>
    <x v="2"/>
  </r>
  <r>
    <n v="18"/>
    <x v="1"/>
  </r>
  <r>
    <n v="12"/>
    <x v="1"/>
  </r>
  <r>
    <n v="15"/>
    <x v="1"/>
  </r>
  <r>
    <n v="15"/>
    <x v="1"/>
  </r>
  <r>
    <n v="25"/>
    <x v="1"/>
  </r>
  <r>
    <n v="24"/>
    <x v="1"/>
  </r>
  <r>
    <n v="2"/>
    <x v="3"/>
  </r>
  <r>
    <n v="20"/>
    <x v="1"/>
  </r>
  <r>
    <n v="25.5"/>
    <x v="4"/>
  </r>
  <r>
    <n v="20"/>
    <x v="1"/>
  </r>
  <r>
    <n v="24"/>
    <x v="1"/>
  </r>
  <r>
    <m/>
    <x v="0"/>
  </r>
  <r>
    <m/>
    <x v="0"/>
  </r>
  <r>
    <m/>
    <x v="0"/>
  </r>
  <r>
    <m/>
    <x v="0"/>
  </r>
  <r>
    <m/>
    <x v="0"/>
  </r>
  <r>
    <n v="0"/>
    <x v="0"/>
  </r>
  <r>
    <n v="17"/>
    <x v="1"/>
  </r>
  <r>
    <n v="7"/>
    <x v="1"/>
  </r>
  <r>
    <n v="0"/>
    <x v="0"/>
  </r>
  <r>
    <n v="0"/>
    <x v="0"/>
  </r>
  <r>
    <n v="0"/>
    <x v="0"/>
  </r>
  <r>
    <n v="0"/>
    <x v="0"/>
  </r>
  <r>
    <n v="5"/>
    <x v="1"/>
  </r>
  <r>
    <n v="5"/>
    <x v="1"/>
  </r>
  <r>
    <n v="20"/>
    <x v="1"/>
  </r>
  <r>
    <n v="30"/>
    <x v="1"/>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80.xml"/></Relationships>
</file>

<file path=xl/pivotTables/_rels/pivotTable100.xml.rels><?xml version="1.0" encoding="UTF-8" standalone="yes"?>
<Relationships xmlns="http://schemas.openxmlformats.org/package/2006/relationships"><Relationship Id="rId1" Type="http://schemas.openxmlformats.org/officeDocument/2006/relationships/pivotCacheDefinition" Target="../pivotCache/pivotCacheDefinition7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8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8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84.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87.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86.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89.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88.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9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90.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9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99.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94.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93.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5.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96.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95.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98.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97.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4.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7.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6.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38.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37.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40.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39.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4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9.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42.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45.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44.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47.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46.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49.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48.xml"/></Relationships>
</file>

<file path=xl/pivotTables/_rels/pivotTable77.xml.rels><?xml version="1.0" encoding="UTF-8" standalone="yes"?>
<Relationships xmlns="http://schemas.openxmlformats.org/package/2006/relationships"><Relationship Id="rId1" Type="http://schemas.openxmlformats.org/officeDocument/2006/relationships/pivotCacheDefinition" Target="../pivotCache/pivotCacheDefinition51.xml"/></Relationships>
</file>

<file path=xl/pivotTables/_rels/pivotTable78.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_rels/pivotTable79.xml.rels><?xml version="1.0" encoding="UTF-8" standalone="yes"?>
<Relationships xmlns="http://schemas.openxmlformats.org/package/2006/relationships"><Relationship Id="rId1" Type="http://schemas.openxmlformats.org/officeDocument/2006/relationships/pivotCacheDefinition" Target="../pivotCache/pivotCacheDefinition5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8.xml"/></Relationships>
</file>

<file path=xl/pivotTables/_rels/pivotTable80.xml.rels><?xml version="1.0" encoding="UTF-8" standalone="yes"?>
<Relationships xmlns="http://schemas.openxmlformats.org/package/2006/relationships"><Relationship Id="rId1" Type="http://schemas.openxmlformats.org/officeDocument/2006/relationships/pivotCacheDefinition" Target="../pivotCache/pivotCacheDefinition52.xml"/></Relationships>
</file>

<file path=xl/pivotTables/_rels/pivotTable81.xml.rels><?xml version="1.0" encoding="UTF-8" standalone="yes"?>
<Relationships xmlns="http://schemas.openxmlformats.org/package/2006/relationships"><Relationship Id="rId1" Type="http://schemas.openxmlformats.org/officeDocument/2006/relationships/pivotCacheDefinition" Target="../pivotCache/pivotCacheDefinition55.xml"/></Relationships>
</file>

<file path=xl/pivotTables/_rels/pivotTable82.xml.rels><?xml version="1.0" encoding="UTF-8" standalone="yes"?>
<Relationships xmlns="http://schemas.openxmlformats.org/package/2006/relationships"><Relationship Id="rId1" Type="http://schemas.openxmlformats.org/officeDocument/2006/relationships/pivotCacheDefinition" Target="../pivotCache/pivotCacheDefinition54.xml"/></Relationships>
</file>

<file path=xl/pivotTables/_rels/pivotTable83.xml.rels><?xml version="1.0" encoding="UTF-8" standalone="yes"?>
<Relationships xmlns="http://schemas.openxmlformats.org/package/2006/relationships"><Relationship Id="rId1" Type="http://schemas.openxmlformats.org/officeDocument/2006/relationships/pivotCacheDefinition" Target="../pivotCache/pivotCacheDefinition57.xml"/></Relationships>
</file>

<file path=xl/pivotTables/_rels/pivotTable84.xml.rels><?xml version="1.0" encoding="UTF-8" standalone="yes"?>
<Relationships xmlns="http://schemas.openxmlformats.org/package/2006/relationships"><Relationship Id="rId1" Type="http://schemas.openxmlformats.org/officeDocument/2006/relationships/pivotCacheDefinition" Target="../pivotCache/pivotCacheDefinition56.xml"/></Relationships>
</file>

<file path=xl/pivotTables/_rels/pivotTable85.xml.rels><?xml version="1.0" encoding="UTF-8" standalone="yes"?>
<Relationships xmlns="http://schemas.openxmlformats.org/package/2006/relationships"><Relationship Id="rId1" Type="http://schemas.openxmlformats.org/officeDocument/2006/relationships/pivotCacheDefinition" Target="../pivotCache/pivotCacheDefinition59.xml"/></Relationships>
</file>

<file path=xl/pivotTables/_rels/pivotTable86.xml.rels><?xml version="1.0" encoding="UTF-8" standalone="yes"?>
<Relationships xmlns="http://schemas.openxmlformats.org/package/2006/relationships"><Relationship Id="rId1" Type="http://schemas.openxmlformats.org/officeDocument/2006/relationships/pivotCacheDefinition" Target="../pivotCache/pivotCacheDefinition58.xml"/></Relationships>
</file>

<file path=xl/pivotTables/_rels/pivotTable87.xml.rels><?xml version="1.0" encoding="UTF-8" standalone="yes"?>
<Relationships xmlns="http://schemas.openxmlformats.org/package/2006/relationships"><Relationship Id="rId1" Type="http://schemas.openxmlformats.org/officeDocument/2006/relationships/pivotCacheDefinition" Target="../pivotCache/pivotCacheDefinition61.xml"/></Relationships>
</file>

<file path=xl/pivotTables/_rels/pivotTable88.xml.rels><?xml version="1.0" encoding="UTF-8" standalone="yes"?>
<Relationships xmlns="http://schemas.openxmlformats.org/package/2006/relationships"><Relationship Id="rId1" Type="http://schemas.openxmlformats.org/officeDocument/2006/relationships/pivotCacheDefinition" Target="../pivotCache/pivotCacheDefinition60.xml"/></Relationships>
</file>

<file path=xl/pivotTables/_rels/pivotTable89.xml.rels><?xml version="1.0" encoding="UTF-8" standalone="yes"?>
<Relationships xmlns="http://schemas.openxmlformats.org/package/2006/relationships"><Relationship Id="rId1" Type="http://schemas.openxmlformats.org/officeDocument/2006/relationships/pivotCacheDefinition" Target="../pivotCache/pivotCacheDefinition6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81.xml"/></Relationships>
</file>

<file path=xl/pivotTables/_rels/pivotTable90.xml.rels><?xml version="1.0" encoding="UTF-8" standalone="yes"?>
<Relationships xmlns="http://schemas.openxmlformats.org/package/2006/relationships"><Relationship Id="rId1" Type="http://schemas.openxmlformats.org/officeDocument/2006/relationships/pivotCacheDefinition" Target="../pivotCache/pivotCacheDefinition62.xml"/></Relationships>
</file>

<file path=xl/pivotTables/_rels/pivotTable91.xml.rels><?xml version="1.0" encoding="UTF-8" standalone="yes"?>
<Relationships xmlns="http://schemas.openxmlformats.org/package/2006/relationships"><Relationship Id="rId1" Type="http://schemas.openxmlformats.org/officeDocument/2006/relationships/pivotCacheDefinition" Target="../pivotCache/pivotCacheDefinition65.xml"/></Relationships>
</file>

<file path=xl/pivotTables/_rels/pivotTable92.xml.rels><?xml version="1.0" encoding="UTF-8" standalone="yes"?>
<Relationships xmlns="http://schemas.openxmlformats.org/package/2006/relationships"><Relationship Id="rId1" Type="http://schemas.openxmlformats.org/officeDocument/2006/relationships/pivotCacheDefinition" Target="../pivotCache/pivotCacheDefinition64.xml"/></Relationships>
</file>

<file path=xl/pivotTables/_rels/pivotTable93.xml.rels><?xml version="1.0" encoding="UTF-8" standalone="yes"?>
<Relationships xmlns="http://schemas.openxmlformats.org/package/2006/relationships"><Relationship Id="rId1" Type="http://schemas.openxmlformats.org/officeDocument/2006/relationships/pivotCacheDefinition" Target="../pivotCache/pivotCacheDefinition67.xml"/></Relationships>
</file>

<file path=xl/pivotTables/_rels/pivotTable94.xml.rels><?xml version="1.0" encoding="UTF-8" standalone="yes"?>
<Relationships xmlns="http://schemas.openxmlformats.org/package/2006/relationships"><Relationship Id="rId1" Type="http://schemas.openxmlformats.org/officeDocument/2006/relationships/pivotCacheDefinition" Target="../pivotCache/pivotCacheDefinition66.xml"/></Relationships>
</file>

<file path=xl/pivotTables/_rels/pivotTable95.xml.rels><?xml version="1.0" encoding="UTF-8" standalone="yes"?>
<Relationships xmlns="http://schemas.openxmlformats.org/package/2006/relationships"><Relationship Id="rId1" Type="http://schemas.openxmlformats.org/officeDocument/2006/relationships/pivotCacheDefinition" Target="../pivotCache/pivotCacheDefinition69.xml"/></Relationships>
</file>

<file path=xl/pivotTables/_rels/pivotTable96.xml.rels><?xml version="1.0" encoding="UTF-8" standalone="yes"?>
<Relationships xmlns="http://schemas.openxmlformats.org/package/2006/relationships"><Relationship Id="rId1" Type="http://schemas.openxmlformats.org/officeDocument/2006/relationships/pivotCacheDefinition" Target="../pivotCache/pivotCacheDefinition68.xml"/></Relationships>
</file>

<file path=xl/pivotTables/_rels/pivotTable97.xml.rels><?xml version="1.0" encoding="UTF-8" standalone="yes"?>
<Relationships xmlns="http://schemas.openxmlformats.org/package/2006/relationships"><Relationship Id="rId1" Type="http://schemas.openxmlformats.org/officeDocument/2006/relationships/pivotCacheDefinition" Target="../pivotCache/pivotCacheDefinition71.xml"/></Relationships>
</file>

<file path=xl/pivotTables/_rels/pivotTable98.xml.rels><?xml version="1.0" encoding="UTF-8" standalone="yes"?>
<Relationships xmlns="http://schemas.openxmlformats.org/package/2006/relationships"><Relationship Id="rId1" Type="http://schemas.openxmlformats.org/officeDocument/2006/relationships/pivotCacheDefinition" Target="../pivotCache/pivotCacheDefinition70.xml"/></Relationships>
</file>

<file path=xl/pivotTables/_rels/pivotTable99.xml.rels><?xml version="1.0" encoding="UTF-8" standalone="yes"?>
<Relationships xmlns="http://schemas.openxmlformats.org/package/2006/relationships"><Relationship Id="rId1" Type="http://schemas.openxmlformats.org/officeDocument/2006/relationships/pivotCacheDefinition" Target="../pivotCache/pivotCacheDefinition7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CCC843-17CD-410D-A614-78670562BCEA}" name="Draaitabel5" cacheId="29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11">
        <item m="1" x="2"/>
        <item m="1" x="3"/>
        <item m="1" x="8"/>
        <item m="1" x="6"/>
        <item x="0"/>
        <item m="1" x="4"/>
        <item m="1" x="5"/>
        <item m="1" x="9"/>
        <item m="1" x="1"/>
        <item m="1" x="7"/>
        <item t="default"/>
      </items>
    </pivotField>
  </pivotFields>
  <rowFields count="1">
    <field x="1"/>
  </rowFields>
  <rowItems count="2">
    <i>
      <x v="4"/>
    </i>
    <i t="grand">
      <x/>
    </i>
  </rowItems>
  <colItems count="1">
    <i/>
  </colItems>
  <dataFields count="1">
    <dataField name="Som van m2" fld="0" baseField="0" baseItem="0"/>
  </dataFields>
  <formats count="8">
    <format dxfId="38">
      <pivotArea field="1" type="button" dataOnly="0" labelOnly="1" outline="0" axis="axisRow" fieldPosition="0"/>
    </format>
    <format dxfId="37">
      <pivotArea dataOnly="0" labelOnly="1" outline="0" axis="axisValues" fieldPosition="0"/>
    </format>
    <format dxfId="36">
      <pivotArea type="all" dataOnly="0" outline="0" fieldPosition="0"/>
    </format>
    <format dxfId="35">
      <pivotArea outline="0" collapsedLevelsAreSubtotals="1" fieldPosition="0"/>
    </format>
    <format dxfId="34">
      <pivotArea field="1" type="button" dataOnly="0" labelOnly="1" outline="0" axis="axisRow" fieldPosition="0"/>
    </format>
    <format dxfId="33">
      <pivotArea dataOnly="0" labelOnly="1" fieldPosition="0">
        <references count="1">
          <reference field="1" count="0"/>
        </references>
      </pivotArea>
    </format>
    <format dxfId="32">
      <pivotArea dataOnly="0" labelOnly="1" grandRow="1" outline="0" fieldPosition="0"/>
    </format>
    <format dxfId="31">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CE79EA1D-0674-4517-B927-9072DE3762CC}" name="Draaitabel19" cacheId="37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9" firstHeaderRow="1" firstDataRow="1" firstDataCol="1"/>
  <pivotFields count="2">
    <pivotField dataField="1" showAll="0"/>
    <pivotField axis="axisRow" showAll="0">
      <items count="4">
        <item x="2"/>
        <item x="0"/>
        <item x="1"/>
        <item t="default"/>
      </items>
    </pivotField>
  </pivotFields>
  <rowFields count="1">
    <field x="1"/>
  </rowFields>
  <rowItems count="4">
    <i>
      <x/>
    </i>
    <i>
      <x v="1"/>
    </i>
    <i>
      <x v="2"/>
    </i>
    <i t="grand">
      <x/>
    </i>
  </rowItems>
  <colItems count="1">
    <i/>
  </colItems>
  <dataFields count="1">
    <dataField name="Som van m2" fld="0" baseField="1" baseItem="0"/>
  </dataFields>
  <formats count="2">
    <format dxfId="15">
      <pivotArea field="1" type="button" dataOnly="0" labelOnly="1" outline="0" axis="axisRow" fieldPosition="0"/>
    </format>
    <format dxfId="14">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0.xml><?xml version="1.0" encoding="utf-8"?>
<pivotTableDefinition xmlns="http://schemas.openxmlformats.org/spreadsheetml/2006/main" xmlns:mc="http://schemas.openxmlformats.org/markup-compatibility/2006" xmlns:xr="http://schemas.microsoft.com/office/spreadsheetml/2014/revision" mc:Ignorable="xr" xr:uid="{1CF1C443-EE52-4D8D-ACC9-51F00750C9AE}" name="Draaitabel109" cacheId="36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formats count="6">
    <format dxfId="11">
      <pivotArea field="1" type="button" dataOnly="0" labelOnly="1" outline="0" axis="axisRow" fieldPosition="0"/>
    </format>
    <format dxfId="10">
      <pivotArea dataOnly="0" labelOnly="1" outline="0" axis="axisValues" fieldPosition="0"/>
    </format>
    <format dxfId="9">
      <pivotArea field="1" type="button" dataOnly="0" labelOnly="1" outline="0" axis="axisRow" fieldPosition="0"/>
    </format>
    <format dxfId="8">
      <pivotArea dataOnly="0" labelOnly="1" outline="0" axis="axisValues" fieldPosition="0"/>
    </format>
    <format dxfId="7">
      <pivotArea grandRow="1" outline="0" collapsedLevelsAreSubtotals="1" fieldPosition="0"/>
    </format>
    <format dxfId="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611B318-EB43-48C5-ADF2-A3520B3A381F}" name="Draaitabel22" cacheId="37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1" firstHeaderRow="1" firstDataRow="1" firstDataCol="1"/>
  <pivotFields count="2">
    <pivotField axis="axisRow" showAll="0">
      <items count="7">
        <item m="1" x="5"/>
        <item x="0"/>
        <item x="1"/>
        <item x="2"/>
        <item x="3"/>
        <item x="4"/>
        <item t="default"/>
      </items>
    </pivotField>
    <pivotField dataField="1" showAll="0"/>
  </pivotFields>
  <rowFields count="1">
    <field x="0"/>
  </rowFields>
  <rowItems count="6">
    <i>
      <x v="1"/>
    </i>
    <i>
      <x v="2"/>
    </i>
    <i>
      <x v="3"/>
    </i>
    <i>
      <x v="4"/>
    </i>
    <i>
      <x v="5"/>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9D89F4B-ED71-4B18-94FC-36D321C6068E}" name="Draaitabel21" cacheId="37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9" firstHeaderRow="1" firstDataRow="1" firstDataCol="1"/>
  <pivotFields count="2">
    <pivotField dataField="1" showAll="0"/>
    <pivotField axis="axisRow" showAll="0">
      <items count="4">
        <item x="2"/>
        <item x="0"/>
        <item x="1"/>
        <item t="default"/>
      </items>
    </pivotField>
  </pivotFields>
  <rowFields count="1">
    <field x="1"/>
  </rowFields>
  <rowItems count="4">
    <i>
      <x/>
    </i>
    <i>
      <x v="1"/>
    </i>
    <i>
      <x v="2"/>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8EAB5BF9-EA5A-427E-9F44-EBB4E573E0FC}" name="Draaitabel24" cacheId="38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0" firstHeaderRow="1" firstDataRow="1" firstDataCol="1"/>
  <pivotFields count="2">
    <pivotField axis="axisRow" showAll="0">
      <items count="6">
        <item m="1" x="4"/>
        <item x="0"/>
        <item x="1"/>
        <item x="2"/>
        <item x="3"/>
        <item t="default"/>
      </items>
    </pivotField>
    <pivotField dataField="1" showAll="0"/>
  </pivotFields>
  <rowFields count="1">
    <field x="0"/>
  </rowFields>
  <rowItems count="5">
    <i>
      <x v="1"/>
    </i>
    <i>
      <x v="2"/>
    </i>
    <i>
      <x v="3"/>
    </i>
    <i>
      <x v="4"/>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EAF65C38-5F64-4A22-8EA9-EAE7C7279C3F}" name="Draaitabel23" cacheId="38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0" firstHeaderRow="1" firstDataRow="1" firstDataCol="1"/>
  <pivotFields count="2">
    <pivotField dataField="1" showAll="0"/>
    <pivotField axis="axisRow" showAll="0">
      <items count="7">
        <item m="1" x="4"/>
        <item x="0"/>
        <item m="1" x="5"/>
        <item x="3"/>
        <item x="1"/>
        <item x="2"/>
        <item t="default"/>
      </items>
    </pivotField>
  </pivotFields>
  <rowFields count="1">
    <field x="1"/>
  </rowFields>
  <rowItems count="5">
    <i>
      <x v="1"/>
    </i>
    <i>
      <x v="3"/>
    </i>
    <i>
      <x v="4"/>
    </i>
    <i>
      <x v="5"/>
    </i>
    <i t="grand">
      <x/>
    </i>
  </rowItems>
  <colItems count="1">
    <i/>
  </colItems>
  <dataFields count="1">
    <dataField name="Som van m2" fld="0" baseField="1"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877ED46A-8857-4671-8A69-81D730399116}" name="Draaitabel26" cacheId="38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7:I215" firstHeaderRow="1" firstDataRow="1" firstDataCol="1"/>
  <pivotFields count="2">
    <pivotField axis="axisRow" showAll="0">
      <items count="8">
        <item x="4"/>
        <item x="0"/>
        <item x="1"/>
        <item x="2"/>
        <item x="3"/>
        <item x="5"/>
        <item x="6"/>
        <item t="default"/>
      </items>
    </pivotField>
    <pivotField dataField="1" showAll="0"/>
  </pivotFields>
  <rowFields count="1">
    <field x="0"/>
  </rowFields>
  <rowItems count="8">
    <i>
      <x/>
    </i>
    <i>
      <x v="1"/>
    </i>
    <i>
      <x v="2"/>
    </i>
    <i>
      <x v="3"/>
    </i>
    <i>
      <x v="4"/>
    </i>
    <i>
      <x v="5"/>
    </i>
    <i>
      <x v="6"/>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BEDE8260-D7DE-4567-808F-985E150C75DB}" name="Draaitabel25" cacheId="38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7:B213" firstHeaderRow="1" firstDataRow="1" firstDataCol="1"/>
  <pivotFields count="2">
    <pivotField dataField="1" showAll="0"/>
    <pivotField axis="axisRow" showAll="0">
      <items count="6">
        <item x="4"/>
        <item x="0"/>
        <item x="1"/>
        <item x="2"/>
        <item x="3"/>
        <item t="default"/>
      </items>
    </pivotField>
  </pivotFields>
  <rowFields count="1">
    <field x="1"/>
  </rowFields>
  <rowItems count="6">
    <i>
      <x/>
    </i>
    <i>
      <x v="1"/>
    </i>
    <i>
      <x v="2"/>
    </i>
    <i>
      <x v="3"/>
    </i>
    <i>
      <x v="4"/>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DAD4EEA2-A74E-48AE-A942-1CE0DE37C3C1}" name="Draaitabel28" cacheId="38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0" firstHeaderRow="1" firstDataRow="1" firstDataCol="1"/>
  <pivotFields count="2">
    <pivotField axis="axisRow" showAll="0">
      <items count="5">
        <item x="2"/>
        <item x="0"/>
        <item x="1"/>
        <item x="3"/>
        <item t="default"/>
      </items>
    </pivotField>
    <pivotField dataField="1" showAll="0"/>
  </pivotFields>
  <rowFields count="1">
    <field x="0"/>
  </rowFields>
  <rowItems count="5">
    <i>
      <x/>
    </i>
    <i>
      <x v="1"/>
    </i>
    <i>
      <x v="2"/>
    </i>
    <i>
      <x v="3"/>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AFDF2E9E-B1CD-4605-A2BF-178BCB89ED15}" name="Draaitabel27" cacheId="38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8" firstHeaderRow="1" firstDataRow="1" firstDataCol="1"/>
  <pivotFields count="2">
    <pivotField dataField="1" showAll="0"/>
    <pivotField axis="axisRow" showAll="0">
      <items count="3">
        <item x="1"/>
        <item x="0"/>
        <item t="default"/>
      </items>
    </pivotField>
  </pivotFields>
  <rowFields count="1">
    <field x="1"/>
  </rowFields>
  <rowItems count="3">
    <i>
      <x/>
    </i>
    <i>
      <x v="1"/>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7F576062-7F4F-4FE7-B146-3A0F91328E4E}" name="Draaitabel30" cacheId="38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1" firstHeaderRow="1" firstDataRow="1" firstDataCol="1"/>
  <pivotFields count="2">
    <pivotField axis="axisRow" showAll="0">
      <items count="7">
        <item m="1" x="5"/>
        <item x="0"/>
        <item x="1"/>
        <item x="2"/>
        <item x="3"/>
        <item x="4"/>
        <item t="default"/>
      </items>
    </pivotField>
    <pivotField dataField="1" showAll="0"/>
  </pivotFields>
  <rowFields count="1">
    <field x="0"/>
  </rowFields>
  <rowItems count="6">
    <i>
      <x v="1"/>
    </i>
    <i>
      <x v="2"/>
    </i>
    <i>
      <x v="3"/>
    </i>
    <i>
      <x v="4"/>
    </i>
    <i>
      <x v="5"/>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FC6D27E-382E-49B2-8ACB-1B9DFC31A79F}" name="Draaitabel7" cacheId="29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fieldListSortAscending="1">
  <location ref="H205:I207" firstHeaderRow="1" firstDataRow="1" firstDataCol="1"/>
  <pivotFields count="2">
    <pivotField axis="axisRow" showAll="0">
      <items count="13">
        <item m="1" x="1"/>
        <item x="0"/>
        <item m="1" x="6"/>
        <item m="1" x="11"/>
        <item m="1" x="4"/>
        <item m="1" x="9"/>
        <item m="1" x="2"/>
        <item m="1" x="7"/>
        <item m="1" x="5"/>
        <item m="1" x="10"/>
        <item m="1" x="3"/>
        <item m="1" x="8"/>
        <item t="default"/>
      </items>
    </pivotField>
    <pivotField dataField="1" showAll="0"/>
  </pivotFields>
  <rowFields count="1">
    <field x="0"/>
  </rowFields>
  <rowItems count="2">
    <i>
      <x v="1"/>
    </i>
    <i t="grand">
      <x/>
    </i>
  </rowItems>
  <colItems count="1">
    <i/>
  </colItems>
  <dataFields count="1">
    <dataField name="Som van m2" fld="1" baseField="0" baseItem="0"/>
  </dataFields>
  <formats count="8">
    <format dxfId="46">
      <pivotArea field="0" type="button" dataOnly="0" labelOnly="1" outline="0" axis="axisRow" fieldPosition="0"/>
    </format>
    <format dxfId="45">
      <pivotArea dataOnly="0" labelOnly="1" outline="0" axis="axisValues" fieldPosition="0"/>
    </format>
    <format dxfId="44">
      <pivotArea type="all" dataOnly="0" outline="0" fieldPosition="0"/>
    </format>
    <format dxfId="43">
      <pivotArea outline="0" collapsedLevelsAreSubtotals="1" fieldPosition="0"/>
    </format>
    <format dxfId="42">
      <pivotArea field="0" type="button" dataOnly="0" labelOnly="1" outline="0" axis="axisRow" fieldPosition="0"/>
    </format>
    <format dxfId="41">
      <pivotArea dataOnly="0" labelOnly="1" fieldPosition="0">
        <references count="1">
          <reference field="0" count="0"/>
        </references>
      </pivotArea>
    </format>
    <format dxfId="40">
      <pivotArea dataOnly="0" labelOnly="1" grandRow="1" outline="0" fieldPosition="0"/>
    </format>
    <format dxfId="39">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989DA06D-6449-4144-AD82-897FA64CC2D9}" name="Draaitabel29" cacheId="38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0" firstHeaderRow="1" firstDataRow="1" firstDataCol="1"/>
  <pivotFields count="2">
    <pivotField dataField="1" showAll="0"/>
    <pivotField axis="axisRow" showAll="0">
      <items count="5">
        <item x="3"/>
        <item x="0"/>
        <item x="1"/>
        <item x="2"/>
        <item t="default"/>
      </items>
    </pivotField>
  </pivotFields>
  <rowFields count="1">
    <field x="1"/>
  </rowFields>
  <rowItems count="5">
    <i>
      <x/>
    </i>
    <i>
      <x v="1"/>
    </i>
    <i>
      <x v="2"/>
    </i>
    <i>
      <x v="3"/>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EE0FB56B-79B6-4A94-B0F5-5E96F8A4C20F}" name="Draaitabel32" cacheId="30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D3FB6833-696D-4377-B776-29752253E1D4}" name="Draaitabel31" cacheId="29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A400A2A4-C397-495C-926D-F95F205C352F}" name="Draaitabel34" cacheId="38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3" firstHeaderRow="1" firstDataRow="1" firstDataCol="1"/>
  <pivotFields count="2">
    <pivotField axis="axisRow" showAll="0">
      <items count="8">
        <item x="0"/>
        <item x="1"/>
        <item x="2"/>
        <item x="3"/>
        <item x="4"/>
        <item x="5"/>
        <item x="6"/>
        <item t="default"/>
      </items>
    </pivotField>
    <pivotField dataField="1" showAll="0"/>
  </pivotFields>
  <rowFields count="1">
    <field x="0"/>
  </rowFields>
  <rowItems count="8">
    <i>
      <x/>
    </i>
    <i>
      <x v="1"/>
    </i>
    <i>
      <x v="2"/>
    </i>
    <i>
      <x v="3"/>
    </i>
    <i>
      <x v="4"/>
    </i>
    <i>
      <x v="5"/>
    </i>
    <i>
      <x v="6"/>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DF596D5-A605-4B41-8884-6F9C076F74B3}" name="Draaitabel33" cacheId="39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1" firstHeaderRow="1" firstDataRow="1" firstDataCol="1"/>
  <pivotFields count="2">
    <pivotField dataField="1" showAll="0"/>
    <pivotField axis="axisRow" showAll="0">
      <items count="6">
        <item x="0"/>
        <item x="4"/>
        <item x="2"/>
        <item x="3"/>
        <item x="1"/>
        <item t="default"/>
      </items>
    </pivotField>
  </pivotFields>
  <rowFields count="1">
    <field x="1"/>
  </rowFields>
  <rowItems count="6">
    <i>
      <x/>
    </i>
    <i>
      <x v="1"/>
    </i>
    <i>
      <x v="2"/>
    </i>
    <i>
      <x v="3"/>
    </i>
    <i>
      <x v="4"/>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30EF46E2-2A91-4124-8987-594D6243E21F}" name="Draaitabel36" cacheId="39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1" firstHeaderRow="1" firstDataRow="1" firstDataCol="1"/>
  <pivotFields count="2">
    <pivotField axis="axisRow" showAll="0">
      <items count="7">
        <item m="1" x="5"/>
        <item x="0"/>
        <item x="1"/>
        <item x="2"/>
        <item x="3"/>
        <item x="4"/>
        <item t="default"/>
      </items>
    </pivotField>
    <pivotField dataField="1" showAll="0"/>
  </pivotFields>
  <rowFields count="1">
    <field x="0"/>
  </rowFields>
  <rowItems count="6">
    <i>
      <x v="1"/>
    </i>
    <i>
      <x v="2"/>
    </i>
    <i>
      <x v="3"/>
    </i>
    <i>
      <x v="4"/>
    </i>
    <i>
      <x v="5"/>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BF2BF472-6026-4ECC-927A-183B2D1668E1}" name="Draaitabel35" cacheId="38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9" firstHeaderRow="1" firstDataRow="1" firstDataCol="1"/>
  <pivotFields count="2">
    <pivotField dataField="1" showAll="0"/>
    <pivotField axis="axisRow" showAll="0">
      <items count="4">
        <item x="2"/>
        <item x="0"/>
        <item x="1"/>
        <item t="default"/>
      </items>
    </pivotField>
  </pivotFields>
  <rowFields count="1">
    <field x="1"/>
  </rowFields>
  <rowItems count="4">
    <i>
      <x/>
    </i>
    <i>
      <x v="1"/>
    </i>
    <i>
      <x v="2"/>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92BC9D20-59F1-4B91-B103-AC239696A924}" name="Draaitabel38" cacheId="30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CAFE2139-B5D3-4EF2-9956-7608C564F959}" name="Draaitabel37" cacheId="30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A21D667D-09FB-4CA2-8086-2DA8A8F36EDA}" name="Draaitabel40" cacheId="30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AF7EAC1-E7D3-4025-A337-5B9E70B5D5F7}" name="Draaitabel14" cacheId="37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48:I257" firstHeaderRow="1" firstDataRow="1" firstDataCol="1"/>
  <pivotFields count="2">
    <pivotField axis="axisRow" showAll="0">
      <items count="9">
        <item x="6"/>
        <item x="0"/>
        <item x="1"/>
        <item x="2"/>
        <item x="3"/>
        <item x="4"/>
        <item x="5"/>
        <item x="7"/>
        <item t="default"/>
      </items>
    </pivotField>
    <pivotField dataField="1" showAll="0"/>
  </pivotFields>
  <rowFields count="1">
    <field x="0"/>
  </rowFields>
  <rowItems count="9">
    <i>
      <x/>
    </i>
    <i>
      <x v="1"/>
    </i>
    <i>
      <x v="2"/>
    </i>
    <i>
      <x v="3"/>
    </i>
    <i>
      <x v="4"/>
    </i>
    <i>
      <x v="5"/>
    </i>
    <i>
      <x v="6"/>
    </i>
    <i>
      <x v="7"/>
    </i>
    <i t="grand">
      <x/>
    </i>
  </rowItems>
  <colItems count="1">
    <i/>
  </colItems>
  <dataFields count="1">
    <dataField name="Som van m2" fld="1" baseField="0" baseItem="0"/>
  </dataFields>
  <formats count="2">
    <format dxfId="25">
      <pivotArea field="0" type="button" dataOnly="0" labelOnly="1" outline="0" axis="axisRow" fieldPosition="0"/>
    </format>
    <format dxfId="24">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E53760AC-0754-4F3D-9698-A634D0EF60B4}" name="Draaitabel39" cacheId="30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657FB431-0AD5-4147-902E-E2F704E1BFB3}" name="Draaitabel42" cacheId="39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2" firstHeaderRow="1" firstDataRow="1" firstDataCol="1"/>
  <pivotFields count="2">
    <pivotField axis="axisRow" showAll="0">
      <items count="7">
        <item x="4"/>
        <item x="0"/>
        <item x="1"/>
        <item x="2"/>
        <item x="3"/>
        <item x="5"/>
        <item t="default"/>
      </items>
    </pivotField>
    <pivotField dataField="1" showAll="0"/>
  </pivotFields>
  <rowFields count="1">
    <field x="0"/>
  </rowFields>
  <rowItems count="7">
    <i>
      <x/>
    </i>
    <i>
      <x v="1"/>
    </i>
    <i>
      <x v="2"/>
    </i>
    <i>
      <x v="3"/>
    </i>
    <i>
      <x v="4"/>
    </i>
    <i>
      <x v="5"/>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5C181CFA-A168-4ABC-8486-EABA31B5C51E}" name="Draaitabel41" cacheId="39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0" firstHeaderRow="1" firstDataRow="1" firstDataCol="1"/>
  <pivotFields count="2">
    <pivotField dataField="1" showAll="0"/>
    <pivotField axis="axisRow" showAll="0">
      <items count="5">
        <item x="3"/>
        <item x="0"/>
        <item x="1"/>
        <item x="2"/>
        <item t="default"/>
      </items>
    </pivotField>
  </pivotFields>
  <rowFields count="1">
    <field x="1"/>
  </rowFields>
  <rowItems count="5">
    <i>
      <x/>
    </i>
    <i>
      <x v="1"/>
    </i>
    <i>
      <x v="2"/>
    </i>
    <i>
      <x v="3"/>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1365CC59-ABE5-426C-9950-3525ACF6996A}" name="Draaitabel44" cacheId="30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B114025E-4EB2-4E98-9B9D-034683CDE261}" name="Draaitabel43" cacheId="30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830A7097-1359-4CFC-B3AD-829B0F4E8344}" name="Draaitabel46" cacheId="39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2" firstHeaderRow="1" firstDataRow="1" firstDataCol="1"/>
  <pivotFields count="2">
    <pivotField axis="axisRow" showAll="0">
      <items count="7">
        <item x="4"/>
        <item x="0"/>
        <item x="1"/>
        <item x="2"/>
        <item x="3"/>
        <item x="5"/>
        <item t="default"/>
      </items>
    </pivotField>
    <pivotField dataField="1" showAll="0"/>
  </pivotFields>
  <rowFields count="1">
    <field x="0"/>
  </rowFields>
  <rowItems count="7">
    <i>
      <x/>
    </i>
    <i>
      <x v="1"/>
    </i>
    <i>
      <x v="2"/>
    </i>
    <i>
      <x v="3"/>
    </i>
    <i>
      <x v="4"/>
    </i>
    <i>
      <x v="5"/>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B2DD493C-D291-444C-A619-C3235367E3BB}" name="Draaitabel45" cacheId="39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2" firstHeaderRow="1" firstDataRow="1" firstDataCol="1"/>
  <pivotFields count="2">
    <pivotField dataField="1" showAll="0"/>
    <pivotField axis="axisRow" showAll="0">
      <items count="7">
        <item x="5"/>
        <item x="0"/>
        <item x="1"/>
        <item x="2"/>
        <item x="3"/>
        <item x="4"/>
        <item t="default"/>
      </items>
    </pivotField>
  </pivotFields>
  <rowFields count="1">
    <field x="1"/>
  </rowFields>
  <rowItems count="7">
    <i>
      <x/>
    </i>
    <i>
      <x v="1"/>
    </i>
    <i>
      <x v="2"/>
    </i>
    <i>
      <x v="3"/>
    </i>
    <i>
      <x v="4"/>
    </i>
    <i>
      <x v="5"/>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79DF38CB-7E0E-4A43-9CCF-6219730957F7}" name="Draaitabel48" cacheId="30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CC52794B-0DAD-4D72-9903-B5FE3926DE59}" name="Draaitabel47" cacheId="30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9AE4916D-E426-453E-939C-3292A5378450}" name="Draaitabel50" cacheId="31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5A05255-290F-473E-A6F3-B3EA25C475E3}" name="Draaitabel13" cacheId="37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48:B256" firstHeaderRow="1" firstDataRow="1" firstDataCol="1"/>
  <pivotFields count="2">
    <pivotField dataField="1" showAll="0"/>
    <pivotField axis="axisRow" showAll="0">
      <items count="8">
        <item x="3"/>
        <item x="0"/>
        <item x="1"/>
        <item x="2"/>
        <item x="4"/>
        <item x="5"/>
        <item x="6"/>
        <item t="default"/>
      </items>
    </pivotField>
  </pivotFields>
  <rowFields count="1">
    <field x="1"/>
  </rowFields>
  <rowItems count="8">
    <i>
      <x/>
    </i>
    <i>
      <x v="1"/>
    </i>
    <i>
      <x v="2"/>
    </i>
    <i>
      <x v="3"/>
    </i>
    <i>
      <x v="4"/>
    </i>
    <i>
      <x v="5"/>
    </i>
    <i>
      <x v="6"/>
    </i>
    <i t="grand">
      <x/>
    </i>
  </rowItems>
  <colItems count="1">
    <i/>
  </colItems>
  <dataFields count="1">
    <dataField name="Som van m2" fld="0" baseField="1" baseItem="0"/>
  </dataFields>
  <formats count="5">
    <format dxfId="30">
      <pivotArea field="1" type="button" dataOnly="0" labelOnly="1" outline="0" axis="axisRow" fieldPosition="0"/>
    </format>
    <format dxfId="29">
      <pivotArea dataOnly="0" labelOnly="1" outline="0" axis="axisValues" fieldPosition="0"/>
    </format>
    <format dxfId="28">
      <pivotArea field="1" type="button" dataOnly="0" labelOnly="1" outline="0" axis="axisRow" fieldPosition="0"/>
    </format>
    <format dxfId="27">
      <pivotArea dataOnly="0" labelOnly="1" fieldPosition="0">
        <references count="1">
          <reference field="1" count="0"/>
        </references>
      </pivotArea>
    </format>
    <format dxfId="26">
      <pivotArea dataOnly="0" labelOnly="1" grandRow="1" outline="0"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E256C3D5-EC2E-4C15-81F9-442E78BACEB2}" name="Draaitabel49" cacheId="30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CC7018B1-D78B-4E43-B941-A0B25CEA97C6}" name="Draaitabel52" cacheId="31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2E498F41-3EC5-42C2-A62C-3BE4A91DDD15}" name="Draaitabel51" cacheId="31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612C3075-1F32-4430-AB37-03EED23E13CC}" name="Draaitabel54" cacheId="31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1B81F400-264D-4322-9AB9-1327335589DF}" name="Draaitabel53" cacheId="31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3C54A1E8-5327-4325-9178-0E3A17350CE3}" name="Draaitabel56" cacheId="31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9E034F16-395C-4A54-861C-8171543AD95F}" name="Draaitabel55" cacheId="31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071E9973-C049-4811-A00D-DD3A4FAE938F}" name="Draaitabel58" cacheId="31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C1B1C3BB-3D12-4EB0-9779-4BC587D00A73}" name="Draaitabel57" cacheId="31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BA428DCB-0D24-4634-9794-256F39CFA571}" name="Draaitabel60" cacheId="32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E3E1D7A-D7FC-48A5-86AB-C4CB217B7E71}" name="Draaitabel16" cacheId="37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0" firstHeaderRow="1" firstDataRow="1" firstDataCol="1"/>
  <pivotFields count="2">
    <pivotField axis="axisRow" showAll="0">
      <items count="6">
        <item m="1" x="4"/>
        <item x="0"/>
        <item x="1"/>
        <item x="2"/>
        <item x="3"/>
        <item t="default"/>
      </items>
    </pivotField>
    <pivotField dataField="1" showAll="0"/>
  </pivotFields>
  <rowFields count="1">
    <field x="0"/>
  </rowFields>
  <rowItems count="5">
    <i>
      <x v="1"/>
    </i>
    <i>
      <x v="2"/>
    </i>
    <i>
      <x v="3"/>
    </i>
    <i>
      <x v="4"/>
    </i>
    <i t="grand">
      <x/>
    </i>
  </rowItems>
  <colItems count="1">
    <i/>
  </colItems>
  <dataFields count="1">
    <dataField name="Som van m2" fld="1" baseField="0" baseItem="1"/>
  </dataFields>
  <formats count="2">
    <format dxfId="21">
      <pivotArea field="0" type="button" dataOnly="0" labelOnly="1" outline="0" axis="axisRow" fieldPosition="0"/>
    </format>
    <format dxfId="20">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1291E396-FE7C-44D2-A02C-D4901E96DA63}" name="Draaitabel59" cacheId="31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650D10CB-7828-4DE9-93E3-910FB870515D}" name="Draaitabel62" cacheId="32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49244DC2-F4AA-42CB-B74C-16997A649ED3}" name="Draaitabel61" cacheId="32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9F57168D-5E54-4AEA-98EF-C2D2CACDA4C9}" name="Draaitabel64" cacheId="32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83FC480E-66CB-4D94-9C51-A331BC88AB28}" name="Draaitabel63" cacheId="32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666D9F2F-1479-4A00-953D-F40B38C494C4}" name="Draaitabel66" cacheId="32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217D2AFA-E5B9-49FA-ABE5-D3FD73D5F550}" name="Draaitabel65" cacheId="32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4C12438F-D984-4540-A067-6081F4B9EDD4}" name="Draaitabel68" cacheId="32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A66FFF32-A75E-4FD3-8281-50277453BBB1}" name="Draaitabel67" cacheId="32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14EF829A-D873-4D86-8C2A-0E4ACDA54260}" name="Draaitabel70" cacheId="33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3BA4B93-5AB8-4B12-B474-0CC90CEB653B}" name="Draaitabel15" cacheId="37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9" firstHeaderRow="1" firstDataRow="1" firstDataCol="1"/>
  <pivotFields count="2">
    <pivotField dataField="1" showAll="0"/>
    <pivotField axis="axisRow" showAll="0">
      <items count="4">
        <item x="2"/>
        <item x="0"/>
        <item x="1"/>
        <item t="default"/>
      </items>
    </pivotField>
  </pivotFields>
  <rowFields count="1">
    <field x="1"/>
  </rowFields>
  <rowItems count="4">
    <i>
      <x/>
    </i>
    <i>
      <x v="1"/>
    </i>
    <i>
      <x v="2"/>
    </i>
    <i t="grand">
      <x/>
    </i>
  </rowItems>
  <colItems count="1">
    <i/>
  </colItems>
  <dataFields count="1">
    <dataField name="Som van m2" fld="0" baseField="1" baseItem="0"/>
  </dataFields>
  <formats count="2">
    <format dxfId="23">
      <pivotArea field="1" type="button" dataOnly="0" labelOnly="1" outline="0" axis="axisRow" fieldPosition="0"/>
    </format>
    <format dxfId="22">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2B3D737C-E539-4067-A1C6-7DD0AB2B3CB9}" name="Draaitabel69" cacheId="32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49831837-E3EA-43B7-9DE2-41E7151C60EF}" name="Draaitabel72" cacheId="33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2EBCC208-6B20-4B0E-8BC6-96BE52948F06}" name="Draaitabel71" cacheId="33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1F15E77D-F7AC-484F-833D-9D6102B9D710}" name="Draaitabel74" cacheId="33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CD1E6A7B-7380-4CEC-AD04-FC0FAE2BAC54}" name="Draaitabel73" cacheId="33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93E843A5-3CA4-4F7A-8050-18CFC9FC9318}" name="Draaitabel76" cacheId="33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14D19E9E-C156-425C-A9D8-FC588F53CBE1}" name="Draaitabel75" cacheId="33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0EB9AC0B-B0E3-47CE-A8B2-C846BF5127B1}" name="Draaitabel78" cacheId="33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8.xml><?xml version="1.0" encoding="utf-8"?>
<pivotTableDefinition xmlns="http://schemas.openxmlformats.org/spreadsheetml/2006/main" xmlns:mc="http://schemas.openxmlformats.org/markup-compatibility/2006" xmlns:xr="http://schemas.microsoft.com/office/spreadsheetml/2014/revision" mc:Ignorable="xr" xr:uid="{9C78F522-B453-4188-8880-FE7A8AF9C886}" name="Draaitabel77" cacheId="33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9.xml><?xml version="1.0" encoding="utf-8"?>
<pivotTableDefinition xmlns="http://schemas.openxmlformats.org/spreadsheetml/2006/main" xmlns:mc="http://schemas.openxmlformats.org/markup-compatibility/2006" xmlns:xr="http://schemas.microsoft.com/office/spreadsheetml/2014/revision" mc:Ignorable="xr" xr:uid="{EDACA96E-A339-4EA0-AA15-18E3D3AC7F5B}" name="Draaitabel80" cacheId="33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69AB30A-652E-435D-9D45-70D6BDD3A049}" name="Draaitabel18" cacheId="37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0" firstHeaderRow="1" firstDataRow="1" firstDataCol="1"/>
  <pivotFields count="2">
    <pivotField axis="axisRow" showAll="0">
      <items count="6">
        <item m="1" x="4"/>
        <item x="0"/>
        <item x="1"/>
        <item x="2"/>
        <item x="3"/>
        <item t="default"/>
      </items>
    </pivotField>
    <pivotField dataField="1" showAll="0"/>
  </pivotFields>
  <rowFields count="1">
    <field x="0"/>
  </rowFields>
  <rowItems count="5">
    <i>
      <x v="1"/>
    </i>
    <i>
      <x v="2"/>
    </i>
    <i>
      <x v="3"/>
    </i>
    <i>
      <x v="4"/>
    </i>
    <i t="grand">
      <x/>
    </i>
  </rowItems>
  <colItems count="1">
    <i/>
  </colItems>
  <dataFields count="1">
    <dataField name="Som van m2" fld="1" baseField="0" baseItem="1"/>
  </dataFields>
  <formats count="2">
    <format dxfId="17">
      <pivotArea field="0" type="button" dataOnly="0" labelOnly="1" outline="0" axis="axisRow" fieldPosition="0"/>
    </format>
    <format dxfId="16">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0.xml><?xml version="1.0" encoding="utf-8"?>
<pivotTableDefinition xmlns="http://schemas.openxmlformats.org/spreadsheetml/2006/main" xmlns:mc="http://schemas.openxmlformats.org/markup-compatibility/2006" xmlns:xr="http://schemas.microsoft.com/office/spreadsheetml/2014/revision" mc:Ignorable="xr" xr:uid="{AF345331-C055-4E87-BF92-626B36AAF33E}" name="Draaitabel79" cacheId="33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1.xml><?xml version="1.0" encoding="utf-8"?>
<pivotTableDefinition xmlns="http://schemas.openxmlformats.org/spreadsheetml/2006/main" xmlns:mc="http://schemas.openxmlformats.org/markup-compatibility/2006" xmlns:xr="http://schemas.microsoft.com/office/spreadsheetml/2014/revision" mc:Ignorable="xr" xr:uid="{6FA8278C-1E37-4483-8E34-38638BCEC8B2}" name="Draaitabel82" cacheId="34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2.xml><?xml version="1.0" encoding="utf-8"?>
<pivotTableDefinition xmlns="http://schemas.openxmlformats.org/spreadsheetml/2006/main" xmlns:mc="http://schemas.openxmlformats.org/markup-compatibility/2006" xmlns:xr="http://schemas.microsoft.com/office/spreadsheetml/2014/revision" mc:Ignorable="xr" xr:uid="{84F9F5D8-C77B-47E2-A125-08E199FBF4EE}" name="Draaitabel81" cacheId="34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3.xml><?xml version="1.0" encoding="utf-8"?>
<pivotTableDefinition xmlns="http://schemas.openxmlformats.org/spreadsheetml/2006/main" xmlns:mc="http://schemas.openxmlformats.org/markup-compatibility/2006" xmlns:xr="http://schemas.microsoft.com/office/spreadsheetml/2014/revision" mc:Ignorable="xr" xr:uid="{605661AE-6D9A-4F76-8911-5CF8EA83A37E}" name="Draaitabel84" cacheId="34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4.xml><?xml version="1.0" encoding="utf-8"?>
<pivotTableDefinition xmlns="http://schemas.openxmlformats.org/spreadsheetml/2006/main" xmlns:mc="http://schemas.openxmlformats.org/markup-compatibility/2006" xmlns:xr="http://schemas.microsoft.com/office/spreadsheetml/2014/revision" mc:Ignorable="xr" xr:uid="{978AF58D-4975-4AA7-B7E7-32018A611091}" name="Draaitabel83" cacheId="34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5.xml><?xml version="1.0" encoding="utf-8"?>
<pivotTableDefinition xmlns="http://schemas.openxmlformats.org/spreadsheetml/2006/main" xmlns:mc="http://schemas.openxmlformats.org/markup-compatibility/2006" xmlns:xr="http://schemas.microsoft.com/office/spreadsheetml/2014/revision" mc:Ignorable="xr" xr:uid="{9B63B678-F1B4-4DA8-BB6B-190F441B26BD}" name="Draaitabel86" cacheId="34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6.xml><?xml version="1.0" encoding="utf-8"?>
<pivotTableDefinition xmlns="http://schemas.openxmlformats.org/spreadsheetml/2006/main" xmlns:mc="http://schemas.openxmlformats.org/markup-compatibility/2006" xmlns:xr="http://schemas.microsoft.com/office/spreadsheetml/2014/revision" mc:Ignorable="xr" xr:uid="{96B1F080-018B-494E-8AE1-2EA89E23ED94}" name="Draaitabel85" cacheId="34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7.xml><?xml version="1.0" encoding="utf-8"?>
<pivotTableDefinition xmlns="http://schemas.openxmlformats.org/spreadsheetml/2006/main" xmlns:mc="http://schemas.openxmlformats.org/markup-compatibility/2006" xmlns:xr="http://schemas.microsoft.com/office/spreadsheetml/2014/revision" mc:Ignorable="xr" xr:uid="{F00A4051-AB26-4140-9843-12FBF2FCB8E9}" name="Draaitabel88" cacheId="34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8.xml><?xml version="1.0" encoding="utf-8"?>
<pivotTableDefinition xmlns="http://schemas.openxmlformats.org/spreadsheetml/2006/main" xmlns:mc="http://schemas.openxmlformats.org/markup-compatibility/2006" xmlns:xr="http://schemas.microsoft.com/office/spreadsheetml/2014/revision" mc:Ignorable="xr" xr:uid="{708E4E4C-7B8F-4548-8D5E-441A7C47C493}" name="Draaitabel87" cacheId="34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9.xml><?xml version="1.0" encoding="utf-8"?>
<pivotTableDefinition xmlns="http://schemas.openxmlformats.org/spreadsheetml/2006/main" xmlns:mc="http://schemas.openxmlformats.org/markup-compatibility/2006" xmlns:xr="http://schemas.microsoft.com/office/spreadsheetml/2014/revision" mc:Ignorable="xr" xr:uid="{F67372A5-7D7D-462E-8C7F-EE4BA6C9FADE}" name="Draaitabel90" cacheId="34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23C4DE5-3468-4F31-BD40-B141EE6D94D7}" name="Draaitabel17" cacheId="37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9" firstHeaderRow="1" firstDataRow="1" firstDataCol="1"/>
  <pivotFields count="2">
    <pivotField dataField="1" showAll="0"/>
    <pivotField axis="axisRow" showAll="0">
      <items count="4">
        <item x="2"/>
        <item x="0"/>
        <item x="1"/>
        <item t="default"/>
      </items>
    </pivotField>
  </pivotFields>
  <rowFields count="1">
    <field x="1"/>
  </rowFields>
  <rowItems count="4">
    <i>
      <x/>
    </i>
    <i>
      <x v="1"/>
    </i>
    <i>
      <x v="2"/>
    </i>
    <i t="grand">
      <x/>
    </i>
  </rowItems>
  <colItems count="1">
    <i/>
  </colItems>
  <dataFields count="1">
    <dataField name="Som van m2" fld="0" baseField="1" baseItem="0"/>
  </dataFields>
  <formats count="2">
    <format dxfId="19">
      <pivotArea field="1" type="button" dataOnly="0" labelOnly="1" outline="0" axis="axisRow" fieldPosition="0"/>
    </format>
    <format dxfId="18">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0.xml><?xml version="1.0" encoding="utf-8"?>
<pivotTableDefinition xmlns="http://schemas.openxmlformats.org/spreadsheetml/2006/main" xmlns:mc="http://schemas.openxmlformats.org/markup-compatibility/2006" xmlns:xr="http://schemas.microsoft.com/office/spreadsheetml/2014/revision" mc:Ignorable="xr" xr:uid="{B7708F61-195A-497C-AC25-69F6D6F4B40B}" name="Draaitabel89" cacheId="34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1.xml><?xml version="1.0" encoding="utf-8"?>
<pivotTableDefinition xmlns="http://schemas.openxmlformats.org/spreadsheetml/2006/main" xmlns:mc="http://schemas.openxmlformats.org/markup-compatibility/2006" xmlns:xr="http://schemas.microsoft.com/office/spreadsheetml/2014/revision" mc:Ignorable="xr" xr:uid="{08F274DC-844F-4D80-B776-E270F62B969E}" name="Draaitabel92" cacheId="35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2.xml><?xml version="1.0" encoding="utf-8"?>
<pivotTableDefinition xmlns="http://schemas.openxmlformats.org/spreadsheetml/2006/main" xmlns:mc="http://schemas.openxmlformats.org/markup-compatibility/2006" xmlns:xr="http://schemas.microsoft.com/office/spreadsheetml/2014/revision" mc:Ignorable="xr" xr:uid="{0ECE563B-46F0-4E18-B364-F152A19A36BB}" name="Draaitabel91" cacheId="35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3.xml><?xml version="1.0" encoding="utf-8"?>
<pivotTableDefinition xmlns="http://schemas.openxmlformats.org/spreadsheetml/2006/main" xmlns:mc="http://schemas.openxmlformats.org/markup-compatibility/2006" xmlns:xr="http://schemas.microsoft.com/office/spreadsheetml/2014/revision" mc:Ignorable="xr" xr:uid="{3BD16F82-E956-4AE1-9407-F48C9E593955}" name="Draaitabel94" cacheId="35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4.xml><?xml version="1.0" encoding="utf-8"?>
<pivotTableDefinition xmlns="http://schemas.openxmlformats.org/spreadsheetml/2006/main" xmlns:mc="http://schemas.openxmlformats.org/markup-compatibility/2006" xmlns:xr="http://schemas.microsoft.com/office/spreadsheetml/2014/revision" mc:Ignorable="xr" xr:uid="{51D31F0D-E799-42BC-AA86-C37257E92156}" name="Draaitabel93" cacheId="35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5.xml><?xml version="1.0" encoding="utf-8"?>
<pivotTableDefinition xmlns="http://schemas.openxmlformats.org/spreadsheetml/2006/main" xmlns:mc="http://schemas.openxmlformats.org/markup-compatibility/2006" xmlns:xr="http://schemas.microsoft.com/office/spreadsheetml/2014/revision" mc:Ignorable="xr" xr:uid="{A84E6B8F-8EC1-464D-B474-72CA1A79620C}" name="Draaitabel96" cacheId="35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6.xml><?xml version="1.0" encoding="utf-8"?>
<pivotTableDefinition xmlns="http://schemas.openxmlformats.org/spreadsheetml/2006/main" xmlns:mc="http://schemas.openxmlformats.org/markup-compatibility/2006" xmlns:xr="http://schemas.microsoft.com/office/spreadsheetml/2014/revision" mc:Ignorable="xr" xr:uid="{52E12EA0-3597-469B-98D1-4A0743D07351}" name="Draaitabel95" cacheId="35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7.xml><?xml version="1.0" encoding="utf-8"?>
<pivotTableDefinition xmlns="http://schemas.openxmlformats.org/spreadsheetml/2006/main" xmlns:mc="http://schemas.openxmlformats.org/markup-compatibility/2006" xmlns:xr="http://schemas.microsoft.com/office/spreadsheetml/2014/revision" mc:Ignorable="xr" xr:uid="{9D71A561-BC34-4C64-B097-48A241B7482E}" name="Draaitabel98" cacheId="35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8.xml><?xml version="1.0" encoding="utf-8"?>
<pivotTableDefinition xmlns="http://schemas.openxmlformats.org/spreadsheetml/2006/main" xmlns:mc="http://schemas.openxmlformats.org/markup-compatibility/2006" xmlns:xr="http://schemas.microsoft.com/office/spreadsheetml/2014/revision" mc:Ignorable="xr" xr:uid="{F33CCBF6-5A12-4ED9-A6D0-D59F5F17DFF1}" name="Draaitabel97" cacheId="35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9.xml><?xml version="1.0" encoding="utf-8"?>
<pivotTableDefinition xmlns="http://schemas.openxmlformats.org/spreadsheetml/2006/main" xmlns:mc="http://schemas.openxmlformats.org/markup-compatibility/2006" xmlns:xr="http://schemas.microsoft.com/office/spreadsheetml/2014/revision" mc:Ignorable="xr" xr:uid="{6B5C5C8C-ADE0-45F2-90E7-F995AAD8C537}" name="Draaitabel100" cacheId="35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9037784-AA58-40BB-99AB-6A08E85786EA}" name="Draaitabel20" cacheId="37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2" firstHeaderRow="1" firstDataRow="1" firstDataCol="1"/>
  <pivotFields count="2">
    <pivotField axis="axisRow" showAll="0">
      <items count="7">
        <item x="1"/>
        <item x="0"/>
        <item x="2"/>
        <item x="3"/>
        <item x="4"/>
        <item x="5"/>
        <item t="default"/>
      </items>
    </pivotField>
    <pivotField dataField="1" showAll="0"/>
  </pivotFields>
  <rowFields count="1">
    <field x="0"/>
  </rowFields>
  <rowItems count="7">
    <i>
      <x/>
    </i>
    <i>
      <x v="1"/>
    </i>
    <i>
      <x v="2"/>
    </i>
    <i>
      <x v="3"/>
    </i>
    <i>
      <x v="4"/>
    </i>
    <i>
      <x v="5"/>
    </i>
    <i t="grand">
      <x/>
    </i>
  </rowItems>
  <colItems count="1">
    <i/>
  </colItems>
  <dataFields count="1">
    <dataField name="Som van m2" fld="1" baseField="0" baseItem="0"/>
  </dataFields>
  <formats count="2">
    <format dxfId="13">
      <pivotArea field="0" type="button" dataOnly="0" labelOnly="1" outline="0" axis="axisRow" fieldPosition="0"/>
    </format>
    <format dxfId="12">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0.xml><?xml version="1.0" encoding="utf-8"?>
<pivotTableDefinition xmlns="http://schemas.openxmlformats.org/spreadsheetml/2006/main" xmlns:mc="http://schemas.openxmlformats.org/markup-compatibility/2006" xmlns:xr="http://schemas.microsoft.com/office/spreadsheetml/2014/revision" mc:Ignorable="xr" xr:uid="{8EEF905B-90D3-43F7-A2C6-118038D75DE9}" name="Draaitabel99" cacheId="35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1.xml><?xml version="1.0" encoding="utf-8"?>
<pivotTableDefinition xmlns="http://schemas.openxmlformats.org/spreadsheetml/2006/main" xmlns:mc="http://schemas.openxmlformats.org/markup-compatibility/2006" xmlns:xr="http://schemas.microsoft.com/office/spreadsheetml/2014/revision" mc:Ignorable="xr" xr:uid="{552D274F-4BBE-40FD-97DF-D68A3ED75DCF}" name="Draaitabel102" cacheId="36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2.xml><?xml version="1.0" encoding="utf-8"?>
<pivotTableDefinition xmlns="http://schemas.openxmlformats.org/spreadsheetml/2006/main" xmlns:mc="http://schemas.openxmlformats.org/markup-compatibility/2006" xmlns:xr="http://schemas.microsoft.com/office/spreadsheetml/2014/revision" mc:Ignorable="xr" xr:uid="{5193F31E-54DF-4E05-9AC7-72CFD0D833CB}" name="Draaitabel101" cacheId="36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3.xml><?xml version="1.0" encoding="utf-8"?>
<pivotTableDefinition xmlns="http://schemas.openxmlformats.org/spreadsheetml/2006/main" xmlns:mc="http://schemas.openxmlformats.org/markup-compatibility/2006" xmlns:xr="http://schemas.microsoft.com/office/spreadsheetml/2014/revision" mc:Ignorable="xr" xr:uid="{9BA121F4-6A6A-48D6-83B2-1CDB6A314021}" name="Draaitabel104" cacheId="36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4.xml><?xml version="1.0" encoding="utf-8"?>
<pivotTableDefinition xmlns="http://schemas.openxmlformats.org/spreadsheetml/2006/main" xmlns:mc="http://schemas.openxmlformats.org/markup-compatibility/2006" xmlns:xr="http://schemas.microsoft.com/office/spreadsheetml/2014/revision" mc:Ignorable="xr" xr:uid="{91084C24-3733-4883-AEC4-72A0BDB2182D}" name="Draaitabel103" cacheId="36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5.xml><?xml version="1.0" encoding="utf-8"?>
<pivotTableDefinition xmlns="http://schemas.openxmlformats.org/spreadsheetml/2006/main" xmlns:mc="http://schemas.openxmlformats.org/markup-compatibility/2006" xmlns:xr="http://schemas.microsoft.com/office/spreadsheetml/2014/revision" mc:Ignorable="xr" xr:uid="{CC6D2264-0CD7-4F8A-8F09-AD1AF5B75CA7}" name="Draaitabel106" cacheId="36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6.xml><?xml version="1.0" encoding="utf-8"?>
<pivotTableDefinition xmlns="http://schemas.openxmlformats.org/spreadsheetml/2006/main" xmlns:mc="http://schemas.openxmlformats.org/markup-compatibility/2006" xmlns:xr="http://schemas.microsoft.com/office/spreadsheetml/2014/revision" mc:Ignorable="xr" xr:uid="{19D09980-51B0-4C2C-AF61-3EBC3BCAD511}" name="Draaitabel105" cacheId="36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7.xml><?xml version="1.0" encoding="utf-8"?>
<pivotTableDefinition xmlns="http://schemas.openxmlformats.org/spreadsheetml/2006/main" xmlns:mc="http://schemas.openxmlformats.org/markup-compatibility/2006" xmlns:xr="http://schemas.microsoft.com/office/spreadsheetml/2014/revision" mc:Ignorable="xr" xr:uid="{97C6CCD5-9391-4A39-A417-AC8E63A79322}" name="Draaitabel108" cacheId="36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8.xml><?xml version="1.0" encoding="utf-8"?>
<pivotTableDefinition xmlns="http://schemas.openxmlformats.org/spreadsheetml/2006/main" xmlns:mc="http://schemas.openxmlformats.org/markup-compatibility/2006" xmlns:xr="http://schemas.microsoft.com/office/spreadsheetml/2014/revision" mc:Ignorable="xr" xr:uid="{12CEF3F3-D0B1-444E-BDD3-E8F5CA0F2872}" name="Draaitabel107" cacheId="36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Aantal van m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9.xml><?xml version="1.0" encoding="utf-8"?>
<pivotTableDefinition xmlns="http://schemas.openxmlformats.org/spreadsheetml/2006/main" xmlns:mc="http://schemas.openxmlformats.org/markup-compatibility/2006" xmlns:xr="http://schemas.microsoft.com/office/spreadsheetml/2014/revision" mc:Ignorable="xr" xr:uid="{CD1FA6A0-4FC1-451F-B075-7C715CE7CD9D}" name="Draaitabel110" cacheId="36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Aantal van m2" fld="1" subtotal="count" baseField="0" baseItem="0"/>
  </dataFields>
  <formats count="6">
    <format dxfId="5">
      <pivotArea field="0" type="button" dataOnly="0" labelOnly="1" outline="0" axis="axisRow" fieldPosition="0"/>
    </format>
    <format dxfId="4">
      <pivotArea dataOnly="0" labelOnly="1" outline="0" axis="axisValues" fieldPosition="0"/>
    </format>
    <format dxfId="3">
      <pivotArea grandRow="1" outline="0" collapsedLevelsAreSubtotals="1" fieldPosition="0"/>
    </format>
    <format dxfId="2">
      <pivotArea dataOnly="0" labelOnly="1" grandRow="1" outline="0" fieldPosition="0"/>
    </format>
    <format dxfId="1">
      <pivotArea field="0" type="button" dataOnly="0" labelOnly="1" outline="0" axis="axisRow"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Aangepast Alpha">
      <a:dk1>
        <a:sysClr val="windowText" lastClr="000000"/>
      </a:dk1>
      <a:lt1>
        <a:sysClr val="window" lastClr="FFFFFF"/>
      </a:lt1>
      <a:dk2>
        <a:srgbClr val="444D26"/>
      </a:dk2>
      <a:lt2>
        <a:srgbClr val="FEFAC9"/>
      </a:lt2>
      <a:accent1>
        <a:srgbClr val="F3A447"/>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vmlDrawing" Target="../drawings/vmlDrawing7.v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ivotTable" Target="../pivotTables/pivotTable94.xml"/><Relationship Id="rId1" Type="http://schemas.openxmlformats.org/officeDocument/2006/relationships/pivotTable" Target="../pivotTables/pivotTable93.xml"/><Relationship Id="rId4" Type="http://schemas.openxmlformats.org/officeDocument/2006/relationships/vmlDrawing" Target="../drawings/vmlDrawing97.vml"/></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ivotTable" Target="../pivotTables/pivotTable96.xml"/><Relationship Id="rId1" Type="http://schemas.openxmlformats.org/officeDocument/2006/relationships/pivotTable" Target="../pivotTables/pivotTable95.xml"/><Relationship Id="rId4" Type="http://schemas.openxmlformats.org/officeDocument/2006/relationships/vmlDrawing" Target="../drawings/vmlDrawing99.vml"/></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ivotTable" Target="../pivotTables/pivotTable98.xml"/><Relationship Id="rId1" Type="http://schemas.openxmlformats.org/officeDocument/2006/relationships/pivotTable" Target="../pivotTables/pivotTable97.xml"/><Relationship Id="rId4" Type="http://schemas.openxmlformats.org/officeDocument/2006/relationships/vmlDrawing" Target="../drawings/vmlDrawing101.vml"/></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ivotTable" Target="../pivotTables/pivotTable100.xml"/><Relationship Id="rId1" Type="http://schemas.openxmlformats.org/officeDocument/2006/relationships/pivotTable" Target="../pivotTables/pivotTable99.xml"/><Relationship Id="rId4" Type="http://schemas.openxmlformats.org/officeDocument/2006/relationships/vmlDrawing" Target="../drawings/vmlDrawing103.vml"/></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ivotTable" Target="../pivotTables/pivotTable10.xml"/><Relationship Id="rId1" Type="http://schemas.openxmlformats.org/officeDocument/2006/relationships/pivotTable" Target="../pivotTables/pivotTable9.xml"/><Relationship Id="rId4"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lwestra@alpha-adviesbureau.n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ivotTable" Target="../pivotTables/pivotTable14.xml"/><Relationship Id="rId1" Type="http://schemas.openxmlformats.org/officeDocument/2006/relationships/pivotTable" Target="../pivotTables/pivotTable13.xml"/><Relationship Id="rId4"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ivotTable" Target="../pivotTables/pivotTable16.xml"/><Relationship Id="rId1" Type="http://schemas.openxmlformats.org/officeDocument/2006/relationships/pivotTable" Target="../pivotTables/pivotTable15.xml"/><Relationship Id="rId4" Type="http://schemas.openxmlformats.org/officeDocument/2006/relationships/vmlDrawing" Target="../drawings/vmlDrawing19.v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ivotTable" Target="../pivotTables/pivotTable18.xml"/><Relationship Id="rId1" Type="http://schemas.openxmlformats.org/officeDocument/2006/relationships/pivotTable" Target="../pivotTables/pivotTable17.xml"/><Relationship Id="rId4" Type="http://schemas.openxmlformats.org/officeDocument/2006/relationships/vmlDrawing" Target="../drawings/vmlDrawing21.v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ivotTable" Target="../pivotTables/pivotTable20.xml"/><Relationship Id="rId1" Type="http://schemas.openxmlformats.org/officeDocument/2006/relationships/pivotTable" Target="../pivotTables/pivotTable19.xml"/><Relationship Id="rId4" Type="http://schemas.openxmlformats.org/officeDocument/2006/relationships/vmlDrawing" Target="../drawings/vmlDrawing23.v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ivotTable" Target="../pivotTables/pivotTable22.xml"/><Relationship Id="rId1" Type="http://schemas.openxmlformats.org/officeDocument/2006/relationships/pivotTable" Target="../pivotTables/pivotTable21.xml"/><Relationship Id="rId4" Type="http://schemas.openxmlformats.org/officeDocument/2006/relationships/vmlDrawing" Target="../drawings/vmlDrawing25.vml"/></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24.xml"/><Relationship Id="rId1" Type="http://schemas.openxmlformats.org/officeDocument/2006/relationships/pivotTable" Target="../pivotTables/pivotTable23.xml"/><Relationship Id="rId4" Type="http://schemas.openxmlformats.org/officeDocument/2006/relationships/vmlDrawing" Target="../drawings/vmlDrawing27.vml"/></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ivotTable" Target="../pivotTables/pivotTable26.xml"/><Relationship Id="rId1" Type="http://schemas.openxmlformats.org/officeDocument/2006/relationships/pivotTable" Target="../pivotTables/pivotTable25.xml"/><Relationship Id="rId4" Type="http://schemas.openxmlformats.org/officeDocument/2006/relationships/vmlDrawing" Target="../drawings/vmlDrawing29.vml"/></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ivotTable" Target="../pivotTables/pivotTable28.xml"/><Relationship Id="rId1" Type="http://schemas.openxmlformats.org/officeDocument/2006/relationships/pivotTable" Target="../pivotTables/pivotTable27.xml"/><Relationship Id="rId4" Type="http://schemas.openxmlformats.org/officeDocument/2006/relationships/vmlDrawing" Target="../drawings/vmlDrawing31.vml"/></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ivotTable" Target="../pivotTables/pivotTable30.xml"/><Relationship Id="rId1" Type="http://schemas.openxmlformats.org/officeDocument/2006/relationships/pivotTable" Target="../pivotTables/pivotTable29.xml"/><Relationship Id="rId4" Type="http://schemas.openxmlformats.org/officeDocument/2006/relationships/vmlDrawing" Target="../drawings/vmlDrawing33.vml"/></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ivotTable" Target="../pivotTables/pivotTable32.xml"/><Relationship Id="rId1" Type="http://schemas.openxmlformats.org/officeDocument/2006/relationships/pivotTable" Target="../pivotTables/pivotTable31.xml"/><Relationship Id="rId4" Type="http://schemas.openxmlformats.org/officeDocument/2006/relationships/vmlDrawing" Target="../drawings/vmlDrawing35.vml"/></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ivotTable" Target="../pivotTables/pivotTable34.xml"/><Relationship Id="rId1" Type="http://schemas.openxmlformats.org/officeDocument/2006/relationships/pivotTable" Target="../pivotTables/pivotTable33.xml"/><Relationship Id="rId4" Type="http://schemas.openxmlformats.org/officeDocument/2006/relationships/vmlDrawing" Target="../drawings/vmlDrawing37.vml"/></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ivotTable" Target="../pivotTables/pivotTable36.xml"/><Relationship Id="rId1" Type="http://schemas.openxmlformats.org/officeDocument/2006/relationships/pivotTable" Target="../pivotTables/pivotTable35.xml"/><Relationship Id="rId4" Type="http://schemas.openxmlformats.org/officeDocument/2006/relationships/vmlDrawing" Target="../drawings/vmlDrawing39.vml"/></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ivotTable" Target="../pivotTables/pivotTable38.xml"/><Relationship Id="rId1" Type="http://schemas.openxmlformats.org/officeDocument/2006/relationships/pivotTable" Target="../pivotTables/pivotTable37.xml"/><Relationship Id="rId4" Type="http://schemas.openxmlformats.org/officeDocument/2006/relationships/vmlDrawing" Target="../drawings/vmlDrawing41.vml"/></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ivotTable" Target="../pivotTables/pivotTable40.xml"/><Relationship Id="rId1" Type="http://schemas.openxmlformats.org/officeDocument/2006/relationships/pivotTable" Target="../pivotTables/pivotTable39.xml"/><Relationship Id="rId4" Type="http://schemas.openxmlformats.org/officeDocument/2006/relationships/vmlDrawing" Target="../drawings/vmlDrawing43.vml"/></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ivotTable" Target="../pivotTables/pivotTable42.xml"/><Relationship Id="rId1" Type="http://schemas.openxmlformats.org/officeDocument/2006/relationships/pivotTable" Target="../pivotTables/pivotTable41.xml"/><Relationship Id="rId4" Type="http://schemas.openxmlformats.org/officeDocument/2006/relationships/vmlDrawing" Target="../drawings/vmlDrawing45.vml"/></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ivotTable" Target="../pivotTables/pivotTable44.xml"/><Relationship Id="rId1" Type="http://schemas.openxmlformats.org/officeDocument/2006/relationships/pivotTable" Target="../pivotTables/pivotTable43.xml"/><Relationship Id="rId4" Type="http://schemas.openxmlformats.org/officeDocument/2006/relationships/vmlDrawing" Target="../drawings/vmlDrawing47.vml"/></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ivotTable" Target="../pivotTables/pivotTable46.xml"/><Relationship Id="rId1" Type="http://schemas.openxmlformats.org/officeDocument/2006/relationships/pivotTable" Target="../pivotTables/pivotTable45.xml"/><Relationship Id="rId4" Type="http://schemas.openxmlformats.org/officeDocument/2006/relationships/vmlDrawing" Target="../drawings/vmlDrawing49.vml"/></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ivotTable" Target="../pivotTables/pivotTable48.xml"/><Relationship Id="rId1" Type="http://schemas.openxmlformats.org/officeDocument/2006/relationships/pivotTable" Target="../pivotTables/pivotTable47.xml"/><Relationship Id="rId4" Type="http://schemas.openxmlformats.org/officeDocument/2006/relationships/vmlDrawing" Target="../drawings/vmlDrawing51.vml"/></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ivotTable" Target="../pivotTables/pivotTable50.xml"/><Relationship Id="rId1" Type="http://schemas.openxmlformats.org/officeDocument/2006/relationships/pivotTable" Target="../pivotTables/pivotTable49.xml"/><Relationship Id="rId4" Type="http://schemas.openxmlformats.org/officeDocument/2006/relationships/vmlDrawing" Target="../drawings/vmlDrawing53.vml"/></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ivotTable" Target="../pivotTables/pivotTable52.xml"/><Relationship Id="rId1" Type="http://schemas.openxmlformats.org/officeDocument/2006/relationships/pivotTable" Target="../pivotTables/pivotTable51.xml"/><Relationship Id="rId4" Type="http://schemas.openxmlformats.org/officeDocument/2006/relationships/vmlDrawing" Target="../drawings/vmlDrawing55.vml"/></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ivotTable" Target="../pivotTables/pivotTable54.xml"/><Relationship Id="rId1" Type="http://schemas.openxmlformats.org/officeDocument/2006/relationships/pivotTable" Target="../pivotTables/pivotTable53.xml"/><Relationship Id="rId4" Type="http://schemas.openxmlformats.org/officeDocument/2006/relationships/vmlDrawing" Target="../drawings/vmlDrawing57.vml"/></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ivotTable" Target="../pivotTables/pivotTable56.xml"/><Relationship Id="rId1" Type="http://schemas.openxmlformats.org/officeDocument/2006/relationships/pivotTable" Target="../pivotTables/pivotTable55.xml"/><Relationship Id="rId4" Type="http://schemas.openxmlformats.org/officeDocument/2006/relationships/vmlDrawing" Target="../drawings/vmlDrawing59.vml"/></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ivotTable" Target="../pivotTables/pivotTable58.xml"/><Relationship Id="rId1" Type="http://schemas.openxmlformats.org/officeDocument/2006/relationships/pivotTable" Target="../pivotTables/pivotTable57.xml"/><Relationship Id="rId4" Type="http://schemas.openxmlformats.org/officeDocument/2006/relationships/vmlDrawing" Target="../drawings/vmlDrawing61.vml"/></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ivotTable" Target="../pivotTables/pivotTable60.xml"/><Relationship Id="rId1" Type="http://schemas.openxmlformats.org/officeDocument/2006/relationships/pivotTable" Target="../pivotTables/pivotTable59.xml"/><Relationship Id="rId4" Type="http://schemas.openxmlformats.org/officeDocument/2006/relationships/vmlDrawing" Target="../drawings/vmlDrawing63.vml"/></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ivotTable" Target="../pivotTables/pivotTable62.xml"/><Relationship Id="rId1" Type="http://schemas.openxmlformats.org/officeDocument/2006/relationships/pivotTable" Target="../pivotTables/pivotTable61.xml"/><Relationship Id="rId4" Type="http://schemas.openxmlformats.org/officeDocument/2006/relationships/vmlDrawing" Target="../drawings/vmlDrawing65.vml"/></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ivotTable" Target="../pivotTables/pivotTable64.xml"/><Relationship Id="rId1" Type="http://schemas.openxmlformats.org/officeDocument/2006/relationships/pivotTable" Target="../pivotTables/pivotTable63.xml"/><Relationship Id="rId4" Type="http://schemas.openxmlformats.org/officeDocument/2006/relationships/vmlDrawing" Target="../drawings/vmlDrawing67.vml"/></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ivotTable" Target="../pivotTables/pivotTable66.xml"/><Relationship Id="rId1" Type="http://schemas.openxmlformats.org/officeDocument/2006/relationships/pivotTable" Target="../pivotTables/pivotTable65.xml"/><Relationship Id="rId4" Type="http://schemas.openxmlformats.org/officeDocument/2006/relationships/vmlDrawing" Target="../drawings/vmlDrawing69.vml"/></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ivotTable" Target="../pivotTables/pivotTable68.xml"/><Relationship Id="rId1" Type="http://schemas.openxmlformats.org/officeDocument/2006/relationships/pivotTable" Target="../pivotTables/pivotTable67.xml"/><Relationship Id="rId4" Type="http://schemas.openxmlformats.org/officeDocument/2006/relationships/vmlDrawing" Target="../drawings/vmlDrawing71.vml"/></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ivotTable" Target="../pivotTables/pivotTable70.xml"/><Relationship Id="rId1" Type="http://schemas.openxmlformats.org/officeDocument/2006/relationships/pivotTable" Target="../pivotTables/pivotTable69.xml"/><Relationship Id="rId4" Type="http://schemas.openxmlformats.org/officeDocument/2006/relationships/vmlDrawing" Target="../drawings/vmlDrawing73.vml"/></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ivotTable" Target="../pivotTables/pivotTable72.xml"/><Relationship Id="rId1" Type="http://schemas.openxmlformats.org/officeDocument/2006/relationships/pivotTable" Target="../pivotTables/pivotTable71.xml"/><Relationship Id="rId4" Type="http://schemas.openxmlformats.org/officeDocument/2006/relationships/vmlDrawing" Target="../drawings/vmlDrawing75.vml"/></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vmlDrawing" Target="../drawings/vmlDrawing5.v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ivotTable" Target="../pivotTables/pivotTable74.xml"/><Relationship Id="rId1" Type="http://schemas.openxmlformats.org/officeDocument/2006/relationships/pivotTable" Target="../pivotTables/pivotTable73.xml"/><Relationship Id="rId4" Type="http://schemas.openxmlformats.org/officeDocument/2006/relationships/vmlDrawing" Target="../drawings/vmlDrawing77.vml"/></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ivotTable" Target="../pivotTables/pivotTable76.xml"/><Relationship Id="rId1" Type="http://schemas.openxmlformats.org/officeDocument/2006/relationships/pivotTable" Target="../pivotTables/pivotTable75.xml"/><Relationship Id="rId4" Type="http://schemas.openxmlformats.org/officeDocument/2006/relationships/vmlDrawing" Target="../drawings/vmlDrawing79.vml"/></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ivotTable" Target="../pivotTables/pivotTable78.xml"/><Relationship Id="rId1" Type="http://schemas.openxmlformats.org/officeDocument/2006/relationships/pivotTable" Target="../pivotTables/pivotTable77.xml"/><Relationship Id="rId4" Type="http://schemas.openxmlformats.org/officeDocument/2006/relationships/vmlDrawing" Target="../drawings/vmlDrawing81.vml"/></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ivotTable" Target="../pivotTables/pivotTable80.xml"/><Relationship Id="rId1" Type="http://schemas.openxmlformats.org/officeDocument/2006/relationships/pivotTable" Target="../pivotTables/pivotTable79.xml"/><Relationship Id="rId4" Type="http://schemas.openxmlformats.org/officeDocument/2006/relationships/vmlDrawing" Target="../drawings/vmlDrawing83.vml"/></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ivotTable" Target="../pivotTables/pivotTable82.xml"/><Relationship Id="rId1" Type="http://schemas.openxmlformats.org/officeDocument/2006/relationships/pivotTable" Target="../pivotTables/pivotTable81.xml"/><Relationship Id="rId4" Type="http://schemas.openxmlformats.org/officeDocument/2006/relationships/vmlDrawing" Target="../drawings/vmlDrawing85.vml"/></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ivotTable" Target="../pivotTables/pivotTable84.xml"/><Relationship Id="rId1" Type="http://schemas.openxmlformats.org/officeDocument/2006/relationships/pivotTable" Target="../pivotTables/pivotTable83.xml"/><Relationship Id="rId4" Type="http://schemas.openxmlformats.org/officeDocument/2006/relationships/vmlDrawing" Target="../drawings/vmlDrawing87.vml"/></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ivotTable" Target="../pivotTables/pivotTable86.xml"/><Relationship Id="rId1" Type="http://schemas.openxmlformats.org/officeDocument/2006/relationships/pivotTable" Target="../pivotTables/pivotTable85.xml"/><Relationship Id="rId4" Type="http://schemas.openxmlformats.org/officeDocument/2006/relationships/vmlDrawing" Target="../drawings/vmlDrawing89.vml"/></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ivotTable" Target="../pivotTables/pivotTable88.xml"/><Relationship Id="rId1" Type="http://schemas.openxmlformats.org/officeDocument/2006/relationships/pivotTable" Target="../pivotTables/pivotTable87.xml"/><Relationship Id="rId4" Type="http://schemas.openxmlformats.org/officeDocument/2006/relationships/vmlDrawing" Target="../drawings/vmlDrawing91.vml"/></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ivotTable" Target="../pivotTables/pivotTable90.xml"/><Relationship Id="rId1" Type="http://schemas.openxmlformats.org/officeDocument/2006/relationships/pivotTable" Target="../pivotTables/pivotTable89.xml"/><Relationship Id="rId4" Type="http://schemas.openxmlformats.org/officeDocument/2006/relationships/vmlDrawing" Target="../drawings/vmlDrawing93.vml"/></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ivotTable" Target="../pivotTables/pivotTable92.xml"/><Relationship Id="rId1" Type="http://schemas.openxmlformats.org/officeDocument/2006/relationships/pivotTable" Target="../pivotTables/pivotTable91.xml"/><Relationship Id="rId4" Type="http://schemas.openxmlformats.org/officeDocument/2006/relationships/vmlDrawing" Target="../drawings/vmlDrawing95.vml"/></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6E8E-5650-49CD-B20F-4140D0DB2C46}">
  <dimension ref="A1:Q47"/>
  <sheetViews>
    <sheetView topLeftCell="G3" workbookViewId="0">
      <selection activeCell="P35" sqref="P35"/>
    </sheetView>
  </sheetViews>
  <sheetFormatPr defaultRowHeight="15" x14ac:dyDescent="0.25"/>
  <cols>
    <col min="1" max="1" width="9.140625" style="66"/>
    <col min="11" max="11" width="16.28515625" bestFit="1" customWidth="1"/>
    <col min="16" max="16" width="17.42578125" bestFit="1" customWidth="1"/>
    <col min="17" max="17" width="23.140625" customWidth="1"/>
    <col min="18" max="18" width="10.5703125" bestFit="1" customWidth="1"/>
  </cols>
  <sheetData>
    <row r="1" spans="1:17" x14ac:dyDescent="0.25">
      <c r="B1" t="s">
        <v>140</v>
      </c>
      <c r="K1" t="s">
        <v>265</v>
      </c>
    </row>
    <row r="2" spans="1:17" x14ac:dyDescent="0.25">
      <c r="A2" s="66">
        <v>9</v>
      </c>
      <c r="B2" t="s">
        <v>169</v>
      </c>
      <c r="J2">
        <v>1</v>
      </c>
      <c r="K2" s="108" t="s">
        <v>273</v>
      </c>
      <c r="P2" t="s">
        <v>134</v>
      </c>
      <c r="Q2" t="s">
        <v>134</v>
      </c>
    </row>
    <row r="3" spans="1:17" x14ac:dyDescent="0.25">
      <c r="B3" t="s">
        <v>558</v>
      </c>
      <c r="J3">
        <v>2</v>
      </c>
      <c r="K3" s="108" t="s">
        <v>274</v>
      </c>
      <c r="P3" t="s">
        <v>573</v>
      </c>
      <c r="Q3" t="s">
        <v>274</v>
      </c>
    </row>
    <row r="4" spans="1:17" x14ac:dyDescent="0.25">
      <c r="A4" s="66">
        <v>1</v>
      </c>
      <c r="B4" t="s">
        <v>141</v>
      </c>
      <c r="J4">
        <v>3</v>
      </c>
      <c r="K4" s="108" t="s">
        <v>137</v>
      </c>
      <c r="P4" t="s">
        <v>575</v>
      </c>
      <c r="Q4" t="s">
        <v>274</v>
      </c>
    </row>
    <row r="5" spans="1:17" x14ac:dyDescent="0.25">
      <c r="A5" s="66">
        <v>6</v>
      </c>
      <c r="B5" t="s">
        <v>146</v>
      </c>
      <c r="J5">
        <v>4</v>
      </c>
      <c r="K5" s="108" t="s">
        <v>138</v>
      </c>
      <c r="P5" t="s">
        <v>276</v>
      </c>
      <c r="Q5" t="s">
        <v>276</v>
      </c>
    </row>
    <row r="6" spans="1:17" x14ac:dyDescent="0.25">
      <c r="B6" t="s">
        <v>559</v>
      </c>
      <c r="J6" s="66">
        <v>5</v>
      </c>
      <c r="K6" s="108" t="s">
        <v>275</v>
      </c>
      <c r="P6" t="s">
        <v>607</v>
      </c>
      <c r="Q6" t="s">
        <v>266</v>
      </c>
    </row>
    <row r="7" spans="1:17" x14ac:dyDescent="0.25">
      <c r="A7" s="66">
        <v>4</v>
      </c>
      <c r="B7" t="s">
        <v>144</v>
      </c>
      <c r="J7" s="66">
        <v>6</v>
      </c>
      <c r="K7" s="108" t="s">
        <v>276</v>
      </c>
      <c r="P7" t="s">
        <v>586</v>
      </c>
      <c r="Q7" t="s">
        <v>266</v>
      </c>
    </row>
    <row r="8" spans="1:17" x14ac:dyDescent="0.25">
      <c r="A8" s="66">
        <v>5</v>
      </c>
      <c r="B8" t="s">
        <v>145</v>
      </c>
      <c r="J8" s="66">
        <v>7</v>
      </c>
      <c r="K8" s="108" t="s">
        <v>223</v>
      </c>
      <c r="P8" t="s">
        <v>574</v>
      </c>
      <c r="Q8" t="s">
        <v>274</v>
      </c>
    </row>
    <row r="9" spans="1:17" x14ac:dyDescent="0.25">
      <c r="A9" s="66">
        <v>7</v>
      </c>
      <c r="B9" t="s">
        <v>147</v>
      </c>
      <c r="J9" s="66">
        <v>8</v>
      </c>
      <c r="K9" s="108" t="s">
        <v>277</v>
      </c>
      <c r="P9" t="s">
        <v>583</v>
      </c>
      <c r="Q9" t="s">
        <v>274</v>
      </c>
    </row>
    <row r="10" spans="1:17" s="66" customFormat="1" x14ac:dyDescent="0.25">
      <c r="B10" s="66" t="s">
        <v>589</v>
      </c>
      <c r="J10" s="66">
        <v>9</v>
      </c>
      <c r="K10" s="108" t="s">
        <v>132</v>
      </c>
      <c r="P10" s="66" t="s">
        <v>284</v>
      </c>
      <c r="Q10" s="66" t="s">
        <v>223</v>
      </c>
    </row>
    <row r="11" spans="1:17" s="66" customFormat="1" x14ac:dyDescent="0.25">
      <c r="A11" s="66">
        <v>3</v>
      </c>
      <c r="B11" s="66" t="s">
        <v>143</v>
      </c>
      <c r="J11" s="66">
        <v>10</v>
      </c>
      <c r="K11" s="108" t="s">
        <v>133</v>
      </c>
      <c r="P11" s="66" t="s">
        <v>587</v>
      </c>
      <c r="Q11" s="66" t="s">
        <v>274</v>
      </c>
    </row>
    <row r="12" spans="1:17" s="66" customFormat="1" x14ac:dyDescent="0.25">
      <c r="A12" s="66">
        <v>2</v>
      </c>
      <c r="B12" s="66" t="s">
        <v>142</v>
      </c>
      <c r="J12" s="66">
        <v>11</v>
      </c>
      <c r="K12" s="108" t="s">
        <v>134</v>
      </c>
      <c r="P12" t="s">
        <v>552</v>
      </c>
      <c r="Q12" t="s">
        <v>275</v>
      </c>
    </row>
    <row r="13" spans="1:17" x14ac:dyDescent="0.25">
      <c r="A13" s="66">
        <v>8</v>
      </c>
      <c r="B13" t="s">
        <v>148</v>
      </c>
      <c r="J13">
        <v>12</v>
      </c>
      <c r="K13" s="164" t="s">
        <v>266</v>
      </c>
      <c r="P13" t="s">
        <v>551</v>
      </c>
      <c r="Q13" t="s">
        <v>133</v>
      </c>
    </row>
    <row r="14" spans="1:17" x14ac:dyDescent="0.25">
      <c r="P14" t="s">
        <v>133</v>
      </c>
      <c r="Q14" t="s">
        <v>133</v>
      </c>
    </row>
    <row r="15" spans="1:17" x14ac:dyDescent="0.25">
      <c r="P15" t="s">
        <v>282</v>
      </c>
      <c r="Q15" t="s">
        <v>275</v>
      </c>
    </row>
    <row r="16" spans="1:17" x14ac:dyDescent="0.25">
      <c r="P16" t="s">
        <v>560</v>
      </c>
      <c r="Q16" t="s">
        <v>275</v>
      </c>
    </row>
    <row r="17" spans="16:17" x14ac:dyDescent="0.25">
      <c r="P17" t="s">
        <v>287</v>
      </c>
      <c r="Q17" t="s">
        <v>132</v>
      </c>
    </row>
    <row r="18" spans="16:17" x14ac:dyDescent="0.25">
      <c r="P18" t="s">
        <v>283</v>
      </c>
      <c r="Q18" t="s">
        <v>275</v>
      </c>
    </row>
    <row r="19" spans="16:17" s="66" customFormat="1" x14ac:dyDescent="0.25">
      <c r="P19" s="66" t="s">
        <v>137</v>
      </c>
      <c r="Q19" s="66" t="s">
        <v>137</v>
      </c>
    </row>
    <row r="20" spans="16:17" s="66" customFormat="1" x14ac:dyDescent="0.25">
      <c r="P20" s="66" t="s">
        <v>274</v>
      </c>
      <c r="Q20" s="66" t="s">
        <v>274</v>
      </c>
    </row>
    <row r="21" spans="16:17" s="66" customFormat="1" x14ac:dyDescent="0.25">
      <c r="P21" s="66" t="s">
        <v>138</v>
      </c>
      <c r="Q21" s="66" t="s">
        <v>138</v>
      </c>
    </row>
    <row r="22" spans="16:17" s="66" customFormat="1" x14ac:dyDescent="0.25">
      <c r="P22" s="66" t="s">
        <v>286</v>
      </c>
      <c r="Q22" s="66" t="s">
        <v>275</v>
      </c>
    </row>
    <row r="23" spans="16:17" s="66" customFormat="1" x14ac:dyDescent="0.25">
      <c r="P23" s="66" t="s">
        <v>273</v>
      </c>
      <c r="Q23" s="66" t="s">
        <v>273</v>
      </c>
    </row>
    <row r="24" spans="16:17" s="66" customFormat="1" x14ac:dyDescent="0.25">
      <c r="P24" s="66" t="s">
        <v>555</v>
      </c>
      <c r="Q24" s="66" t="s">
        <v>275</v>
      </c>
    </row>
    <row r="25" spans="16:17" s="66" customFormat="1" x14ac:dyDescent="0.25">
      <c r="P25" s="66" t="s">
        <v>553</v>
      </c>
      <c r="Q25" s="66" t="s">
        <v>134</v>
      </c>
    </row>
    <row r="26" spans="16:17" s="66" customFormat="1" x14ac:dyDescent="0.25">
      <c r="P26" s="66" t="s">
        <v>289</v>
      </c>
      <c r="Q26" s="66" t="s">
        <v>223</v>
      </c>
    </row>
    <row r="27" spans="16:17" s="66" customFormat="1" x14ac:dyDescent="0.25">
      <c r="P27" s="66" t="s">
        <v>572</v>
      </c>
      <c r="Q27" s="66" t="s">
        <v>275</v>
      </c>
    </row>
    <row r="28" spans="16:17" s="66" customFormat="1" x14ac:dyDescent="0.25">
      <c r="P28" s="66" t="s">
        <v>281</v>
      </c>
      <c r="Q28" s="66" t="s">
        <v>138</v>
      </c>
    </row>
    <row r="29" spans="16:17" s="66" customFormat="1" x14ac:dyDescent="0.25">
      <c r="P29" s="66" t="s">
        <v>571</v>
      </c>
      <c r="Q29" s="66" t="s">
        <v>275</v>
      </c>
    </row>
    <row r="30" spans="16:17" x14ac:dyDescent="0.25">
      <c r="P30" t="s">
        <v>582</v>
      </c>
      <c r="Q30" t="s">
        <v>274</v>
      </c>
    </row>
    <row r="31" spans="16:17" x14ac:dyDescent="0.25">
      <c r="P31" t="s">
        <v>556</v>
      </c>
      <c r="Q31" t="s">
        <v>274</v>
      </c>
    </row>
    <row r="32" spans="16:17" s="66" customFormat="1" x14ac:dyDescent="0.25">
      <c r="P32" s="66" t="s">
        <v>581</v>
      </c>
      <c r="Q32" s="66" t="s">
        <v>275</v>
      </c>
    </row>
    <row r="33" spans="16:17" s="66" customFormat="1" x14ac:dyDescent="0.25">
      <c r="P33" s="66" t="s">
        <v>588</v>
      </c>
      <c r="Q33" s="66" t="s">
        <v>274</v>
      </c>
    </row>
    <row r="34" spans="16:17" s="66" customFormat="1" x14ac:dyDescent="0.25">
      <c r="P34" s="66" t="s">
        <v>694</v>
      </c>
      <c r="Q34" s="66" t="s">
        <v>275</v>
      </c>
    </row>
    <row r="35" spans="16:17" s="66" customFormat="1" x14ac:dyDescent="0.25">
      <c r="P35" s="66" t="s">
        <v>620</v>
      </c>
      <c r="Q35" s="66" t="s">
        <v>274</v>
      </c>
    </row>
    <row r="36" spans="16:17" s="66" customFormat="1" x14ac:dyDescent="0.25">
      <c r="P36" s="66" t="s">
        <v>277</v>
      </c>
      <c r="Q36" s="66" t="s">
        <v>277</v>
      </c>
    </row>
    <row r="37" spans="16:17" s="66" customFormat="1" x14ac:dyDescent="0.25">
      <c r="P37" s="66" t="s">
        <v>132</v>
      </c>
      <c r="Q37" s="66" t="s">
        <v>132</v>
      </c>
    </row>
    <row r="38" spans="16:17" s="66" customFormat="1" x14ac:dyDescent="0.25">
      <c r="P38" s="66" t="s">
        <v>584</v>
      </c>
      <c r="Q38" s="66" t="s">
        <v>266</v>
      </c>
    </row>
    <row r="39" spans="16:17" s="66" customFormat="1" x14ac:dyDescent="0.25">
      <c r="P39" s="66" t="s">
        <v>288</v>
      </c>
      <c r="Q39" s="66" t="s">
        <v>132</v>
      </c>
    </row>
    <row r="40" spans="16:17" s="66" customFormat="1" x14ac:dyDescent="0.25">
      <c r="P40" s="66" t="s">
        <v>285</v>
      </c>
      <c r="Q40" s="66" t="s">
        <v>223</v>
      </c>
    </row>
    <row r="41" spans="16:17" s="66" customFormat="1" x14ac:dyDescent="0.25">
      <c r="P41" s="66" t="s">
        <v>554</v>
      </c>
      <c r="Q41" s="66" t="s">
        <v>275</v>
      </c>
    </row>
    <row r="42" spans="16:17" s="66" customFormat="1" x14ac:dyDescent="0.25">
      <c r="P42" s="66" t="s">
        <v>561</v>
      </c>
      <c r="Q42" s="66" t="s">
        <v>275</v>
      </c>
    </row>
    <row r="43" spans="16:17" s="66" customFormat="1" x14ac:dyDescent="0.25">
      <c r="P43" s="66" t="s">
        <v>580</v>
      </c>
      <c r="Q43" s="66" t="s">
        <v>138</v>
      </c>
    </row>
    <row r="44" spans="16:17" s="66" customFormat="1" x14ac:dyDescent="0.25">
      <c r="P44" s="66" t="s">
        <v>576</v>
      </c>
      <c r="Q44" s="66" t="s">
        <v>274</v>
      </c>
    </row>
    <row r="45" spans="16:17" s="66" customFormat="1" x14ac:dyDescent="0.25">
      <c r="P45" s="66" t="s">
        <v>280</v>
      </c>
      <c r="Q45" s="66" t="s">
        <v>274</v>
      </c>
    </row>
    <row r="46" spans="16:17" s="66" customFormat="1" x14ac:dyDescent="0.25">
      <c r="P46" s="66" t="s">
        <v>617</v>
      </c>
      <c r="Q46" s="66" t="s">
        <v>275</v>
      </c>
    </row>
    <row r="47" spans="16:17" x14ac:dyDescent="0.25">
      <c r="P47" t="s">
        <v>557</v>
      </c>
      <c r="Q47" t="s">
        <v>134</v>
      </c>
    </row>
  </sheetData>
  <sheetProtection algorithmName="SHA-512" hashValue="lCG/QXNmb9/qqTDz0772sNyyZ1IdsQdMHgoaPSXGT/9T0SP2l+rO6G1tZ8mPjJ/PRtKHCiXiRwrkWh4+BaNzFQ==" saltValue="RH+4yFwSn2/NbvYWyaKm1Q==" spinCount="100000" sheet="1" objects="1" scenarios="1"/>
  <sortState xmlns:xlrd2="http://schemas.microsoft.com/office/spreadsheetml/2017/richdata2" ref="A2:B13">
    <sortCondition ref="B2:B13"/>
  </sortState>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5889" r:id="rId4" name="List Box 1">
              <controlPr defaultSize="0" autoLine="0" autoPict="0">
                <anchor moveWithCells="1">
                  <from>
                    <xdr:col>4</xdr:col>
                    <xdr:colOff>533400</xdr:colOff>
                    <xdr:row>1</xdr:row>
                    <xdr:rowOff>66675</xdr:rowOff>
                  </from>
                  <to>
                    <xdr:col>6</xdr:col>
                    <xdr:colOff>228600</xdr:colOff>
                    <xdr:row>6</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3A23-10EF-4A43-832B-E8D681B2FFC5}">
  <sheetPr>
    <tabColor rgb="FF9F9289"/>
  </sheetPr>
  <dimension ref="A1:DM293"/>
  <sheetViews>
    <sheetView zoomScaleNormal="100" workbookViewId="0">
      <pane ySplit="4" topLeftCell="A233" activePane="bottomLeft" state="frozen"/>
      <selection activeCell="N251" sqref="N251"/>
      <selection pane="bottomLeft" activeCell="N243" sqref="N243"/>
    </sheetView>
  </sheetViews>
  <sheetFormatPr defaultRowHeight="15" x14ac:dyDescent="0.25"/>
  <cols>
    <col min="1" max="1" width="24.85546875" style="391" bestFit="1" customWidth="1"/>
    <col min="2" max="2" width="12.7109375" style="199" bestFit="1" customWidth="1"/>
    <col min="3" max="3" width="17.5703125" style="199" bestFit="1" customWidth="1"/>
    <col min="4" max="4" width="20.5703125" style="363" bestFit="1" customWidth="1"/>
    <col min="5" max="5" width="4.5703125" style="364" bestFit="1" customWidth="1"/>
    <col min="6" max="6" width="5.42578125" style="364" bestFit="1" customWidth="1"/>
    <col min="7" max="7" width="7.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10.5703125" style="199" bestFit="1" customWidth="1"/>
    <col min="13" max="13" width="12.28515625" style="263" bestFit="1" customWidth="1"/>
    <col min="14" max="14" width="22.7109375"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(her)controles'!A6</f>
        <v>2</v>
      </c>
      <c r="C1" s="261"/>
      <c r="D1" s="262" t="str">
        <f>VLOOKUP(B1,'Kosten VSR (her)controles'!A5:E54,3)</f>
        <v>Gemeentehuis Beilen</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Raadhuisplein 1</v>
      </c>
      <c r="E2" s="192" t="str">
        <f>VLOOKUP(B1,'Kosten VSR (her)controles'!A5:E54,5)</f>
        <v>Beilen</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24">
        <v>-1</v>
      </c>
      <c r="B5" s="425"/>
      <c r="C5" s="358" t="s">
        <v>551</v>
      </c>
      <c r="D5" s="358" t="s">
        <v>266</v>
      </c>
      <c r="E5" s="359"/>
      <c r="F5" s="359"/>
      <c r="G5" s="349">
        <v>100</v>
      </c>
      <c r="H5" s="349" t="s">
        <v>143</v>
      </c>
      <c r="I5" s="349">
        <v>0</v>
      </c>
      <c r="J5" s="349"/>
      <c r="K5" s="349"/>
      <c r="L5" s="349">
        <f t="shared" ref="L5:L69" si="0">+I5*G5</f>
        <v>0</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24" t="s">
        <v>350</v>
      </c>
      <c r="B6" s="426" t="s">
        <v>351</v>
      </c>
      <c r="C6" s="358" t="s">
        <v>552</v>
      </c>
      <c r="D6" s="358" t="str">
        <f>VLOOKUP(C6,'Dropdown vloerafw en cat'!$P$2:$Q$47,2,FALSE)</f>
        <v>Verkeersruimte</v>
      </c>
      <c r="E6" s="359" t="s">
        <v>562</v>
      </c>
      <c r="F6" s="359" t="str">
        <f>VLOOKUP(D6,'Normen en kosten'!$A$5:$B$103,2,FALSE)</f>
        <v>E</v>
      </c>
      <c r="G6" s="349">
        <v>20</v>
      </c>
      <c r="H6" s="349" t="s">
        <v>142</v>
      </c>
      <c r="I6" s="349"/>
      <c r="J6" s="349"/>
      <c r="K6" s="349"/>
      <c r="L6" s="349">
        <f t="shared" si="0"/>
        <v>0</v>
      </c>
      <c r="M6" s="360">
        <f t="shared" ref="M6:M70" si="1">+IF(K6=0,0,L6/K6)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24" t="s">
        <v>350</v>
      </c>
      <c r="B7" s="426" t="s">
        <v>352</v>
      </c>
      <c r="C7" s="358" t="s">
        <v>282</v>
      </c>
      <c r="D7" s="358" t="str">
        <f>VLOOKUP(C7,'Dropdown vloerafw en cat'!$P$2:$Q$47,2,FALSE)</f>
        <v>Verkeersruimte</v>
      </c>
      <c r="E7" s="359" t="s">
        <v>562</v>
      </c>
      <c r="F7" s="359" t="str">
        <f>VLOOKUP(D7,'Normen en kosten'!$A$5:$B$103,2,FALSE)</f>
        <v>E</v>
      </c>
      <c r="G7" s="349">
        <v>70</v>
      </c>
      <c r="H7" s="349" t="s">
        <v>143</v>
      </c>
      <c r="I7" s="349"/>
      <c r="J7" s="349"/>
      <c r="K7" s="349"/>
      <c r="L7" s="349">
        <f t="shared" si="0"/>
        <v>0</v>
      </c>
      <c r="M7" s="360">
        <f t="shared" si="1"/>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24" t="s">
        <v>350</v>
      </c>
      <c r="B8" s="426" t="s">
        <v>353</v>
      </c>
      <c r="C8" s="358" t="s">
        <v>274</v>
      </c>
      <c r="D8" s="358" t="str">
        <f>VLOOKUP(C8,'Dropdown vloerafw en cat'!$P$2:$Q$47,2,FALSE)</f>
        <v>Kantoor</v>
      </c>
      <c r="E8" s="359" t="s">
        <v>562</v>
      </c>
      <c r="F8" s="359" t="str">
        <f>VLOOKUP(D8,'Normen en kosten'!$A$5:$B$103,2,FALSE)</f>
        <v>B</v>
      </c>
      <c r="G8" s="349">
        <v>8</v>
      </c>
      <c r="H8" s="349" t="s">
        <v>142</v>
      </c>
      <c r="I8" s="349"/>
      <c r="J8" s="349"/>
      <c r="K8" s="349"/>
      <c r="L8" s="349">
        <f t="shared" si="0"/>
        <v>0</v>
      </c>
      <c r="M8" s="360">
        <f t="shared" si="1"/>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24" t="s">
        <v>350</v>
      </c>
      <c r="B9" s="426" t="s">
        <v>354</v>
      </c>
      <c r="C9" s="358" t="s">
        <v>282</v>
      </c>
      <c r="D9" s="358" t="str">
        <f>VLOOKUP(C9,'Dropdown vloerafw en cat'!$P$2:$Q$47,2,FALSE)</f>
        <v>Verkeersruimte</v>
      </c>
      <c r="E9" s="359" t="s">
        <v>562</v>
      </c>
      <c r="F9" s="359" t="str">
        <f>VLOOKUP(D9,'Normen en kosten'!$A$5:$B$103,2,FALSE)</f>
        <v>E</v>
      </c>
      <c r="G9" s="349">
        <v>10</v>
      </c>
      <c r="H9" s="349" t="s">
        <v>143</v>
      </c>
      <c r="I9" s="349"/>
      <c r="J9" s="349"/>
      <c r="K9" s="349"/>
      <c r="L9" s="349">
        <f t="shared" si="0"/>
        <v>0</v>
      </c>
      <c r="M9" s="360">
        <f t="shared" si="1"/>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24" t="s">
        <v>350</v>
      </c>
      <c r="B10" s="426" t="s">
        <v>355</v>
      </c>
      <c r="C10" s="358" t="s">
        <v>282</v>
      </c>
      <c r="D10" s="358" t="str">
        <f>VLOOKUP(C10,'Dropdown vloerafw en cat'!$P$2:$Q$47,2,FALSE)</f>
        <v>Verkeersruimte</v>
      </c>
      <c r="E10" s="359" t="s">
        <v>562</v>
      </c>
      <c r="F10" s="359" t="str">
        <f>VLOOKUP(D10,'Normen en kosten'!$A$5:$B$103,2,FALSE)</f>
        <v>E</v>
      </c>
      <c r="G10" s="349">
        <v>8</v>
      </c>
      <c r="H10" s="349" t="s">
        <v>143</v>
      </c>
      <c r="I10" s="349"/>
      <c r="J10" s="349"/>
      <c r="K10" s="349"/>
      <c r="L10" s="349">
        <f t="shared" si="0"/>
        <v>0</v>
      </c>
      <c r="M10" s="360">
        <f t="shared" si="1"/>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24" t="s">
        <v>350</v>
      </c>
      <c r="B11" s="426" t="s">
        <v>356</v>
      </c>
      <c r="C11" s="358" t="s">
        <v>553</v>
      </c>
      <c r="D11" s="358" t="str">
        <f>VLOOKUP(C11,'Dropdown vloerafw en cat'!$P$2:$Q$47,2,FALSE)</f>
        <v>Archief</v>
      </c>
      <c r="E11" s="359" t="s">
        <v>562</v>
      </c>
      <c r="F11" s="359" t="str">
        <f>VLOOKUP(D11,'Normen en kosten'!$A$5:$B$103,2,FALSE)</f>
        <v>K</v>
      </c>
      <c r="G11" s="349">
        <v>4.25</v>
      </c>
      <c r="H11" s="349" t="s">
        <v>141</v>
      </c>
      <c r="I11" s="349"/>
      <c r="J11" s="349"/>
      <c r="K11" s="349"/>
      <c r="L11" s="349">
        <f t="shared" si="0"/>
        <v>0</v>
      </c>
      <c r="M11" s="360">
        <f t="shared" si="1"/>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24" t="s">
        <v>350</v>
      </c>
      <c r="B12" s="426" t="s">
        <v>357</v>
      </c>
      <c r="C12" s="358" t="s">
        <v>553</v>
      </c>
      <c r="D12" s="358" t="str">
        <f>VLOOKUP(C12,'Dropdown vloerafw en cat'!$P$2:$Q$47,2,FALSE)</f>
        <v>Archief</v>
      </c>
      <c r="E12" s="359" t="s">
        <v>562</v>
      </c>
      <c r="F12" s="359" t="str">
        <f>VLOOKUP(D12,'Normen en kosten'!$A$5:$B$103,2,FALSE)</f>
        <v>K</v>
      </c>
      <c r="G12" s="349">
        <v>0</v>
      </c>
      <c r="H12" s="349"/>
      <c r="I12" s="349"/>
      <c r="J12" s="349"/>
      <c r="K12" s="349"/>
      <c r="L12" s="349">
        <f t="shared" si="0"/>
        <v>0</v>
      </c>
      <c r="M12" s="360">
        <f t="shared" si="1"/>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24" t="s">
        <v>350</v>
      </c>
      <c r="B13" s="426" t="s">
        <v>358</v>
      </c>
      <c r="C13" s="358" t="s">
        <v>282</v>
      </c>
      <c r="D13" s="358" t="str">
        <f>VLOOKUP(C13,'Dropdown vloerafw en cat'!$P$2:$Q$47,2,FALSE)</f>
        <v>Verkeersruimte</v>
      </c>
      <c r="E13" s="359" t="s">
        <v>562</v>
      </c>
      <c r="F13" s="359" t="str">
        <f>VLOOKUP(D13,'Normen en kosten'!$A$5:$B$103,2,FALSE)</f>
        <v>E</v>
      </c>
      <c r="G13" s="349">
        <v>20</v>
      </c>
      <c r="H13" s="349" t="s">
        <v>143</v>
      </c>
      <c r="I13" s="349"/>
      <c r="J13" s="349"/>
      <c r="K13" s="349"/>
      <c r="L13" s="349">
        <f t="shared" si="0"/>
        <v>0</v>
      </c>
      <c r="M13" s="360">
        <f t="shared" si="1"/>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24" t="s">
        <v>350</v>
      </c>
      <c r="B14" s="426" t="s">
        <v>358</v>
      </c>
      <c r="C14" s="358" t="s">
        <v>554</v>
      </c>
      <c r="D14" s="358" t="str">
        <f>VLOOKUP(C14,'Dropdown vloerafw en cat'!$P$2:$Q$47,2,FALSE)</f>
        <v>Verkeersruimte</v>
      </c>
      <c r="E14" s="359" t="s">
        <v>562</v>
      </c>
      <c r="F14" s="359" t="str">
        <f>VLOOKUP(D14,'Normen en kosten'!$A$5:$B$103,2,FALSE)</f>
        <v>E</v>
      </c>
      <c r="G14" s="349">
        <v>12</v>
      </c>
      <c r="H14" s="349" t="s">
        <v>143</v>
      </c>
      <c r="I14" s="349"/>
      <c r="J14" s="349"/>
      <c r="K14" s="349"/>
      <c r="L14" s="349">
        <f t="shared" si="0"/>
        <v>0</v>
      </c>
      <c r="M14" s="360">
        <f t="shared" si="1"/>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24" t="s">
        <v>350</v>
      </c>
      <c r="B15" s="426" t="s">
        <v>359</v>
      </c>
      <c r="C15" s="358" t="s">
        <v>555</v>
      </c>
      <c r="D15" s="358" t="str">
        <f>VLOOKUP(C15,'Dropdown vloerafw en cat'!$P$2:$Q$47,2,FALSE)</f>
        <v>Verkeersruimte</v>
      </c>
      <c r="E15" s="359" t="s">
        <v>562</v>
      </c>
      <c r="F15" s="359" t="str">
        <f>VLOOKUP(D15,'Normen en kosten'!$A$5:$B$103,2,FALSE)</f>
        <v>E</v>
      </c>
      <c r="G15" s="349">
        <v>8</v>
      </c>
      <c r="H15" s="349" t="s">
        <v>559</v>
      </c>
      <c r="I15" s="349"/>
      <c r="J15" s="349"/>
      <c r="K15" s="349"/>
      <c r="L15" s="349">
        <f t="shared" si="0"/>
        <v>0</v>
      </c>
      <c r="M15" s="360">
        <f t="shared" si="1"/>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24" t="s">
        <v>360</v>
      </c>
      <c r="B16" s="426" t="s">
        <v>361</v>
      </c>
      <c r="C16" s="358" t="s">
        <v>282</v>
      </c>
      <c r="D16" s="358" t="str">
        <f>VLOOKUP(C16,'Dropdown vloerafw en cat'!$P$2:$Q$47,2,FALSE)</f>
        <v>Verkeersruimte</v>
      </c>
      <c r="E16" s="359" t="s">
        <v>562</v>
      </c>
      <c r="F16" s="359" t="str">
        <f>VLOOKUP(D16,'Normen en kosten'!$A$5:$B$103,2,FALSE)</f>
        <v>E</v>
      </c>
      <c r="G16" s="349">
        <v>4.5</v>
      </c>
      <c r="H16" s="349" t="s">
        <v>142</v>
      </c>
      <c r="I16" s="349"/>
      <c r="J16" s="349"/>
      <c r="K16" s="349"/>
      <c r="L16" s="349">
        <f t="shared" si="0"/>
        <v>0</v>
      </c>
      <c r="M16" s="360">
        <f t="shared" si="1"/>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24" t="s">
        <v>360</v>
      </c>
      <c r="B17" s="426" t="s">
        <v>361</v>
      </c>
      <c r="C17" s="358" t="s">
        <v>282</v>
      </c>
      <c r="D17" s="358" t="str">
        <f>VLOOKUP(C16,'Dropdown vloerafw en cat'!$P$2:$Q$47,2,FALSE)</f>
        <v>Verkeersruimte</v>
      </c>
      <c r="E17" s="359" t="s">
        <v>562</v>
      </c>
      <c r="F17" s="359" t="str">
        <f>VLOOKUP(D16,'Normen en kosten'!$A$5:$B$103,2,FALSE)</f>
        <v>E</v>
      </c>
      <c r="G17" s="349">
        <v>23.8</v>
      </c>
      <c r="H17" s="349" t="s">
        <v>145</v>
      </c>
      <c r="I17" s="349"/>
      <c r="J17" s="349"/>
      <c r="K17" s="349"/>
      <c r="L17" s="349">
        <f t="shared" si="0"/>
        <v>0</v>
      </c>
      <c r="M17" s="360">
        <f t="shared" si="1"/>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24" t="s">
        <v>360</v>
      </c>
      <c r="B18" s="426" t="s">
        <v>362</v>
      </c>
      <c r="C18" s="358" t="s">
        <v>274</v>
      </c>
      <c r="D18" s="358" t="str">
        <f>VLOOKUP(C18,'Dropdown vloerafw en cat'!$P$2:$Q$47,2,FALSE)</f>
        <v>Kantoor</v>
      </c>
      <c r="E18" s="359" t="s">
        <v>562</v>
      </c>
      <c r="F18" s="359" t="str">
        <f>VLOOKUP(D18,'Normen en kosten'!$A$5:$B$103,2,FALSE)</f>
        <v>B</v>
      </c>
      <c r="G18" s="349">
        <v>106.6</v>
      </c>
      <c r="H18" s="349" t="s">
        <v>145</v>
      </c>
      <c r="I18" s="349"/>
      <c r="J18" s="349"/>
      <c r="K18" s="349"/>
      <c r="L18" s="349">
        <f t="shared" si="0"/>
        <v>0</v>
      </c>
      <c r="M18" s="360">
        <f t="shared" si="1"/>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24" t="s">
        <v>360</v>
      </c>
      <c r="B19" s="426" t="s">
        <v>363</v>
      </c>
      <c r="C19" s="358" t="s">
        <v>552</v>
      </c>
      <c r="D19" s="358" t="str">
        <f>VLOOKUP(C19,'Dropdown vloerafw en cat'!$P$2:$Q$47,2,FALSE)</f>
        <v>Verkeersruimte</v>
      </c>
      <c r="E19" s="359" t="s">
        <v>562</v>
      </c>
      <c r="F19" s="359" t="str">
        <f>VLOOKUP(D19,'Normen en kosten'!$A$5:$B$103,2,FALSE)</f>
        <v>E</v>
      </c>
      <c r="G19" s="349">
        <v>21.8</v>
      </c>
      <c r="H19" s="349" t="s">
        <v>142</v>
      </c>
      <c r="I19" s="349"/>
      <c r="J19" s="349"/>
      <c r="K19" s="349"/>
      <c r="L19" s="349">
        <f t="shared" si="0"/>
        <v>0</v>
      </c>
      <c r="M19" s="360">
        <f t="shared" si="1"/>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x14ac:dyDescent="0.25">
      <c r="A20" s="424" t="s">
        <v>360</v>
      </c>
      <c r="B20" s="426"/>
      <c r="C20" s="358" t="s">
        <v>556</v>
      </c>
      <c r="D20" s="358" t="str">
        <f>VLOOKUP(C20,'Dropdown vloerafw en cat'!$P$2:$Q$47,2,FALSE)</f>
        <v>Kantoor</v>
      </c>
      <c r="E20" s="359" t="s">
        <v>562</v>
      </c>
      <c r="F20" s="359" t="str">
        <f>VLOOKUP(D20,'Normen en kosten'!$A$5:$B$103,2,FALSE)</f>
        <v>B</v>
      </c>
      <c r="G20" s="349">
        <v>8.1999999999999993</v>
      </c>
      <c r="H20" s="349" t="s">
        <v>142</v>
      </c>
      <c r="I20" s="349"/>
      <c r="J20" s="349"/>
      <c r="K20" s="349"/>
      <c r="L20" s="349">
        <f t="shared" si="0"/>
        <v>0</v>
      </c>
      <c r="M20" s="360">
        <f t="shared" si="1"/>
        <v>0</v>
      </c>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x14ac:dyDescent="0.25">
      <c r="A21" s="424" t="s">
        <v>360</v>
      </c>
      <c r="B21" s="426"/>
      <c r="C21" s="358" t="s">
        <v>560</v>
      </c>
      <c r="D21" s="358" t="str">
        <f>VLOOKUP(C21,'Dropdown vloerafw en cat'!$P$2:$Q$47,2,FALSE)</f>
        <v>Verkeersruimte</v>
      </c>
      <c r="E21" s="359" t="s">
        <v>562</v>
      </c>
      <c r="F21" s="359" t="str">
        <f>VLOOKUP(D21,'Normen en kosten'!$A$5:$B$103,2,FALSE)</f>
        <v>E</v>
      </c>
      <c r="G21" s="349">
        <v>3.9</v>
      </c>
      <c r="H21" s="349" t="s">
        <v>142</v>
      </c>
      <c r="I21" s="349"/>
      <c r="J21" s="349"/>
      <c r="K21" s="349"/>
      <c r="L21" s="349">
        <f t="shared" si="0"/>
        <v>0</v>
      </c>
      <c r="M21" s="360">
        <f t="shared" si="1"/>
        <v>0</v>
      </c>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x14ac:dyDescent="0.25">
      <c r="A22" s="424" t="s">
        <v>360</v>
      </c>
      <c r="B22" s="426" t="s">
        <v>364</v>
      </c>
      <c r="C22" s="358" t="s">
        <v>274</v>
      </c>
      <c r="D22" s="358" t="str">
        <f>VLOOKUP(C22,'Dropdown vloerafw en cat'!$P$2:$Q$47,2,FALSE)</f>
        <v>Kantoor</v>
      </c>
      <c r="E22" s="359" t="s">
        <v>562</v>
      </c>
      <c r="F22" s="359" t="str">
        <f>VLOOKUP(D22,'Normen en kosten'!$A$5:$B$103,2,FALSE)</f>
        <v>B</v>
      </c>
      <c r="G22" s="349">
        <v>21.4</v>
      </c>
      <c r="H22" s="349" t="s">
        <v>142</v>
      </c>
      <c r="I22" s="349"/>
      <c r="J22" s="349"/>
      <c r="K22" s="349"/>
      <c r="L22" s="349">
        <f t="shared" si="0"/>
        <v>0</v>
      </c>
      <c r="M22" s="360">
        <f t="shared" si="1"/>
        <v>0</v>
      </c>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x14ac:dyDescent="0.25">
      <c r="A23" s="424" t="s">
        <v>360</v>
      </c>
      <c r="B23" s="426" t="s">
        <v>365</v>
      </c>
      <c r="C23" s="358" t="s">
        <v>274</v>
      </c>
      <c r="D23" s="358" t="str">
        <f>VLOOKUP(C23,'Dropdown vloerafw en cat'!$P$2:$Q$47,2,FALSE)</f>
        <v>Kantoor</v>
      </c>
      <c r="E23" s="359" t="s">
        <v>562</v>
      </c>
      <c r="F23" s="359" t="str">
        <f>VLOOKUP(D23,'Normen en kosten'!$A$5:$B$103,2,FALSE)</f>
        <v>B</v>
      </c>
      <c r="G23" s="349">
        <v>21.4</v>
      </c>
      <c r="H23" s="349" t="s">
        <v>142</v>
      </c>
      <c r="I23" s="349"/>
      <c r="J23" s="349"/>
      <c r="K23" s="349"/>
      <c r="L23" s="349">
        <f t="shared" si="0"/>
        <v>0</v>
      </c>
      <c r="M23" s="360">
        <f t="shared" si="1"/>
        <v>0</v>
      </c>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x14ac:dyDescent="0.25">
      <c r="A24" s="424" t="s">
        <v>360</v>
      </c>
      <c r="B24" s="426" t="s">
        <v>366</v>
      </c>
      <c r="C24" s="358" t="s">
        <v>274</v>
      </c>
      <c r="D24" s="358" t="str">
        <f>VLOOKUP(C24,'Dropdown vloerafw en cat'!$P$2:$Q$47,2,FALSE)</f>
        <v>Kantoor</v>
      </c>
      <c r="E24" s="359" t="s">
        <v>562</v>
      </c>
      <c r="F24" s="359" t="str">
        <f>VLOOKUP(D24,'Normen en kosten'!$A$5:$B$103,2,FALSE)</f>
        <v>B</v>
      </c>
      <c r="G24" s="349">
        <v>21.5</v>
      </c>
      <c r="H24" s="349" t="s">
        <v>142</v>
      </c>
      <c r="I24" s="349"/>
      <c r="J24" s="349"/>
      <c r="K24" s="349"/>
      <c r="L24" s="349">
        <f t="shared" si="0"/>
        <v>0</v>
      </c>
      <c r="M24" s="360">
        <f t="shared" si="1"/>
        <v>0</v>
      </c>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x14ac:dyDescent="0.25">
      <c r="A25" s="424" t="s">
        <v>360</v>
      </c>
      <c r="B25" s="426" t="s">
        <v>367</v>
      </c>
      <c r="C25" s="358" t="s">
        <v>282</v>
      </c>
      <c r="D25" s="358" t="str">
        <f>VLOOKUP(C25,'Dropdown vloerafw en cat'!$P$2:$Q$47,2,FALSE)</f>
        <v>Verkeersruimte</v>
      </c>
      <c r="E25" s="359" t="s">
        <v>562</v>
      </c>
      <c r="F25" s="359" t="str">
        <f>VLOOKUP(D25,'Normen en kosten'!$A$5:$B$103,2,FALSE)</f>
        <v>E</v>
      </c>
      <c r="G25" s="349">
        <v>17</v>
      </c>
      <c r="H25" s="349" t="s">
        <v>142</v>
      </c>
      <c r="I25" s="349"/>
      <c r="J25" s="349"/>
      <c r="K25" s="349"/>
      <c r="L25" s="349">
        <f t="shared" si="0"/>
        <v>0</v>
      </c>
      <c r="M25" s="360">
        <f t="shared" si="1"/>
        <v>0</v>
      </c>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25">
      <c r="A26" s="424" t="s">
        <v>360</v>
      </c>
      <c r="B26" s="426" t="s">
        <v>368</v>
      </c>
      <c r="C26" s="358" t="s">
        <v>556</v>
      </c>
      <c r="D26" s="358" t="str">
        <f>VLOOKUP(C26,'Dropdown vloerafw en cat'!$P$2:$Q$47,2,FALSE)</f>
        <v>Kantoor</v>
      </c>
      <c r="E26" s="359" t="s">
        <v>562</v>
      </c>
      <c r="F26" s="359" t="str">
        <f>VLOOKUP(D26,'Normen en kosten'!$A$5:$B$103,2,FALSE)</f>
        <v>B</v>
      </c>
      <c r="G26" s="349">
        <v>8</v>
      </c>
      <c r="H26" s="349" t="s">
        <v>141</v>
      </c>
      <c r="I26" s="349"/>
      <c r="J26" s="349"/>
      <c r="K26" s="349"/>
      <c r="L26" s="349">
        <f t="shared" si="0"/>
        <v>0</v>
      </c>
      <c r="M26" s="360">
        <f t="shared" si="1"/>
        <v>0</v>
      </c>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x14ac:dyDescent="0.25">
      <c r="A27" s="424" t="s">
        <v>350</v>
      </c>
      <c r="B27" s="426" t="s">
        <v>369</v>
      </c>
      <c r="C27" s="358" t="s">
        <v>554</v>
      </c>
      <c r="D27" s="358" t="str">
        <f>VLOOKUP(C27,'Dropdown vloerafw en cat'!$P$2:$Q$47,2,FALSE)</f>
        <v>Verkeersruimte</v>
      </c>
      <c r="E27" s="359" t="s">
        <v>562</v>
      </c>
      <c r="F27" s="359" t="str">
        <f>VLOOKUP(D27,'Normen en kosten'!$A$5:$B$103,2,FALSE)</f>
        <v>E</v>
      </c>
      <c r="G27" s="349">
        <v>12</v>
      </c>
      <c r="H27" s="349" t="s">
        <v>145</v>
      </c>
      <c r="I27" s="349"/>
      <c r="J27" s="349"/>
      <c r="K27" s="349"/>
      <c r="L27" s="349">
        <f t="shared" si="0"/>
        <v>0</v>
      </c>
      <c r="M27" s="360">
        <f t="shared" si="1"/>
        <v>0</v>
      </c>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x14ac:dyDescent="0.25">
      <c r="A28" s="424" t="s">
        <v>350</v>
      </c>
      <c r="B28" s="426" t="s">
        <v>370</v>
      </c>
      <c r="C28" s="358" t="s">
        <v>561</v>
      </c>
      <c r="D28" s="358" t="str">
        <f>VLOOKUP(C28,'Dropdown vloerafw en cat'!$P$2:$Q$47,2,FALSE)</f>
        <v>Verkeersruimte</v>
      </c>
      <c r="E28" s="359" t="s">
        <v>562</v>
      </c>
      <c r="F28" s="359" t="str">
        <f>VLOOKUP(D28,'Normen en kosten'!$A$5:$B$103,2,FALSE)</f>
        <v>E</v>
      </c>
      <c r="G28" s="349">
        <v>10.75</v>
      </c>
      <c r="H28" s="349" t="s">
        <v>145</v>
      </c>
      <c r="I28" s="349"/>
      <c r="J28" s="349"/>
      <c r="K28" s="349"/>
      <c r="L28" s="349">
        <f t="shared" si="0"/>
        <v>0</v>
      </c>
      <c r="M28" s="360">
        <f t="shared" si="1"/>
        <v>0</v>
      </c>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x14ac:dyDescent="0.25">
      <c r="A29" s="424" t="s">
        <v>350</v>
      </c>
      <c r="B29" s="426" t="s">
        <v>371</v>
      </c>
      <c r="C29" s="358" t="s">
        <v>134</v>
      </c>
      <c r="D29" s="358" t="str">
        <f>VLOOKUP(C29,'Dropdown vloerafw en cat'!$P$2:$Q$47,2,FALSE)</f>
        <v>Archief</v>
      </c>
      <c r="E29" s="359" t="s">
        <v>562</v>
      </c>
      <c r="F29" s="359" t="str">
        <f>VLOOKUP(D29,'Normen en kosten'!$A$5:$B$103,2,FALSE)</f>
        <v>K</v>
      </c>
      <c r="G29" s="349">
        <v>0</v>
      </c>
      <c r="H29" s="349"/>
      <c r="I29" s="349"/>
      <c r="J29" s="349"/>
      <c r="K29" s="349"/>
      <c r="L29" s="349">
        <f t="shared" si="0"/>
        <v>0</v>
      </c>
      <c r="M29" s="360">
        <f t="shared" si="1"/>
        <v>0</v>
      </c>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x14ac:dyDescent="0.25">
      <c r="A30" s="424" t="s">
        <v>350</v>
      </c>
      <c r="B30" s="426" t="s">
        <v>372</v>
      </c>
      <c r="C30" s="358" t="s">
        <v>553</v>
      </c>
      <c r="D30" s="358" t="str">
        <f>VLOOKUP(C30,'Dropdown vloerafw en cat'!$P$2:$Q$47,2,FALSE)</f>
        <v>Archief</v>
      </c>
      <c r="E30" s="359" t="s">
        <v>562</v>
      </c>
      <c r="F30" s="359" t="str">
        <f>VLOOKUP(D30,'Normen en kosten'!$A$5:$B$103,2,FALSE)</f>
        <v>K</v>
      </c>
      <c r="G30" s="349">
        <v>44.3</v>
      </c>
      <c r="H30" s="349" t="s">
        <v>141</v>
      </c>
      <c r="I30" s="349"/>
      <c r="J30" s="349"/>
      <c r="K30" s="349"/>
      <c r="L30" s="349">
        <f t="shared" si="0"/>
        <v>0</v>
      </c>
      <c r="M30" s="360">
        <f t="shared" si="1"/>
        <v>0</v>
      </c>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x14ac:dyDescent="0.25">
      <c r="A31" s="424" t="s">
        <v>360</v>
      </c>
      <c r="B31" s="426" t="s">
        <v>373</v>
      </c>
      <c r="C31" s="358" t="s">
        <v>280</v>
      </c>
      <c r="D31" s="358" t="str">
        <f>VLOOKUP(C31,'Dropdown vloerafw en cat'!$P$2:$Q$47,2,FALSE)</f>
        <v>Kantoor</v>
      </c>
      <c r="E31" s="359" t="s">
        <v>562</v>
      </c>
      <c r="F31" s="359" t="str">
        <f>VLOOKUP(D31,'Normen en kosten'!$A$5:$B$103,2,FALSE)</f>
        <v>B</v>
      </c>
      <c r="G31" s="349">
        <v>43.2</v>
      </c>
      <c r="H31" s="349" t="s">
        <v>142</v>
      </c>
      <c r="I31" s="349"/>
      <c r="J31" s="349"/>
      <c r="K31" s="349"/>
      <c r="L31" s="349">
        <f t="shared" si="0"/>
        <v>0</v>
      </c>
      <c r="M31" s="360">
        <f t="shared" si="1"/>
        <v>0</v>
      </c>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x14ac:dyDescent="0.25">
      <c r="A32" s="424" t="s">
        <v>360</v>
      </c>
      <c r="B32" s="426" t="s">
        <v>374</v>
      </c>
      <c r="C32" s="358" t="s">
        <v>280</v>
      </c>
      <c r="D32" s="358" t="str">
        <f>VLOOKUP(C32,'Dropdown vloerafw en cat'!$P$2:$Q$47,2,FALSE)</f>
        <v>Kantoor</v>
      </c>
      <c r="E32" s="359" t="s">
        <v>562</v>
      </c>
      <c r="F32" s="359" t="str">
        <f>VLOOKUP(D32,'Normen en kosten'!$A$5:$B$103,2,FALSE)</f>
        <v>B</v>
      </c>
      <c r="G32" s="349">
        <v>42.5</v>
      </c>
      <c r="H32" s="349" t="s">
        <v>142</v>
      </c>
      <c r="I32" s="349"/>
      <c r="J32" s="349"/>
      <c r="K32" s="349"/>
      <c r="L32" s="349">
        <f t="shared" si="0"/>
        <v>0</v>
      </c>
      <c r="M32" s="360">
        <f t="shared" si="1"/>
        <v>0</v>
      </c>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x14ac:dyDescent="0.25">
      <c r="A33" s="424" t="s">
        <v>360</v>
      </c>
      <c r="B33" s="426" t="s">
        <v>375</v>
      </c>
      <c r="C33" s="358" t="s">
        <v>134</v>
      </c>
      <c r="D33" s="358" t="str">
        <f>VLOOKUP(C33,'Dropdown vloerafw en cat'!$P$2:$Q$47,2,FALSE)</f>
        <v>Archief</v>
      </c>
      <c r="E33" s="359" t="s">
        <v>562</v>
      </c>
      <c r="F33" s="359" t="str">
        <f>VLOOKUP(D33,'Normen en kosten'!$A$5:$B$103,2,FALSE)</f>
        <v>K</v>
      </c>
      <c r="G33" s="349">
        <v>20.6</v>
      </c>
      <c r="H33" s="349" t="s">
        <v>141</v>
      </c>
      <c r="I33" s="349"/>
      <c r="J33" s="349"/>
      <c r="K33" s="349"/>
      <c r="L33" s="349">
        <f t="shared" si="0"/>
        <v>0</v>
      </c>
      <c r="M33" s="360">
        <f t="shared" si="1"/>
        <v>0</v>
      </c>
      <c r="N33" s="264"/>
      <c r="O33" s="256"/>
      <c r="P33" s="256"/>
      <c r="Q33" s="256"/>
      <c r="R33" s="256"/>
      <c r="S33" s="256"/>
      <c r="T33" s="256"/>
      <c r="U33" s="256"/>
      <c r="V33" s="256"/>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x14ac:dyDescent="0.25">
      <c r="A34" s="424" t="s">
        <v>360</v>
      </c>
      <c r="B34" s="426" t="s">
        <v>375</v>
      </c>
      <c r="C34" s="358" t="s">
        <v>281</v>
      </c>
      <c r="D34" s="358" t="str">
        <f>VLOOKUP(C34,'Dropdown vloerafw en cat'!$P$2:$Q$47,2,FALSE)</f>
        <v>Keuken</v>
      </c>
      <c r="E34" s="359"/>
      <c r="F34" s="359" t="str">
        <f>VLOOKUP(D34,'Normen en kosten'!$A$5:$B$103,2,FALSE)</f>
        <v>D</v>
      </c>
      <c r="G34" s="349">
        <v>10.1</v>
      </c>
      <c r="H34" s="349" t="s">
        <v>145</v>
      </c>
      <c r="I34" s="349">
        <v>255</v>
      </c>
      <c r="J34" s="349" t="str">
        <f t="shared" ref="J34:J50" si="2">F34&amp;I34</f>
        <v>D255</v>
      </c>
      <c r="K34" s="349">
        <f>+VLOOKUP(J34,'Normen en kosten'!$D$5:$E$103,2,FALSE)*'2'!$G$11</f>
        <v>0</v>
      </c>
      <c r="L34" s="349">
        <f t="shared" si="0"/>
        <v>2575.5</v>
      </c>
      <c r="M34" s="360">
        <f t="shared" si="1"/>
        <v>0</v>
      </c>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x14ac:dyDescent="0.25">
      <c r="A35" s="424" t="s">
        <v>360</v>
      </c>
      <c r="B35" s="426" t="s">
        <v>563</v>
      </c>
      <c r="C35" s="358" t="s">
        <v>285</v>
      </c>
      <c r="D35" s="358" t="str">
        <f>VLOOKUP(C35,'Dropdown vloerafw en cat'!$P$2:$Q$47,2,FALSE)</f>
        <v>Sanitaire ruimte</v>
      </c>
      <c r="E35" s="359"/>
      <c r="F35" s="359" t="str">
        <f>VLOOKUP(D35,'Normen en kosten'!$A$5:$B$103,2,FALSE)</f>
        <v>G</v>
      </c>
      <c r="G35" s="349">
        <v>10</v>
      </c>
      <c r="H35" s="349" t="s">
        <v>143</v>
      </c>
      <c r="I35" s="349">
        <v>255</v>
      </c>
      <c r="J35" s="349" t="str">
        <f t="shared" si="2"/>
        <v>G255</v>
      </c>
      <c r="K35" s="349">
        <f>+VLOOKUP(J35,'Normen en kosten'!$D$5:$E$103,2,FALSE)*'2'!$G$11</f>
        <v>0</v>
      </c>
      <c r="L35" s="349">
        <f t="shared" si="0"/>
        <v>2550</v>
      </c>
      <c r="M35" s="360">
        <f t="shared" si="1"/>
        <v>0</v>
      </c>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x14ac:dyDescent="0.25">
      <c r="A36" s="424" t="s">
        <v>350</v>
      </c>
      <c r="B36" s="426" t="s">
        <v>564</v>
      </c>
      <c r="C36" s="358" t="s">
        <v>285</v>
      </c>
      <c r="D36" s="358" t="str">
        <f>VLOOKUP(C36,'Dropdown vloerafw en cat'!$P$2:$Q$47,2,FALSE)</f>
        <v>Sanitaire ruimte</v>
      </c>
      <c r="E36" s="359"/>
      <c r="F36" s="359" t="str">
        <f>VLOOKUP(D36,'Normen en kosten'!$A$5:$B$103,2,FALSE)</f>
        <v>G</v>
      </c>
      <c r="G36" s="349">
        <v>2</v>
      </c>
      <c r="H36" s="349" t="s">
        <v>143</v>
      </c>
      <c r="I36" s="349">
        <v>255</v>
      </c>
      <c r="J36" s="349" t="str">
        <f t="shared" si="2"/>
        <v>G255</v>
      </c>
      <c r="K36" s="349">
        <f>+VLOOKUP(J36,'Normen en kosten'!$D$5:$E$103,2,FALSE)*'2'!$G$11</f>
        <v>0</v>
      </c>
      <c r="L36" s="349">
        <f t="shared" si="0"/>
        <v>510</v>
      </c>
      <c r="M36" s="360">
        <f t="shared" si="1"/>
        <v>0</v>
      </c>
      <c r="N36" s="264"/>
      <c r="O36" s="245"/>
      <c r="P36" s="245"/>
      <c r="R36" s="245"/>
      <c r="S36" s="245"/>
      <c r="T36" s="245"/>
      <c r="U36" s="245"/>
      <c r="V36" s="245"/>
      <c r="W36" s="245"/>
      <c r="X36" s="245"/>
      <c r="Y36" s="245"/>
      <c r="Z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BW36" s="245"/>
      <c r="BX36" s="245"/>
      <c r="BY36" s="245"/>
      <c r="BZ36" s="245"/>
      <c r="CA36" s="245"/>
      <c r="CB36" s="245"/>
      <c r="CC36" s="245"/>
      <c r="CD36" s="245"/>
      <c r="CE36" s="245"/>
      <c r="CF36" s="245"/>
      <c r="CG36" s="245"/>
      <c r="CH36" s="245"/>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row>
    <row r="37" spans="1:117" x14ac:dyDescent="0.25">
      <c r="A37" s="424" t="s">
        <v>350</v>
      </c>
      <c r="B37" s="426" t="s">
        <v>565</v>
      </c>
      <c r="C37" s="358" t="s">
        <v>285</v>
      </c>
      <c r="D37" s="358" t="str">
        <f>VLOOKUP(C37,'Dropdown vloerafw en cat'!$P$2:$Q$47,2,FALSE)</f>
        <v>Sanitaire ruimte</v>
      </c>
      <c r="E37" s="359"/>
      <c r="F37" s="359" t="str">
        <f>VLOOKUP(D37,'Normen en kosten'!$A$5:$B$103,2,FALSE)</f>
        <v>G</v>
      </c>
      <c r="G37" s="349">
        <v>2</v>
      </c>
      <c r="H37" s="349" t="s">
        <v>143</v>
      </c>
      <c r="I37" s="349">
        <v>255</v>
      </c>
      <c r="J37" s="349" t="str">
        <f t="shared" si="2"/>
        <v>G255</v>
      </c>
      <c r="K37" s="349">
        <f>+VLOOKUP(J37,'Normen en kosten'!$D$5:$E$103,2,FALSE)*'2'!$G$11</f>
        <v>0</v>
      </c>
      <c r="L37" s="349">
        <f t="shared" si="0"/>
        <v>510</v>
      </c>
      <c r="M37" s="360">
        <f t="shared" si="1"/>
        <v>0</v>
      </c>
      <c r="N37" s="264"/>
      <c r="O37" s="245"/>
      <c r="P37" s="245"/>
      <c r="R37" s="245"/>
      <c r="S37" s="245"/>
      <c r="T37" s="245"/>
      <c r="U37" s="245"/>
      <c r="V37" s="245"/>
      <c r="W37" s="245"/>
      <c r="X37" s="245"/>
      <c r="Y37" s="245"/>
      <c r="Z37" s="245"/>
      <c r="AB37" s="245"/>
      <c r="AC37" s="245"/>
      <c r="AD37" s="245"/>
    </row>
    <row r="38" spans="1:117" x14ac:dyDescent="0.25">
      <c r="A38" s="424" t="s">
        <v>350</v>
      </c>
      <c r="B38" s="426" t="s">
        <v>566</v>
      </c>
      <c r="C38" s="358" t="s">
        <v>289</v>
      </c>
      <c r="D38" s="358" t="str">
        <f>VLOOKUP(C38,'Dropdown vloerafw en cat'!$P$2:$Q$47,2,FALSE)</f>
        <v>Sanitaire ruimte</v>
      </c>
      <c r="E38" s="359"/>
      <c r="F38" s="359" t="str">
        <f>VLOOKUP(D38,'Normen en kosten'!$A$5:$B$103,2,FALSE)</f>
        <v>G</v>
      </c>
      <c r="G38" s="349">
        <v>4</v>
      </c>
      <c r="H38" s="349" t="s">
        <v>143</v>
      </c>
      <c r="I38" s="349">
        <v>255</v>
      </c>
      <c r="J38" s="349" t="str">
        <f t="shared" si="2"/>
        <v>G255</v>
      </c>
      <c r="K38" s="349">
        <f>+VLOOKUP(J38,'Normen en kosten'!$D$5:$E$103,2,FALSE)*'2'!$G$11</f>
        <v>0</v>
      </c>
      <c r="L38" s="349">
        <f t="shared" si="0"/>
        <v>1020</v>
      </c>
      <c r="M38" s="360">
        <f t="shared" si="1"/>
        <v>0</v>
      </c>
      <c r="N38" s="264"/>
      <c r="O38" s="245"/>
      <c r="P38" s="245"/>
      <c r="R38" s="245"/>
      <c r="S38" s="245"/>
      <c r="T38" s="245"/>
      <c r="U38" s="245"/>
      <c r="V38" s="245"/>
      <c r="W38" s="245"/>
      <c r="X38" s="245"/>
      <c r="Y38" s="245"/>
      <c r="Z38" s="245"/>
      <c r="AB38" s="245"/>
      <c r="AC38" s="245"/>
      <c r="AD38" s="245"/>
    </row>
    <row r="39" spans="1:117" x14ac:dyDescent="0.25">
      <c r="A39" s="424" t="s">
        <v>350</v>
      </c>
      <c r="B39" s="426" t="s">
        <v>567</v>
      </c>
      <c r="C39" s="358" t="s">
        <v>285</v>
      </c>
      <c r="D39" s="358" t="str">
        <f>VLOOKUP(C39,'Dropdown vloerafw en cat'!$P$2:$Q$47,2,FALSE)</f>
        <v>Sanitaire ruimte</v>
      </c>
      <c r="E39" s="359"/>
      <c r="F39" s="359" t="str">
        <f>VLOOKUP(D39,'Normen en kosten'!$A$5:$B$103,2,FALSE)</f>
        <v>G</v>
      </c>
      <c r="G39" s="349">
        <v>2</v>
      </c>
      <c r="H39" s="349" t="s">
        <v>143</v>
      </c>
      <c r="I39" s="349">
        <v>255</v>
      </c>
      <c r="J39" s="349" t="str">
        <f t="shared" si="2"/>
        <v>G255</v>
      </c>
      <c r="K39" s="349">
        <f>+VLOOKUP(J39,'Normen en kosten'!$D$5:$E$103,2,FALSE)*'2'!$G$11</f>
        <v>0</v>
      </c>
      <c r="L39" s="349">
        <f t="shared" si="0"/>
        <v>510</v>
      </c>
      <c r="M39" s="360">
        <f t="shared" si="1"/>
        <v>0</v>
      </c>
      <c r="N39" s="264"/>
      <c r="O39" s="245"/>
      <c r="P39" s="245"/>
      <c r="R39" s="245"/>
      <c r="S39" s="245"/>
      <c r="T39" s="245"/>
      <c r="U39" s="245"/>
      <c r="V39" s="245"/>
      <c r="W39" s="245"/>
      <c r="X39" s="245"/>
      <c r="Y39" s="245"/>
      <c r="Z39" s="245"/>
      <c r="AB39" s="245"/>
      <c r="AC39" s="245"/>
      <c r="AD39" s="245"/>
    </row>
    <row r="40" spans="1:117" x14ac:dyDescent="0.25">
      <c r="A40" s="424" t="s">
        <v>350</v>
      </c>
      <c r="B40" s="426" t="s">
        <v>568</v>
      </c>
      <c r="C40" s="358" t="s">
        <v>285</v>
      </c>
      <c r="D40" s="358" t="str">
        <f>VLOOKUP(C40,'Dropdown vloerafw en cat'!$P$2:$Q$47,2,FALSE)</f>
        <v>Sanitaire ruimte</v>
      </c>
      <c r="E40" s="359"/>
      <c r="F40" s="359" t="str">
        <f>VLOOKUP(D40,'Normen en kosten'!$A$5:$B$103,2,FALSE)</f>
        <v>G</v>
      </c>
      <c r="G40" s="349">
        <v>2</v>
      </c>
      <c r="H40" s="349" t="s">
        <v>143</v>
      </c>
      <c r="I40" s="349">
        <v>255</v>
      </c>
      <c r="J40" s="349" t="str">
        <f t="shared" si="2"/>
        <v>G255</v>
      </c>
      <c r="K40" s="349">
        <f>+VLOOKUP(J40,'Normen en kosten'!$D$5:$E$103,2,FALSE)*'2'!$G$11</f>
        <v>0</v>
      </c>
      <c r="L40" s="349">
        <f t="shared" si="0"/>
        <v>510</v>
      </c>
      <c r="M40" s="360">
        <f t="shared" si="1"/>
        <v>0</v>
      </c>
      <c r="N40" s="264"/>
      <c r="O40" s="245"/>
      <c r="P40" s="245"/>
      <c r="R40" s="245"/>
      <c r="S40" s="245"/>
      <c r="T40" s="245"/>
      <c r="U40" s="245"/>
      <c r="V40" s="245"/>
      <c r="W40" s="245"/>
      <c r="X40" s="245"/>
      <c r="Y40" s="245"/>
      <c r="Z40" s="245"/>
      <c r="AB40" s="245"/>
      <c r="AC40" s="245"/>
      <c r="AD40" s="245"/>
    </row>
    <row r="41" spans="1:117" x14ac:dyDescent="0.25">
      <c r="A41" s="424" t="s">
        <v>350</v>
      </c>
      <c r="B41" s="426" t="s">
        <v>569</v>
      </c>
      <c r="C41" s="358" t="s">
        <v>285</v>
      </c>
      <c r="D41" s="358" t="str">
        <f>VLOOKUP(C41,'Dropdown vloerafw en cat'!$P$2:$Q$47,2,FALSE)</f>
        <v>Sanitaire ruimte</v>
      </c>
      <c r="E41" s="359"/>
      <c r="F41" s="359" t="str">
        <f>VLOOKUP(D41,'Normen en kosten'!$A$5:$B$103,2,FALSE)</f>
        <v>G</v>
      </c>
      <c r="G41" s="349">
        <v>2</v>
      </c>
      <c r="H41" s="349" t="s">
        <v>143</v>
      </c>
      <c r="I41" s="349">
        <v>255</v>
      </c>
      <c r="J41" s="349" t="str">
        <f t="shared" si="2"/>
        <v>G255</v>
      </c>
      <c r="K41" s="349">
        <f>+VLOOKUP(J41,'Normen en kosten'!$D$5:$E$103,2,FALSE)*'2'!$G$11</f>
        <v>0</v>
      </c>
      <c r="L41" s="349">
        <f t="shared" si="0"/>
        <v>510</v>
      </c>
      <c r="M41" s="360">
        <f t="shared" si="1"/>
        <v>0</v>
      </c>
      <c r="N41" s="264"/>
      <c r="O41" s="245"/>
      <c r="P41" s="245"/>
      <c r="R41" s="245"/>
      <c r="S41" s="245"/>
      <c r="T41" s="245"/>
      <c r="U41" s="245"/>
      <c r="V41" s="245"/>
      <c r="W41" s="245"/>
      <c r="X41" s="245"/>
      <c r="Y41" s="245"/>
      <c r="Z41" s="245"/>
      <c r="AB41" s="245"/>
      <c r="AC41" s="245"/>
      <c r="AD41" s="245"/>
    </row>
    <row r="42" spans="1:117" x14ac:dyDescent="0.25">
      <c r="A42" s="424" t="s">
        <v>350</v>
      </c>
      <c r="B42" s="426" t="s">
        <v>570</v>
      </c>
      <c r="C42" s="358" t="s">
        <v>285</v>
      </c>
      <c r="D42" s="358" t="str">
        <f>VLOOKUP(C42,'Dropdown vloerafw en cat'!$P$2:$Q$47,2,FALSE)</f>
        <v>Sanitaire ruimte</v>
      </c>
      <c r="E42" s="359"/>
      <c r="F42" s="359" t="str">
        <f>VLOOKUP(D42,'Normen en kosten'!$A$5:$B$103,2,FALSE)</f>
        <v>G</v>
      </c>
      <c r="G42" s="349">
        <v>8</v>
      </c>
      <c r="H42" s="349" t="s">
        <v>143</v>
      </c>
      <c r="I42" s="349">
        <v>255</v>
      </c>
      <c r="J42" s="349" t="str">
        <f t="shared" si="2"/>
        <v>G255</v>
      </c>
      <c r="K42" s="349">
        <f>+VLOOKUP(J42,'Normen en kosten'!$D$5:$E$103,2,FALSE)*'2'!$G$11</f>
        <v>0</v>
      </c>
      <c r="L42" s="349">
        <f t="shared" si="0"/>
        <v>2040</v>
      </c>
      <c r="M42" s="360">
        <f t="shared" si="1"/>
        <v>0</v>
      </c>
      <c r="N42" s="264"/>
      <c r="O42" s="245"/>
      <c r="P42" s="245"/>
      <c r="R42" s="245"/>
      <c r="S42" s="245"/>
      <c r="T42" s="245"/>
      <c r="U42" s="245"/>
      <c r="V42" s="245"/>
      <c r="W42" s="245"/>
      <c r="X42" s="245"/>
      <c r="Y42" s="245"/>
      <c r="Z42" s="245"/>
      <c r="AB42" s="245"/>
      <c r="AC42" s="245"/>
      <c r="AD42" s="245"/>
    </row>
    <row r="43" spans="1:117" x14ac:dyDescent="0.25">
      <c r="A43" s="424" t="s">
        <v>350</v>
      </c>
      <c r="B43" s="426" t="s">
        <v>376</v>
      </c>
      <c r="C43" s="358" t="s">
        <v>557</v>
      </c>
      <c r="D43" s="358" t="str">
        <f>VLOOKUP(C43,'Dropdown vloerafw en cat'!$P$2:$Q$47,2,FALSE)</f>
        <v>Archief</v>
      </c>
      <c r="E43" s="359" t="s">
        <v>562</v>
      </c>
      <c r="F43" s="359" t="str">
        <f>VLOOKUP(D43,'Normen en kosten'!$A$5:$B$103,2,FALSE)</f>
        <v>K</v>
      </c>
      <c r="G43" s="349">
        <v>3</v>
      </c>
      <c r="H43" s="349" t="s">
        <v>143</v>
      </c>
      <c r="I43" s="349"/>
      <c r="J43" s="349"/>
      <c r="K43" s="349"/>
      <c r="L43" s="349">
        <f t="shared" si="0"/>
        <v>0</v>
      </c>
      <c r="M43" s="360">
        <f t="shared" si="1"/>
        <v>0</v>
      </c>
      <c r="N43" s="264"/>
      <c r="O43" s="245"/>
      <c r="P43" s="245"/>
      <c r="R43" s="245"/>
      <c r="S43" s="245"/>
      <c r="T43" s="245"/>
      <c r="U43" s="245"/>
      <c r="V43" s="245"/>
      <c r="W43" s="245"/>
      <c r="X43" s="245"/>
      <c r="Y43" s="245"/>
      <c r="Z43" s="245"/>
      <c r="AB43" s="245"/>
      <c r="AC43" s="245"/>
      <c r="AD43" s="245"/>
    </row>
    <row r="44" spans="1:117" x14ac:dyDescent="0.25">
      <c r="A44" s="424" t="s">
        <v>350</v>
      </c>
      <c r="B44" s="426" t="s">
        <v>377</v>
      </c>
      <c r="C44" s="358" t="s">
        <v>134</v>
      </c>
      <c r="D44" s="358" t="str">
        <f>VLOOKUP(C44,'Dropdown vloerafw en cat'!$P$2:$Q$47,2,FALSE)</f>
        <v>Archief</v>
      </c>
      <c r="E44" s="359" t="s">
        <v>562</v>
      </c>
      <c r="F44" s="359" t="str">
        <f>VLOOKUP(D44,'Normen en kosten'!$A$5:$B$103,2,FALSE)</f>
        <v>K</v>
      </c>
      <c r="G44" s="349">
        <v>0</v>
      </c>
      <c r="H44" s="349"/>
      <c r="I44" s="349"/>
      <c r="J44" s="349"/>
      <c r="K44" s="349"/>
      <c r="L44" s="349">
        <f t="shared" si="0"/>
        <v>0</v>
      </c>
      <c r="M44" s="360">
        <f t="shared" si="1"/>
        <v>0</v>
      </c>
      <c r="N44" s="264"/>
      <c r="O44" s="245"/>
      <c r="P44" s="245"/>
      <c r="R44" s="245"/>
      <c r="S44" s="245"/>
      <c r="T44" s="245"/>
      <c r="U44" s="245"/>
      <c r="V44" s="245"/>
      <c r="W44" s="245"/>
      <c r="X44" s="245"/>
      <c r="Y44" s="245"/>
      <c r="Z44" s="245"/>
      <c r="AB44" s="245"/>
      <c r="AC44" s="245"/>
      <c r="AD44" s="245"/>
    </row>
    <row r="45" spans="1:117" x14ac:dyDescent="0.25">
      <c r="A45" s="424" t="s">
        <v>350</v>
      </c>
      <c r="B45" s="426" t="s">
        <v>378</v>
      </c>
      <c r="C45" s="358" t="s">
        <v>280</v>
      </c>
      <c r="D45" s="358" t="str">
        <f>VLOOKUP(C45,'Dropdown vloerafw en cat'!$P$2:$Q$47,2,FALSE)</f>
        <v>Kantoor</v>
      </c>
      <c r="E45" s="359" t="s">
        <v>562</v>
      </c>
      <c r="F45" s="359" t="str">
        <f>VLOOKUP(D45,'Normen en kosten'!$A$5:$B$103,2,FALSE)</f>
        <v>B</v>
      </c>
      <c r="G45" s="349">
        <v>18</v>
      </c>
      <c r="H45" s="349" t="s">
        <v>142</v>
      </c>
      <c r="I45" s="349"/>
      <c r="J45" s="349"/>
      <c r="K45" s="349"/>
      <c r="L45" s="349">
        <f t="shared" si="0"/>
        <v>0</v>
      </c>
      <c r="M45" s="360">
        <f t="shared" si="1"/>
        <v>0</v>
      </c>
      <c r="N45" s="264"/>
      <c r="O45" s="245"/>
      <c r="P45" s="245"/>
      <c r="R45" s="245"/>
      <c r="S45" s="245"/>
      <c r="T45" s="245"/>
      <c r="U45" s="245"/>
      <c r="V45" s="245"/>
      <c r="W45" s="245"/>
      <c r="X45" s="245"/>
      <c r="Y45" s="245"/>
      <c r="Z45" s="245"/>
      <c r="AB45" s="245"/>
      <c r="AC45" s="245"/>
      <c r="AD45" s="245"/>
    </row>
    <row r="46" spans="1:117" x14ac:dyDescent="0.25">
      <c r="A46" s="424" t="s">
        <v>350</v>
      </c>
      <c r="B46" s="426" t="s">
        <v>379</v>
      </c>
      <c r="C46" s="358" t="s">
        <v>552</v>
      </c>
      <c r="D46" s="358" t="str">
        <f>VLOOKUP(C46,'Dropdown vloerafw en cat'!$P$2:$Q$47,2,FALSE)</f>
        <v>Verkeersruimte</v>
      </c>
      <c r="E46" s="359" t="s">
        <v>562</v>
      </c>
      <c r="F46" s="359" t="str">
        <f>VLOOKUP(D46,'Normen en kosten'!$A$5:$B$103,2,FALSE)</f>
        <v>E</v>
      </c>
      <c r="G46" s="349">
        <v>18</v>
      </c>
      <c r="H46" s="349" t="s">
        <v>142</v>
      </c>
      <c r="I46" s="349"/>
      <c r="J46" s="349"/>
      <c r="K46" s="349"/>
      <c r="L46" s="349">
        <f t="shared" si="0"/>
        <v>0</v>
      </c>
      <c r="M46" s="360">
        <f t="shared" si="1"/>
        <v>0</v>
      </c>
      <c r="N46" s="264"/>
      <c r="O46" s="245"/>
      <c r="P46" s="245"/>
      <c r="R46" s="245"/>
      <c r="S46" s="245"/>
      <c r="T46" s="245"/>
      <c r="U46" s="245"/>
      <c r="V46" s="245"/>
      <c r="W46" s="245"/>
      <c r="X46" s="245"/>
      <c r="Y46" s="245"/>
      <c r="Z46" s="245"/>
      <c r="AB46" s="245"/>
      <c r="AC46" s="245"/>
      <c r="AD46" s="245"/>
    </row>
    <row r="47" spans="1:117" x14ac:dyDescent="0.25">
      <c r="A47" s="424" t="s">
        <v>350</v>
      </c>
      <c r="B47" s="426" t="s">
        <v>380</v>
      </c>
      <c r="C47" s="358" t="s">
        <v>552</v>
      </c>
      <c r="D47" s="358" t="str">
        <f>VLOOKUP(C47,'Dropdown vloerafw en cat'!$P$2:$Q$47,2,FALSE)</f>
        <v>Verkeersruimte</v>
      </c>
      <c r="E47" s="359" t="s">
        <v>562</v>
      </c>
      <c r="F47" s="359" t="str">
        <f>VLOOKUP(D47,'Normen en kosten'!$A$5:$B$103,2,FALSE)</f>
        <v>E</v>
      </c>
      <c r="G47" s="349">
        <v>6</v>
      </c>
      <c r="H47" s="349" t="s">
        <v>142</v>
      </c>
      <c r="I47" s="349"/>
      <c r="J47" s="349"/>
      <c r="K47" s="349"/>
      <c r="L47" s="349">
        <f t="shared" si="0"/>
        <v>0</v>
      </c>
      <c r="M47" s="360">
        <f t="shared" si="1"/>
        <v>0</v>
      </c>
      <c r="N47" s="264"/>
      <c r="O47" s="245"/>
      <c r="P47" s="245"/>
      <c r="R47" s="245"/>
      <c r="S47" s="245"/>
      <c r="T47" s="245"/>
      <c r="U47" s="245"/>
      <c r="V47" s="245"/>
      <c r="W47" s="245"/>
      <c r="X47" s="245"/>
      <c r="Y47" s="245"/>
      <c r="Z47" s="245"/>
      <c r="AB47" s="245"/>
      <c r="AC47" s="245"/>
      <c r="AD47" s="245"/>
    </row>
    <row r="48" spans="1:117" x14ac:dyDescent="0.25">
      <c r="A48" s="424" t="s">
        <v>350</v>
      </c>
      <c r="B48" s="426" t="s">
        <v>381</v>
      </c>
      <c r="C48" s="358" t="s">
        <v>280</v>
      </c>
      <c r="D48" s="358" t="str">
        <f>VLOOKUP(C48,'Dropdown vloerafw en cat'!$P$2:$Q$47,2,FALSE)</f>
        <v>Kantoor</v>
      </c>
      <c r="E48" s="359" t="s">
        <v>562</v>
      </c>
      <c r="F48" s="359" t="str">
        <f>VLOOKUP(D48,'Normen en kosten'!$A$5:$B$103,2,FALSE)</f>
        <v>B</v>
      </c>
      <c r="G48" s="349">
        <v>18</v>
      </c>
      <c r="H48" s="349" t="s">
        <v>142</v>
      </c>
      <c r="I48" s="349"/>
      <c r="J48" s="349"/>
      <c r="K48" s="349"/>
      <c r="L48" s="349">
        <f t="shared" si="0"/>
        <v>0</v>
      </c>
      <c r="M48" s="360">
        <f t="shared" si="1"/>
        <v>0</v>
      </c>
      <c r="N48" s="264"/>
      <c r="O48" s="245"/>
      <c r="P48" s="245"/>
      <c r="R48" s="245"/>
      <c r="S48" s="245"/>
      <c r="T48" s="245"/>
      <c r="U48" s="245"/>
      <c r="V48" s="245"/>
      <c r="W48" s="245"/>
      <c r="X48" s="245"/>
      <c r="Y48" s="245"/>
      <c r="Z48" s="245"/>
      <c r="AB48" s="245"/>
      <c r="AC48" s="245"/>
      <c r="AD48" s="245"/>
    </row>
    <row r="49" spans="1:30" x14ac:dyDescent="0.25">
      <c r="A49" s="424" t="s">
        <v>350</v>
      </c>
      <c r="B49" s="426" t="s">
        <v>382</v>
      </c>
      <c r="C49" s="358" t="s">
        <v>280</v>
      </c>
      <c r="D49" s="358" t="str">
        <f>VLOOKUP(C49,'Dropdown vloerafw en cat'!$P$2:$Q$47,2,FALSE)</f>
        <v>Kantoor</v>
      </c>
      <c r="E49" s="359" t="s">
        <v>562</v>
      </c>
      <c r="F49" s="359" t="str">
        <f>VLOOKUP(D49,'Normen en kosten'!$A$5:$B$103,2,FALSE)</f>
        <v>B</v>
      </c>
      <c r="G49" s="349">
        <v>18</v>
      </c>
      <c r="H49" s="349" t="s">
        <v>142</v>
      </c>
      <c r="I49" s="349"/>
      <c r="J49" s="349"/>
      <c r="K49" s="349"/>
      <c r="L49" s="349">
        <f t="shared" si="0"/>
        <v>0</v>
      </c>
      <c r="M49" s="360">
        <f t="shared" si="1"/>
        <v>0</v>
      </c>
      <c r="N49" s="264"/>
      <c r="O49" s="245"/>
      <c r="P49" s="245"/>
      <c r="R49" s="245"/>
      <c r="S49" s="245"/>
      <c r="T49" s="245"/>
      <c r="U49" s="245"/>
      <c r="V49" s="245"/>
      <c r="W49" s="245"/>
      <c r="X49" s="245"/>
      <c r="Y49" s="245"/>
      <c r="Z49" s="245"/>
      <c r="AB49" s="245"/>
      <c r="AC49" s="245"/>
      <c r="AD49" s="245"/>
    </row>
    <row r="50" spans="1:30" x14ac:dyDescent="0.25">
      <c r="A50" s="424" t="s">
        <v>350</v>
      </c>
      <c r="B50" s="426" t="s">
        <v>383</v>
      </c>
      <c r="C50" s="358" t="s">
        <v>284</v>
      </c>
      <c r="D50" s="358" t="str">
        <f>VLOOKUP(C50,'Dropdown vloerafw en cat'!$P$2:$Q$47,2,FALSE)</f>
        <v>Sanitaire ruimte</v>
      </c>
      <c r="E50" s="359"/>
      <c r="F50" s="359" t="str">
        <f>VLOOKUP(D50,'Normen en kosten'!$A$5:$B$103,2,FALSE)</f>
        <v>G</v>
      </c>
      <c r="G50" s="349">
        <v>30</v>
      </c>
      <c r="H50" s="349" t="s">
        <v>143</v>
      </c>
      <c r="I50" s="349">
        <v>255</v>
      </c>
      <c r="J50" s="349" t="str">
        <f t="shared" si="2"/>
        <v>G255</v>
      </c>
      <c r="K50" s="349">
        <f>+VLOOKUP(J50,'Normen en kosten'!$D$5:$E$103,2,FALSE)*'2'!$G$11</f>
        <v>0</v>
      </c>
      <c r="L50" s="349">
        <f t="shared" si="0"/>
        <v>7650</v>
      </c>
      <c r="M50" s="360">
        <f t="shared" si="1"/>
        <v>0</v>
      </c>
      <c r="N50" s="264"/>
      <c r="O50" s="245"/>
      <c r="P50" s="245"/>
      <c r="R50" s="245"/>
      <c r="S50" s="245"/>
      <c r="T50" s="245"/>
      <c r="U50" s="245"/>
      <c r="V50" s="245"/>
      <c r="W50" s="245"/>
      <c r="X50" s="245"/>
      <c r="Y50" s="245"/>
      <c r="Z50" s="245"/>
      <c r="AB50" s="245"/>
      <c r="AC50" s="245"/>
      <c r="AD50" s="245"/>
    </row>
    <row r="51" spans="1:30" x14ac:dyDescent="0.25">
      <c r="A51" s="424" t="s">
        <v>350</v>
      </c>
      <c r="B51" s="426" t="s">
        <v>384</v>
      </c>
      <c r="C51" s="358" t="s">
        <v>553</v>
      </c>
      <c r="D51" s="358" t="str">
        <f>VLOOKUP(C51,'Dropdown vloerafw en cat'!$P$2:$Q$47,2,FALSE)</f>
        <v>Archief</v>
      </c>
      <c r="E51" s="359" t="s">
        <v>562</v>
      </c>
      <c r="F51" s="359" t="str">
        <f>VLOOKUP(D51,'Normen en kosten'!$A$5:$B$103,2,FALSE)</f>
        <v>K</v>
      </c>
      <c r="G51" s="349">
        <v>14</v>
      </c>
      <c r="H51" s="349" t="s">
        <v>143</v>
      </c>
      <c r="I51" s="349"/>
      <c r="J51" s="349"/>
      <c r="K51" s="349"/>
      <c r="L51" s="349">
        <f t="shared" si="0"/>
        <v>0</v>
      </c>
      <c r="M51" s="360">
        <f t="shared" si="1"/>
        <v>0</v>
      </c>
      <c r="N51" s="264"/>
      <c r="O51" s="245"/>
      <c r="P51" s="245"/>
      <c r="R51" s="245"/>
      <c r="S51" s="245"/>
      <c r="T51" s="245"/>
      <c r="U51" s="245"/>
      <c r="V51" s="245"/>
      <c r="W51" s="245"/>
      <c r="X51" s="245"/>
      <c r="Y51" s="245"/>
      <c r="Z51" s="245"/>
      <c r="AB51" s="245"/>
      <c r="AC51" s="245"/>
      <c r="AD51" s="245"/>
    </row>
    <row r="52" spans="1:30" x14ac:dyDescent="0.25">
      <c r="A52" s="424" t="s">
        <v>350</v>
      </c>
      <c r="B52" s="426" t="s">
        <v>385</v>
      </c>
      <c r="C52" s="358" t="s">
        <v>282</v>
      </c>
      <c r="D52" s="358" t="str">
        <f>VLOOKUP(C52,'Dropdown vloerafw en cat'!$P$2:$Q$47,2,FALSE)</f>
        <v>Verkeersruimte</v>
      </c>
      <c r="E52" s="359" t="s">
        <v>562</v>
      </c>
      <c r="F52" s="359" t="str">
        <f>VLOOKUP(D52,'Normen en kosten'!$A$5:$B$103,2,FALSE)</f>
        <v>E</v>
      </c>
      <c r="G52" s="349">
        <v>6</v>
      </c>
      <c r="H52" s="349" t="s">
        <v>142</v>
      </c>
      <c r="I52" s="349"/>
      <c r="J52" s="349"/>
      <c r="K52" s="349"/>
      <c r="L52" s="349">
        <f t="shared" si="0"/>
        <v>0</v>
      </c>
      <c r="M52" s="360">
        <f t="shared" si="1"/>
        <v>0</v>
      </c>
      <c r="N52" s="264"/>
      <c r="O52" s="245"/>
      <c r="P52" s="245"/>
      <c r="R52" s="245"/>
      <c r="S52" s="245"/>
      <c r="T52" s="245"/>
      <c r="U52" s="245"/>
      <c r="V52" s="245"/>
      <c r="W52" s="245"/>
      <c r="X52" s="245"/>
      <c r="Y52" s="245"/>
      <c r="Z52" s="245"/>
      <c r="AB52" s="245"/>
      <c r="AC52" s="245"/>
      <c r="AD52" s="245"/>
    </row>
    <row r="53" spans="1:30" x14ac:dyDescent="0.25">
      <c r="A53" s="424" t="s">
        <v>350</v>
      </c>
      <c r="B53" s="426" t="s">
        <v>386</v>
      </c>
      <c r="C53" s="358" t="s">
        <v>571</v>
      </c>
      <c r="D53" s="358" t="str">
        <f>VLOOKUP(C53,'Dropdown vloerafw en cat'!$P$2:$Q$47,2,FALSE)</f>
        <v>Verkeersruimte</v>
      </c>
      <c r="E53" s="359" t="s">
        <v>562</v>
      </c>
      <c r="F53" s="359" t="str">
        <f>VLOOKUP(D53,'Normen en kosten'!$A$5:$B$103,2,FALSE)</f>
        <v>E</v>
      </c>
      <c r="G53" s="349">
        <v>18</v>
      </c>
      <c r="H53" s="349" t="s">
        <v>142</v>
      </c>
      <c r="I53" s="349"/>
      <c r="J53" s="349"/>
      <c r="K53" s="349"/>
      <c r="L53" s="349">
        <f t="shared" si="0"/>
        <v>0</v>
      </c>
      <c r="M53" s="360">
        <f t="shared" si="1"/>
        <v>0</v>
      </c>
    </row>
    <row r="54" spans="1:30" x14ac:dyDescent="0.25">
      <c r="A54" s="424" t="s">
        <v>350</v>
      </c>
      <c r="B54" s="426" t="s">
        <v>387</v>
      </c>
      <c r="C54" s="358" t="s">
        <v>281</v>
      </c>
      <c r="D54" s="358" t="str">
        <f>VLOOKUP(C54,'Dropdown vloerafw en cat'!$P$2:$Q$47,2,FALSE)</f>
        <v>Keuken</v>
      </c>
      <c r="E54" s="359" t="s">
        <v>562</v>
      </c>
      <c r="F54" s="359" t="str">
        <f>VLOOKUP(D54,'Normen en kosten'!$A$5:$B$103,2,FALSE)</f>
        <v>D</v>
      </c>
      <c r="G54" s="349">
        <v>4.8499999999999996</v>
      </c>
      <c r="H54" s="349" t="s">
        <v>145</v>
      </c>
      <c r="I54" s="349"/>
      <c r="J54" s="349"/>
      <c r="K54" s="349"/>
      <c r="L54" s="349">
        <f t="shared" si="0"/>
        <v>0</v>
      </c>
      <c r="M54" s="360">
        <f t="shared" si="1"/>
        <v>0</v>
      </c>
    </row>
    <row r="55" spans="1:30" x14ac:dyDescent="0.25">
      <c r="A55" s="424" t="s">
        <v>350</v>
      </c>
      <c r="B55" s="426" t="s">
        <v>388</v>
      </c>
      <c r="C55" s="358" t="s">
        <v>274</v>
      </c>
      <c r="D55" s="358" t="str">
        <f>VLOOKUP(C55,'Dropdown vloerafw en cat'!$P$2:$Q$47,2,FALSE)</f>
        <v>Kantoor</v>
      </c>
      <c r="E55" s="359" t="s">
        <v>562</v>
      </c>
      <c r="F55" s="359" t="str">
        <f>VLOOKUP(D55,'Normen en kosten'!$A$5:$B$103,2,FALSE)</f>
        <v>B</v>
      </c>
      <c r="G55" s="349">
        <v>72</v>
      </c>
      <c r="H55" s="349" t="s">
        <v>142</v>
      </c>
      <c r="I55" s="349"/>
      <c r="J55" s="349"/>
      <c r="K55" s="349"/>
      <c r="L55" s="349">
        <f t="shared" si="0"/>
        <v>0</v>
      </c>
      <c r="M55" s="360">
        <f t="shared" si="1"/>
        <v>0</v>
      </c>
    </row>
    <row r="56" spans="1:30" x14ac:dyDescent="0.25">
      <c r="A56" s="424" t="s">
        <v>350</v>
      </c>
      <c r="B56" s="426" t="s">
        <v>389</v>
      </c>
      <c r="C56" s="358" t="s">
        <v>274</v>
      </c>
      <c r="D56" s="358" t="str">
        <f>VLOOKUP(C56,'Dropdown vloerafw en cat'!$P$2:$Q$47,2,FALSE)</f>
        <v>Kantoor</v>
      </c>
      <c r="E56" s="359" t="s">
        <v>562</v>
      </c>
      <c r="F56" s="359" t="str">
        <f>VLOOKUP(D56,'Normen en kosten'!$A$5:$B$103,2,FALSE)</f>
        <v>B</v>
      </c>
      <c r="G56" s="349">
        <v>70</v>
      </c>
      <c r="H56" s="349" t="s">
        <v>142</v>
      </c>
      <c r="I56" s="349"/>
      <c r="J56" s="349"/>
      <c r="K56" s="349"/>
      <c r="L56" s="349">
        <f t="shared" si="0"/>
        <v>0</v>
      </c>
      <c r="M56" s="360">
        <f t="shared" si="1"/>
        <v>0</v>
      </c>
    </row>
    <row r="57" spans="1:30" x14ac:dyDescent="0.25">
      <c r="A57" s="424" t="s">
        <v>350</v>
      </c>
      <c r="B57" s="426" t="s">
        <v>390</v>
      </c>
      <c r="C57" s="358" t="s">
        <v>282</v>
      </c>
      <c r="D57" s="358" t="str">
        <f>VLOOKUP(C57,'Dropdown vloerafw en cat'!$P$2:$Q$47,2,FALSE)</f>
        <v>Verkeersruimte</v>
      </c>
      <c r="E57" s="359" t="s">
        <v>562</v>
      </c>
      <c r="F57" s="359" t="str">
        <f>VLOOKUP(D57,'Normen en kosten'!$A$5:$B$103,2,FALSE)</f>
        <v>E</v>
      </c>
      <c r="G57" s="349">
        <v>60</v>
      </c>
      <c r="H57" s="349" t="s">
        <v>142</v>
      </c>
      <c r="I57" s="349"/>
      <c r="J57" s="349"/>
      <c r="K57" s="349"/>
      <c r="L57" s="349">
        <f t="shared" si="0"/>
        <v>0</v>
      </c>
      <c r="M57" s="360">
        <f t="shared" si="1"/>
        <v>0</v>
      </c>
    </row>
    <row r="58" spans="1:30" x14ac:dyDescent="0.25">
      <c r="A58" s="424" t="s">
        <v>350</v>
      </c>
      <c r="B58" s="426" t="s">
        <v>391</v>
      </c>
      <c r="C58" s="358" t="s">
        <v>572</v>
      </c>
      <c r="D58" s="358" t="str">
        <f>VLOOKUP(C58,'Dropdown vloerafw en cat'!$P$2:$Q$47,2,FALSE)</f>
        <v>Verkeersruimte</v>
      </c>
      <c r="E58" s="359" t="s">
        <v>562</v>
      </c>
      <c r="F58" s="359" t="str">
        <f>VLOOKUP(D58,'Normen en kosten'!$A$5:$B$103,2,FALSE)</f>
        <v>E</v>
      </c>
      <c r="G58" s="349">
        <v>0</v>
      </c>
      <c r="H58" s="349"/>
      <c r="I58" s="349"/>
      <c r="J58" s="349"/>
      <c r="K58" s="349"/>
      <c r="L58" s="349">
        <f t="shared" si="0"/>
        <v>0</v>
      </c>
      <c r="M58" s="360">
        <f t="shared" si="1"/>
        <v>0</v>
      </c>
    </row>
    <row r="59" spans="1:30" x14ac:dyDescent="0.25">
      <c r="A59" s="424" t="s">
        <v>350</v>
      </c>
      <c r="B59" s="426" t="s">
        <v>392</v>
      </c>
      <c r="C59" s="358" t="s">
        <v>274</v>
      </c>
      <c r="D59" s="358" t="str">
        <f>VLOOKUP(C59,'Dropdown vloerafw en cat'!$P$2:$Q$47,2,FALSE)</f>
        <v>Kantoor</v>
      </c>
      <c r="E59" s="359" t="s">
        <v>562</v>
      </c>
      <c r="F59" s="359" t="str">
        <f>VLOOKUP(D59,'Normen en kosten'!$A$5:$B$103,2,FALSE)</f>
        <v>B</v>
      </c>
      <c r="G59" s="349">
        <v>50</v>
      </c>
      <c r="H59" s="349" t="s">
        <v>142</v>
      </c>
      <c r="I59" s="349"/>
      <c r="J59" s="349"/>
      <c r="K59" s="349"/>
      <c r="L59" s="349">
        <f t="shared" si="0"/>
        <v>0</v>
      </c>
      <c r="M59" s="360">
        <f t="shared" si="1"/>
        <v>0</v>
      </c>
    </row>
    <row r="60" spans="1:30" x14ac:dyDescent="0.25">
      <c r="A60" s="424" t="s">
        <v>350</v>
      </c>
      <c r="B60" s="426" t="s">
        <v>393</v>
      </c>
      <c r="C60" s="358" t="s">
        <v>274</v>
      </c>
      <c r="D60" s="358" t="str">
        <f>VLOOKUP(C60,'Dropdown vloerafw en cat'!$P$2:$Q$47,2,FALSE)</f>
        <v>Kantoor</v>
      </c>
      <c r="E60" s="359" t="s">
        <v>562</v>
      </c>
      <c r="F60" s="359" t="str">
        <f>VLOOKUP(D60,'Normen en kosten'!$A$5:$B$103,2,FALSE)</f>
        <v>B</v>
      </c>
      <c r="G60" s="349">
        <v>52</v>
      </c>
      <c r="H60" s="349" t="s">
        <v>142</v>
      </c>
      <c r="I60" s="349"/>
      <c r="J60" s="349"/>
      <c r="K60" s="349"/>
      <c r="L60" s="349">
        <f t="shared" si="0"/>
        <v>0</v>
      </c>
      <c r="M60" s="360">
        <f t="shared" si="1"/>
        <v>0</v>
      </c>
    </row>
    <row r="61" spans="1:30" x14ac:dyDescent="0.25">
      <c r="A61" s="424" t="s">
        <v>350</v>
      </c>
      <c r="B61" s="426" t="s">
        <v>394</v>
      </c>
      <c r="C61" s="358" t="s">
        <v>274</v>
      </c>
      <c r="D61" s="358" t="str">
        <f>VLOOKUP(C61,'Dropdown vloerafw en cat'!$P$2:$Q$47,2,FALSE)</f>
        <v>Kantoor</v>
      </c>
      <c r="E61" s="359" t="s">
        <v>562</v>
      </c>
      <c r="F61" s="359" t="str">
        <f>VLOOKUP(D61,'Normen en kosten'!$A$5:$B$103,2,FALSE)</f>
        <v>B</v>
      </c>
      <c r="G61" s="349">
        <v>24</v>
      </c>
      <c r="H61" s="349" t="s">
        <v>142</v>
      </c>
      <c r="I61" s="349"/>
      <c r="J61" s="349"/>
      <c r="K61" s="349"/>
      <c r="L61" s="349">
        <f t="shared" si="0"/>
        <v>0</v>
      </c>
      <c r="M61" s="360">
        <f t="shared" si="1"/>
        <v>0</v>
      </c>
    </row>
    <row r="62" spans="1:30" x14ac:dyDescent="0.25">
      <c r="A62" s="424" t="s">
        <v>350</v>
      </c>
      <c r="B62" s="426" t="s">
        <v>395</v>
      </c>
      <c r="C62" s="358" t="s">
        <v>274</v>
      </c>
      <c r="D62" s="358" t="str">
        <f>VLOOKUP(C62,'Dropdown vloerafw en cat'!$P$2:$Q$47,2,FALSE)</f>
        <v>Kantoor</v>
      </c>
      <c r="E62" s="359" t="s">
        <v>562</v>
      </c>
      <c r="F62" s="359" t="str">
        <f>VLOOKUP(D62,'Normen en kosten'!$A$5:$B$103,2,FALSE)</f>
        <v>B</v>
      </c>
      <c r="G62" s="349">
        <v>52</v>
      </c>
      <c r="H62" s="349" t="s">
        <v>142</v>
      </c>
      <c r="I62" s="349"/>
      <c r="J62" s="349"/>
      <c r="K62" s="349"/>
      <c r="L62" s="349">
        <f t="shared" si="0"/>
        <v>0</v>
      </c>
      <c r="M62" s="360">
        <f t="shared" si="1"/>
        <v>0</v>
      </c>
    </row>
    <row r="63" spans="1:30" x14ac:dyDescent="0.25">
      <c r="A63" s="424" t="s">
        <v>350</v>
      </c>
      <c r="B63" s="426" t="s">
        <v>396</v>
      </c>
      <c r="C63" s="358" t="s">
        <v>282</v>
      </c>
      <c r="D63" s="358" t="str">
        <f>VLOOKUP(C63,'Dropdown vloerafw en cat'!$P$2:$Q$47,2,FALSE)</f>
        <v>Verkeersruimte</v>
      </c>
      <c r="E63" s="359" t="s">
        <v>562</v>
      </c>
      <c r="F63" s="359" t="str">
        <f>VLOOKUP(D63,'Normen en kosten'!$A$5:$B$103,2,FALSE)</f>
        <v>E</v>
      </c>
      <c r="G63" s="349">
        <v>6</v>
      </c>
      <c r="H63" s="349" t="s">
        <v>142</v>
      </c>
      <c r="I63" s="349"/>
      <c r="J63" s="349"/>
      <c r="K63" s="349"/>
      <c r="L63" s="349">
        <f t="shared" si="0"/>
        <v>0</v>
      </c>
      <c r="M63" s="360">
        <f t="shared" si="1"/>
        <v>0</v>
      </c>
    </row>
    <row r="64" spans="1:30" x14ac:dyDescent="0.25">
      <c r="A64" s="424" t="s">
        <v>350</v>
      </c>
      <c r="B64" s="426" t="s">
        <v>396</v>
      </c>
      <c r="C64" s="358" t="s">
        <v>554</v>
      </c>
      <c r="D64" s="358" t="str">
        <f>VLOOKUP(C64,'Dropdown vloerafw en cat'!$P$2:$Q$47,2,FALSE)</f>
        <v>Verkeersruimte</v>
      </c>
      <c r="E64" s="359" t="s">
        <v>562</v>
      </c>
      <c r="F64" s="359" t="str">
        <f>VLOOKUP(D64,'Normen en kosten'!$A$5:$B$103,2,FALSE)</f>
        <v>E</v>
      </c>
      <c r="G64" s="349">
        <v>12</v>
      </c>
      <c r="H64" s="349" t="s">
        <v>558</v>
      </c>
      <c r="I64" s="349"/>
      <c r="J64" s="349"/>
      <c r="K64" s="349"/>
      <c r="L64" s="349">
        <f t="shared" si="0"/>
        <v>0</v>
      </c>
      <c r="M64" s="360">
        <f t="shared" si="1"/>
        <v>0</v>
      </c>
    </row>
    <row r="65" spans="1:13" x14ac:dyDescent="0.25">
      <c r="A65" s="424" t="s">
        <v>350</v>
      </c>
      <c r="B65" s="426" t="s">
        <v>397</v>
      </c>
      <c r="C65" s="358" t="s">
        <v>553</v>
      </c>
      <c r="D65" s="358" t="str">
        <f>VLOOKUP(C65,'Dropdown vloerafw en cat'!$P$2:$Q$47,2,FALSE)</f>
        <v>Archief</v>
      </c>
      <c r="E65" s="359" t="s">
        <v>562</v>
      </c>
      <c r="F65" s="359" t="str">
        <f>VLOOKUP(D65,'Normen en kosten'!$A$5:$B$103,2,FALSE)</f>
        <v>K</v>
      </c>
      <c r="G65" s="349">
        <v>6</v>
      </c>
      <c r="H65" s="349" t="s">
        <v>142</v>
      </c>
      <c r="I65" s="349"/>
      <c r="J65" s="349"/>
      <c r="K65" s="349"/>
      <c r="L65" s="349">
        <f t="shared" si="0"/>
        <v>0</v>
      </c>
      <c r="M65" s="360">
        <f t="shared" si="1"/>
        <v>0</v>
      </c>
    </row>
    <row r="66" spans="1:13" x14ac:dyDescent="0.25">
      <c r="A66" s="424" t="s">
        <v>350</v>
      </c>
      <c r="B66" s="426" t="s">
        <v>398</v>
      </c>
      <c r="C66" s="358" t="s">
        <v>553</v>
      </c>
      <c r="D66" s="358" t="str">
        <f>VLOOKUP(C66,'Dropdown vloerafw en cat'!$P$2:$Q$47,2,FALSE)</f>
        <v>Archief</v>
      </c>
      <c r="E66" s="359" t="s">
        <v>562</v>
      </c>
      <c r="F66" s="359" t="str">
        <f>VLOOKUP(D66,'Normen en kosten'!$A$5:$B$103,2,FALSE)</f>
        <v>K</v>
      </c>
      <c r="G66" s="349">
        <v>0</v>
      </c>
      <c r="H66" s="349"/>
      <c r="I66" s="349"/>
      <c r="J66" s="349"/>
      <c r="K66" s="349"/>
      <c r="L66" s="349">
        <f t="shared" si="0"/>
        <v>0</v>
      </c>
      <c r="M66" s="360">
        <f t="shared" si="1"/>
        <v>0</v>
      </c>
    </row>
    <row r="67" spans="1:13" x14ac:dyDescent="0.25">
      <c r="A67" s="424" t="s">
        <v>350</v>
      </c>
      <c r="B67" s="426" t="s">
        <v>399</v>
      </c>
      <c r="C67" s="358" t="s">
        <v>274</v>
      </c>
      <c r="D67" s="358" t="str">
        <f>VLOOKUP(C67,'Dropdown vloerafw en cat'!$P$2:$Q$47,2,FALSE)</f>
        <v>Kantoor</v>
      </c>
      <c r="E67" s="359" t="s">
        <v>562</v>
      </c>
      <c r="F67" s="359" t="str">
        <f>VLOOKUP(D67,'Normen en kosten'!$A$5:$B$103,2,FALSE)</f>
        <v>B</v>
      </c>
      <c r="G67" s="349">
        <v>24</v>
      </c>
      <c r="H67" s="349" t="s">
        <v>142</v>
      </c>
      <c r="I67" s="349"/>
      <c r="J67" s="349"/>
      <c r="K67" s="349"/>
      <c r="L67" s="349">
        <f t="shared" si="0"/>
        <v>0</v>
      </c>
      <c r="M67" s="360">
        <f t="shared" si="1"/>
        <v>0</v>
      </c>
    </row>
    <row r="68" spans="1:13" x14ac:dyDescent="0.25">
      <c r="A68" s="424" t="s">
        <v>350</v>
      </c>
      <c r="B68" s="426" t="s">
        <v>400</v>
      </c>
      <c r="C68" s="358" t="s">
        <v>274</v>
      </c>
      <c r="D68" s="358" t="str">
        <f>VLOOKUP(C68,'Dropdown vloerafw en cat'!$P$2:$Q$47,2,FALSE)</f>
        <v>Kantoor</v>
      </c>
      <c r="E68" s="359" t="s">
        <v>562</v>
      </c>
      <c r="F68" s="359" t="str">
        <f>VLOOKUP(D68,'Normen en kosten'!$A$5:$B$103,2,FALSE)</f>
        <v>B</v>
      </c>
      <c r="G68" s="349">
        <v>70</v>
      </c>
      <c r="H68" s="349" t="s">
        <v>142</v>
      </c>
      <c r="I68" s="349"/>
      <c r="J68" s="349"/>
      <c r="K68" s="349"/>
      <c r="L68" s="349">
        <f t="shared" si="0"/>
        <v>0</v>
      </c>
      <c r="M68" s="360">
        <f t="shared" si="1"/>
        <v>0</v>
      </c>
    </row>
    <row r="69" spans="1:13" x14ac:dyDescent="0.25">
      <c r="A69" s="424" t="s">
        <v>350</v>
      </c>
      <c r="B69" s="426" t="s">
        <v>401</v>
      </c>
      <c r="C69" s="358" t="s">
        <v>274</v>
      </c>
      <c r="D69" s="358" t="str">
        <f>VLOOKUP(C69,'Dropdown vloerafw en cat'!$P$2:$Q$47,2,FALSE)</f>
        <v>Kantoor</v>
      </c>
      <c r="E69" s="359" t="s">
        <v>562</v>
      </c>
      <c r="F69" s="359" t="str">
        <f>VLOOKUP(D69,'Normen en kosten'!$A$5:$B$103,2,FALSE)</f>
        <v>B</v>
      </c>
      <c r="G69" s="349">
        <v>24</v>
      </c>
      <c r="H69" s="349" t="s">
        <v>142</v>
      </c>
      <c r="I69" s="349"/>
      <c r="J69" s="349"/>
      <c r="K69" s="349"/>
      <c r="L69" s="349">
        <f t="shared" si="0"/>
        <v>0</v>
      </c>
      <c r="M69" s="360">
        <f t="shared" si="1"/>
        <v>0</v>
      </c>
    </row>
    <row r="70" spans="1:13" x14ac:dyDescent="0.25">
      <c r="A70" s="424" t="s">
        <v>350</v>
      </c>
      <c r="B70" s="426" t="s">
        <v>402</v>
      </c>
      <c r="C70" s="358" t="s">
        <v>274</v>
      </c>
      <c r="D70" s="358" t="str">
        <f>VLOOKUP(C70,'Dropdown vloerafw en cat'!$P$2:$Q$47,2,FALSE)</f>
        <v>Kantoor</v>
      </c>
      <c r="E70" s="359" t="s">
        <v>562</v>
      </c>
      <c r="F70" s="359" t="str">
        <f>VLOOKUP(D70,'Normen en kosten'!$A$5:$B$103,2,FALSE)</f>
        <v>B</v>
      </c>
      <c r="G70" s="349">
        <v>24</v>
      </c>
      <c r="H70" s="349" t="s">
        <v>142</v>
      </c>
      <c r="I70" s="349"/>
      <c r="J70" s="349"/>
      <c r="K70" s="349"/>
      <c r="L70" s="349">
        <f t="shared" ref="L70:L122" si="3">+I70*G70</f>
        <v>0</v>
      </c>
      <c r="M70" s="360">
        <f t="shared" si="1"/>
        <v>0</v>
      </c>
    </row>
    <row r="71" spans="1:13" x14ac:dyDescent="0.25">
      <c r="A71" s="427" t="s">
        <v>350</v>
      </c>
      <c r="B71" s="428"/>
      <c r="C71" s="358" t="s">
        <v>573</v>
      </c>
      <c r="D71" s="358" t="str">
        <f>VLOOKUP(C71,'Dropdown vloerafw en cat'!$P$2:$Q$47,2,FALSE)</f>
        <v>Kantoor</v>
      </c>
      <c r="E71" s="359" t="s">
        <v>562</v>
      </c>
      <c r="F71" s="359" t="str">
        <f>VLOOKUP(D71,'Normen en kosten'!$A$5:$B$103,2,FALSE)</f>
        <v>B</v>
      </c>
      <c r="G71" s="349">
        <v>82.1</v>
      </c>
      <c r="H71" s="349" t="s">
        <v>145</v>
      </c>
      <c r="I71" s="349"/>
      <c r="J71" s="349"/>
      <c r="K71" s="349"/>
      <c r="L71" s="349">
        <f t="shared" si="3"/>
        <v>0</v>
      </c>
      <c r="M71" s="360">
        <f t="shared" ref="M71:M122" si="4">+IF(K71=0,0,L71/K71)</f>
        <v>0</v>
      </c>
    </row>
    <row r="72" spans="1:13" x14ac:dyDescent="0.25">
      <c r="A72" s="427" t="s">
        <v>350</v>
      </c>
      <c r="B72" s="428"/>
      <c r="C72" s="358" t="s">
        <v>574</v>
      </c>
      <c r="D72" s="358" t="str">
        <f>VLOOKUP(C72,'Dropdown vloerafw en cat'!$P$2:$Q$47,2,FALSE)</f>
        <v>Kantoor</v>
      </c>
      <c r="E72" s="359" t="s">
        <v>562</v>
      </c>
      <c r="F72" s="359" t="str">
        <f>VLOOKUP(D72,'Normen en kosten'!$A$5:$B$103,2,FALSE)</f>
        <v>B</v>
      </c>
      <c r="G72" s="349">
        <v>20.7</v>
      </c>
      <c r="H72" s="349" t="s">
        <v>145</v>
      </c>
      <c r="I72" s="349"/>
      <c r="J72" s="349"/>
      <c r="K72" s="349"/>
      <c r="L72" s="349">
        <f t="shared" si="3"/>
        <v>0</v>
      </c>
      <c r="M72" s="360">
        <f t="shared" si="4"/>
        <v>0</v>
      </c>
    </row>
    <row r="73" spans="1:13" x14ac:dyDescent="0.25">
      <c r="A73" s="427" t="s">
        <v>350</v>
      </c>
      <c r="B73" s="428"/>
      <c r="C73" s="358" t="s">
        <v>280</v>
      </c>
      <c r="D73" s="358" t="str">
        <f>VLOOKUP(C73,'Dropdown vloerafw en cat'!$P$2:$Q$47,2,FALSE)</f>
        <v>Kantoor</v>
      </c>
      <c r="E73" s="359" t="s">
        <v>562</v>
      </c>
      <c r="F73" s="359" t="str">
        <f>VLOOKUP(D73,'Normen en kosten'!$A$5:$B$103,2,FALSE)</f>
        <v>B</v>
      </c>
      <c r="G73" s="349">
        <v>25.75</v>
      </c>
      <c r="H73" s="349" t="s">
        <v>145</v>
      </c>
      <c r="I73" s="349"/>
      <c r="J73" s="349"/>
      <c r="K73" s="349"/>
      <c r="L73" s="349">
        <f t="shared" si="3"/>
        <v>0</v>
      </c>
      <c r="M73" s="360">
        <f t="shared" si="4"/>
        <v>0</v>
      </c>
    </row>
    <row r="74" spans="1:13" x14ac:dyDescent="0.25">
      <c r="A74" s="427" t="s">
        <v>350</v>
      </c>
      <c r="B74" s="428"/>
      <c r="C74" s="358" t="s">
        <v>282</v>
      </c>
      <c r="D74" s="358" t="str">
        <f>VLOOKUP(C74,'Dropdown vloerafw en cat'!$P$2:$Q$47,2,FALSE)</f>
        <v>Verkeersruimte</v>
      </c>
      <c r="E74" s="359" t="s">
        <v>562</v>
      </c>
      <c r="F74" s="359" t="str">
        <f>VLOOKUP(D74,'Normen en kosten'!$A$5:$B$103,2,FALSE)</f>
        <v>E</v>
      </c>
      <c r="G74" s="349">
        <v>6.65</v>
      </c>
      <c r="H74" s="349" t="s">
        <v>145</v>
      </c>
      <c r="I74" s="349"/>
      <c r="J74" s="349"/>
      <c r="K74" s="349"/>
      <c r="L74" s="349">
        <f t="shared" si="3"/>
        <v>0</v>
      </c>
      <c r="M74" s="360">
        <f t="shared" si="4"/>
        <v>0</v>
      </c>
    </row>
    <row r="75" spans="1:13" x14ac:dyDescent="0.25">
      <c r="A75" s="427" t="s">
        <v>350</v>
      </c>
      <c r="B75" s="428"/>
      <c r="C75" s="358" t="s">
        <v>575</v>
      </c>
      <c r="D75" s="358" t="str">
        <f>VLOOKUP(C75,'Dropdown vloerafw en cat'!$P$2:$Q$47,2,FALSE)</f>
        <v>Kantoor</v>
      </c>
      <c r="E75" s="359" t="s">
        <v>562</v>
      </c>
      <c r="F75" s="359" t="str">
        <f>VLOOKUP(D75,'Normen en kosten'!$A$5:$B$103,2,FALSE)</f>
        <v>B</v>
      </c>
      <c r="G75" s="349">
        <v>51.3</v>
      </c>
      <c r="H75" s="349" t="s">
        <v>145</v>
      </c>
      <c r="I75" s="349"/>
      <c r="J75" s="349"/>
      <c r="K75" s="349"/>
      <c r="L75" s="349">
        <f t="shared" si="3"/>
        <v>0</v>
      </c>
      <c r="M75" s="360">
        <f t="shared" si="4"/>
        <v>0</v>
      </c>
    </row>
    <row r="76" spans="1:13" x14ac:dyDescent="0.25">
      <c r="A76" s="427" t="s">
        <v>350</v>
      </c>
      <c r="B76" s="428"/>
      <c r="C76" s="358" t="s">
        <v>280</v>
      </c>
      <c r="D76" s="358" t="str">
        <f>VLOOKUP(C76,'Dropdown vloerafw en cat'!$P$2:$Q$47,2,FALSE)</f>
        <v>Kantoor</v>
      </c>
      <c r="E76" s="359" t="s">
        <v>562</v>
      </c>
      <c r="F76" s="359" t="str">
        <f>VLOOKUP(D76,'Normen en kosten'!$A$5:$B$103,2,FALSE)</f>
        <v>B</v>
      </c>
      <c r="G76" s="349">
        <v>10.3</v>
      </c>
      <c r="H76" s="349" t="s">
        <v>145</v>
      </c>
      <c r="I76" s="349"/>
      <c r="J76" s="349"/>
      <c r="K76" s="349"/>
      <c r="L76" s="349">
        <f t="shared" si="3"/>
        <v>0</v>
      </c>
      <c r="M76" s="360">
        <f t="shared" si="4"/>
        <v>0</v>
      </c>
    </row>
    <row r="77" spans="1:13" x14ac:dyDescent="0.25">
      <c r="A77" s="427" t="s">
        <v>350</v>
      </c>
      <c r="B77" s="428"/>
      <c r="C77" s="358" t="s">
        <v>282</v>
      </c>
      <c r="D77" s="358" t="str">
        <f>VLOOKUP(C77,'Dropdown vloerafw en cat'!$P$2:$Q$47,2,FALSE)</f>
        <v>Verkeersruimte</v>
      </c>
      <c r="E77" s="359" t="s">
        <v>562</v>
      </c>
      <c r="F77" s="359" t="str">
        <f>VLOOKUP(D77,'Normen en kosten'!$A$5:$B$103,2,FALSE)</f>
        <v>E</v>
      </c>
      <c r="G77" s="349">
        <v>4.5</v>
      </c>
      <c r="H77" s="349" t="s">
        <v>145</v>
      </c>
      <c r="I77" s="349"/>
      <c r="J77" s="349"/>
      <c r="K77" s="349"/>
      <c r="L77" s="349">
        <f t="shared" si="3"/>
        <v>0</v>
      </c>
      <c r="M77" s="360">
        <f t="shared" si="4"/>
        <v>0</v>
      </c>
    </row>
    <row r="78" spans="1:13" x14ac:dyDescent="0.25">
      <c r="A78" s="427" t="s">
        <v>350</v>
      </c>
      <c r="B78" s="428"/>
      <c r="C78" s="358" t="s">
        <v>576</v>
      </c>
      <c r="D78" s="358" t="str">
        <f>VLOOKUP(C78,'Dropdown vloerafw en cat'!$P$2:$Q$47,2,FALSE)</f>
        <v>Kantoor</v>
      </c>
      <c r="E78" s="359" t="s">
        <v>562</v>
      </c>
      <c r="F78" s="359" t="str">
        <f>VLOOKUP(D78,'Normen en kosten'!$A$5:$B$103,2,FALSE)</f>
        <v>B</v>
      </c>
      <c r="G78" s="349">
        <v>9.4499999999999993</v>
      </c>
      <c r="H78" s="349" t="s">
        <v>145</v>
      </c>
      <c r="I78" s="349"/>
      <c r="J78" s="349"/>
      <c r="K78" s="349"/>
      <c r="L78" s="349">
        <f t="shared" si="3"/>
        <v>0</v>
      </c>
      <c r="M78" s="360">
        <f t="shared" si="4"/>
        <v>0</v>
      </c>
    </row>
    <row r="79" spans="1:13" x14ac:dyDescent="0.25">
      <c r="A79" s="427" t="s">
        <v>350</v>
      </c>
      <c r="B79" s="428"/>
      <c r="C79" s="358" t="s">
        <v>576</v>
      </c>
      <c r="D79" s="358" t="str">
        <f>VLOOKUP(C79,'Dropdown vloerafw en cat'!$P$2:$Q$47,2,FALSE)</f>
        <v>Kantoor</v>
      </c>
      <c r="E79" s="359" t="s">
        <v>562</v>
      </c>
      <c r="F79" s="359" t="str">
        <f>VLOOKUP(D79,'Normen en kosten'!$A$5:$B$103,2,FALSE)</f>
        <v>B</v>
      </c>
      <c r="G79" s="349">
        <v>9.25</v>
      </c>
      <c r="H79" s="349" t="s">
        <v>145</v>
      </c>
      <c r="I79" s="349"/>
      <c r="J79" s="349"/>
      <c r="K79" s="349"/>
      <c r="L79" s="349">
        <f t="shared" si="3"/>
        <v>0</v>
      </c>
      <c r="M79" s="360">
        <f t="shared" si="4"/>
        <v>0</v>
      </c>
    </row>
    <row r="80" spans="1:13" x14ac:dyDescent="0.25">
      <c r="A80" s="424" t="s">
        <v>350</v>
      </c>
      <c r="B80" s="426" t="s">
        <v>403</v>
      </c>
      <c r="C80" s="358"/>
      <c r="D80" s="358" t="s">
        <v>266</v>
      </c>
      <c r="E80" s="359" t="s">
        <v>562</v>
      </c>
      <c r="F80" s="359" t="e">
        <f>VLOOKUP(D80,'Normen en kosten'!$A$5:$B$103,2,FALSE)</f>
        <v>#N/A</v>
      </c>
      <c r="G80" s="349">
        <v>0</v>
      </c>
      <c r="H80" s="349"/>
      <c r="I80" s="349"/>
      <c r="J80" s="349"/>
      <c r="K80" s="349"/>
      <c r="L80" s="349">
        <f t="shared" si="3"/>
        <v>0</v>
      </c>
      <c r="M80" s="360">
        <f t="shared" si="4"/>
        <v>0</v>
      </c>
    </row>
    <row r="81" spans="1:13" x14ac:dyDescent="0.25">
      <c r="A81" s="424" t="s">
        <v>350</v>
      </c>
      <c r="B81" s="426" t="s">
        <v>579</v>
      </c>
      <c r="C81" s="358" t="s">
        <v>285</v>
      </c>
      <c r="D81" s="358" t="str">
        <f>VLOOKUP(C81,'Dropdown vloerafw en cat'!$P$2:$Q$47,2,FALSE)</f>
        <v>Sanitaire ruimte</v>
      </c>
      <c r="E81" s="359" t="s">
        <v>562</v>
      </c>
      <c r="F81" s="359" t="str">
        <f>VLOOKUP(D81,'Normen en kosten'!$A$5:$B$103,2,FALSE)</f>
        <v>G</v>
      </c>
      <c r="G81" s="349">
        <v>10</v>
      </c>
      <c r="H81" s="349" t="s">
        <v>143</v>
      </c>
      <c r="I81" s="349"/>
      <c r="J81" s="349"/>
      <c r="K81" s="349"/>
      <c r="L81" s="349">
        <f t="shared" si="3"/>
        <v>0</v>
      </c>
      <c r="M81" s="360">
        <f t="shared" si="4"/>
        <v>0</v>
      </c>
    </row>
    <row r="82" spans="1:13" x14ac:dyDescent="0.25">
      <c r="A82" s="424" t="s">
        <v>350</v>
      </c>
      <c r="B82" s="426" t="s">
        <v>578</v>
      </c>
      <c r="C82" s="358" t="s">
        <v>289</v>
      </c>
      <c r="D82" s="358" t="str">
        <f>VLOOKUP(C82,'Dropdown vloerafw en cat'!$P$2:$Q$47,2,FALSE)</f>
        <v>Sanitaire ruimte</v>
      </c>
      <c r="E82" s="359"/>
      <c r="F82" s="359" t="str">
        <f>VLOOKUP(D82,'Normen en kosten'!$A$5:$B$103,2,FALSE)</f>
        <v>G</v>
      </c>
      <c r="G82" s="349">
        <v>4</v>
      </c>
      <c r="H82" s="349" t="s">
        <v>143</v>
      </c>
      <c r="I82" s="349">
        <v>255</v>
      </c>
      <c r="J82" s="349" t="str">
        <f t="shared" ref="J82:J122" si="5">F82&amp;I82</f>
        <v>G255</v>
      </c>
      <c r="K82" s="349">
        <f>+VLOOKUP(J82,'Normen en kosten'!$D$5:$E$103,2,FALSE)*'2'!$G$11</f>
        <v>0</v>
      </c>
      <c r="L82" s="349">
        <f t="shared" si="3"/>
        <v>1020</v>
      </c>
      <c r="M82" s="360">
        <f t="shared" si="4"/>
        <v>0</v>
      </c>
    </row>
    <row r="83" spans="1:13" x14ac:dyDescent="0.25">
      <c r="A83" s="424" t="s">
        <v>350</v>
      </c>
      <c r="B83" s="426" t="s">
        <v>404</v>
      </c>
      <c r="C83" s="358" t="s">
        <v>553</v>
      </c>
      <c r="D83" s="358" t="str">
        <f>VLOOKUP(C83,'Dropdown vloerafw en cat'!$P$2:$Q$47,2,FALSE)</f>
        <v>Archief</v>
      </c>
      <c r="E83" s="359" t="s">
        <v>562</v>
      </c>
      <c r="F83" s="359" t="str">
        <f>VLOOKUP(D83,'Normen en kosten'!$A$5:$B$103,2,FALSE)</f>
        <v>K</v>
      </c>
      <c r="G83" s="349">
        <v>10.65</v>
      </c>
      <c r="H83" s="349" t="s">
        <v>145</v>
      </c>
      <c r="I83" s="349"/>
      <c r="J83" s="349"/>
      <c r="K83" s="349"/>
      <c r="L83" s="349">
        <f t="shared" si="3"/>
        <v>0</v>
      </c>
      <c r="M83" s="360">
        <f t="shared" si="4"/>
        <v>0</v>
      </c>
    </row>
    <row r="84" spans="1:13" x14ac:dyDescent="0.25">
      <c r="A84" s="424" t="s">
        <v>350</v>
      </c>
      <c r="B84" s="426" t="s">
        <v>405</v>
      </c>
      <c r="C84" s="358" t="s">
        <v>282</v>
      </c>
      <c r="D84" s="358" t="str">
        <f>VLOOKUP(C84,'Dropdown vloerafw en cat'!$P$2:$Q$47,2,FALSE)</f>
        <v>Verkeersruimte</v>
      </c>
      <c r="E84" s="359" t="s">
        <v>562</v>
      </c>
      <c r="F84" s="359" t="str">
        <f>VLOOKUP(D84,'Normen en kosten'!$A$5:$B$103,2,FALSE)</f>
        <v>E</v>
      </c>
      <c r="G84" s="349">
        <v>15</v>
      </c>
      <c r="H84" s="349" t="s">
        <v>143</v>
      </c>
      <c r="I84" s="349"/>
      <c r="J84" s="349"/>
      <c r="K84" s="349"/>
      <c r="L84" s="349">
        <f t="shared" si="3"/>
        <v>0</v>
      </c>
      <c r="M84" s="360">
        <f t="shared" si="4"/>
        <v>0</v>
      </c>
    </row>
    <row r="85" spans="1:13" x14ac:dyDescent="0.25">
      <c r="A85" s="424" t="s">
        <v>350</v>
      </c>
      <c r="B85" s="426" t="s">
        <v>406</v>
      </c>
      <c r="C85" s="358" t="s">
        <v>557</v>
      </c>
      <c r="D85" s="358" t="str">
        <f>VLOOKUP(C85,'Dropdown vloerafw en cat'!$P$2:$Q$47,2,FALSE)</f>
        <v>Archief</v>
      </c>
      <c r="E85" s="359" t="s">
        <v>562</v>
      </c>
      <c r="F85" s="359" t="str">
        <f>VLOOKUP(D85,'Normen en kosten'!$A$5:$B$103,2,FALSE)</f>
        <v>K</v>
      </c>
      <c r="G85" s="349">
        <v>0</v>
      </c>
      <c r="H85" s="349"/>
      <c r="I85" s="349"/>
      <c r="J85" s="349"/>
      <c r="K85" s="349"/>
      <c r="L85" s="349">
        <f t="shared" si="3"/>
        <v>0</v>
      </c>
      <c r="M85" s="360">
        <f t="shared" si="4"/>
        <v>0</v>
      </c>
    </row>
    <row r="86" spans="1:13" x14ac:dyDescent="0.25">
      <c r="A86" s="424" t="s">
        <v>350</v>
      </c>
      <c r="B86" s="426" t="s">
        <v>577</v>
      </c>
      <c r="C86" s="358" t="s">
        <v>285</v>
      </c>
      <c r="D86" s="358" t="str">
        <f>VLOOKUP(C86,'Dropdown vloerafw en cat'!$P$2:$Q$47,2,FALSE)</f>
        <v>Sanitaire ruimte</v>
      </c>
      <c r="E86" s="359"/>
      <c r="F86" s="359" t="str">
        <f>VLOOKUP(D86,'Normen en kosten'!$A$5:$B$103,2,FALSE)</f>
        <v>G</v>
      </c>
      <c r="G86" s="349">
        <v>20</v>
      </c>
      <c r="H86" s="349" t="s">
        <v>143</v>
      </c>
      <c r="I86" s="349">
        <v>255</v>
      </c>
      <c r="J86" s="349" t="str">
        <f t="shared" si="5"/>
        <v>G255</v>
      </c>
      <c r="K86" s="349">
        <f>+VLOOKUP(J86,'Normen en kosten'!$D$5:$E$103,2,FALSE)*'2'!$G$11</f>
        <v>0</v>
      </c>
      <c r="L86" s="349">
        <f t="shared" si="3"/>
        <v>5100</v>
      </c>
      <c r="M86" s="360">
        <f t="shared" si="4"/>
        <v>0</v>
      </c>
    </row>
    <row r="87" spans="1:13" x14ac:dyDescent="0.25">
      <c r="A87" s="424" t="s">
        <v>350</v>
      </c>
      <c r="B87" s="426" t="s">
        <v>407</v>
      </c>
      <c r="C87" s="358" t="s">
        <v>282</v>
      </c>
      <c r="D87" s="358" t="str">
        <f>VLOOKUP(C87,'Dropdown vloerafw en cat'!$P$2:$Q$47,2,FALSE)</f>
        <v>Verkeersruimte</v>
      </c>
      <c r="E87" s="359" t="s">
        <v>562</v>
      </c>
      <c r="F87" s="359" t="str">
        <f>VLOOKUP(D87,'Normen en kosten'!$A$5:$B$103,2,FALSE)</f>
        <v>E</v>
      </c>
      <c r="G87" s="349">
        <v>12</v>
      </c>
      <c r="H87" s="349" t="s">
        <v>143</v>
      </c>
      <c r="I87" s="349"/>
      <c r="J87" s="349"/>
      <c r="K87" s="349"/>
      <c r="L87" s="349">
        <f t="shared" si="3"/>
        <v>0</v>
      </c>
      <c r="M87" s="360">
        <f t="shared" si="4"/>
        <v>0</v>
      </c>
    </row>
    <row r="88" spans="1:13" x14ac:dyDescent="0.25">
      <c r="A88" s="424" t="s">
        <v>350</v>
      </c>
      <c r="B88" s="426" t="s">
        <v>408</v>
      </c>
      <c r="C88" s="358" t="s">
        <v>138</v>
      </c>
      <c r="D88" s="358" t="str">
        <f>VLOOKUP(C88,'Dropdown vloerafw en cat'!$P$2:$Q$47,2,FALSE)</f>
        <v>Keuken</v>
      </c>
      <c r="E88" s="359" t="s">
        <v>562</v>
      </c>
      <c r="F88" s="359" t="str">
        <f>VLOOKUP(D88,'Normen en kosten'!$A$5:$B$103,2,FALSE)</f>
        <v>D</v>
      </c>
      <c r="G88" s="349">
        <v>8.15</v>
      </c>
      <c r="H88" s="349" t="s">
        <v>143</v>
      </c>
      <c r="I88" s="349"/>
      <c r="J88" s="349"/>
      <c r="K88" s="349"/>
      <c r="L88" s="349">
        <f t="shared" si="3"/>
        <v>0</v>
      </c>
      <c r="M88" s="360">
        <f t="shared" si="4"/>
        <v>0</v>
      </c>
    </row>
    <row r="89" spans="1:13" x14ac:dyDescent="0.25">
      <c r="A89" s="424" t="s">
        <v>350</v>
      </c>
      <c r="B89" s="426" t="s">
        <v>409</v>
      </c>
      <c r="C89" s="358" t="s">
        <v>138</v>
      </c>
      <c r="D89" s="358" t="str">
        <f>VLOOKUP(C89,'Dropdown vloerafw en cat'!$P$2:$Q$47,2,FALSE)</f>
        <v>Keuken</v>
      </c>
      <c r="E89" s="359" t="s">
        <v>562</v>
      </c>
      <c r="F89" s="359" t="str">
        <f>VLOOKUP(D89,'Normen en kosten'!$A$5:$B$103,2,FALSE)</f>
        <v>D</v>
      </c>
      <c r="G89" s="349">
        <v>16.3</v>
      </c>
      <c r="H89" s="349" t="s">
        <v>143</v>
      </c>
      <c r="I89" s="349"/>
      <c r="J89" s="349"/>
      <c r="K89" s="349"/>
      <c r="L89" s="349">
        <f t="shared" si="3"/>
        <v>0</v>
      </c>
      <c r="M89" s="360">
        <f t="shared" si="4"/>
        <v>0</v>
      </c>
    </row>
    <row r="90" spans="1:13" x14ac:dyDescent="0.25">
      <c r="A90" s="424" t="s">
        <v>350</v>
      </c>
      <c r="B90" s="426" t="s">
        <v>410</v>
      </c>
      <c r="C90" s="358" t="s">
        <v>580</v>
      </c>
      <c r="D90" s="358" t="str">
        <f>VLOOKUP(C90,'Dropdown vloerafw en cat'!$P$2:$Q$47,2,FALSE)</f>
        <v>Keuken</v>
      </c>
      <c r="E90" s="359" t="s">
        <v>562</v>
      </c>
      <c r="F90" s="359" t="str">
        <f>VLOOKUP(D90,'Normen en kosten'!$A$5:$B$103,2,FALSE)</f>
        <v>D</v>
      </c>
      <c r="G90" s="349">
        <v>8.25</v>
      </c>
      <c r="H90" s="349" t="s">
        <v>143</v>
      </c>
      <c r="I90" s="349"/>
      <c r="J90" s="349"/>
      <c r="K90" s="349"/>
      <c r="L90" s="349">
        <f t="shared" si="3"/>
        <v>0</v>
      </c>
      <c r="M90" s="360">
        <f t="shared" si="4"/>
        <v>0</v>
      </c>
    </row>
    <row r="91" spans="1:13" x14ac:dyDescent="0.25">
      <c r="A91" s="424" t="s">
        <v>350</v>
      </c>
      <c r="B91" s="426" t="s">
        <v>411</v>
      </c>
      <c r="C91" s="358" t="s">
        <v>581</v>
      </c>
      <c r="D91" s="358" t="str">
        <f>VLOOKUP(C91,'Dropdown vloerafw en cat'!$P$2:$Q$47,2,FALSE)</f>
        <v>Verkeersruimte</v>
      </c>
      <c r="E91" s="359" t="s">
        <v>562</v>
      </c>
      <c r="F91" s="359" t="str">
        <f>VLOOKUP(D91,'Normen en kosten'!$A$5:$B$103,2,FALSE)</f>
        <v>E</v>
      </c>
      <c r="G91" s="349">
        <v>105.75</v>
      </c>
      <c r="H91" s="349" t="s">
        <v>145</v>
      </c>
      <c r="I91" s="349"/>
      <c r="J91" s="349"/>
      <c r="K91" s="349"/>
      <c r="L91" s="349">
        <f t="shared" si="3"/>
        <v>0</v>
      </c>
      <c r="M91" s="360">
        <f t="shared" si="4"/>
        <v>0</v>
      </c>
    </row>
    <row r="92" spans="1:13" x14ac:dyDescent="0.25">
      <c r="A92" s="424" t="s">
        <v>350</v>
      </c>
      <c r="B92" s="426" t="s">
        <v>411</v>
      </c>
      <c r="C92" s="358" t="s">
        <v>581</v>
      </c>
      <c r="D92" s="358" t="str">
        <f>VLOOKUP(C91,'Dropdown vloerafw en cat'!$P$2:$Q$47,2,FALSE)</f>
        <v>Verkeersruimte</v>
      </c>
      <c r="E92" s="359" t="s">
        <v>562</v>
      </c>
      <c r="F92" s="359" t="str">
        <f>VLOOKUP(D91,'Normen en kosten'!$A$5:$B$103,2,FALSE)</f>
        <v>E</v>
      </c>
      <c r="G92" s="349">
        <v>17.3</v>
      </c>
      <c r="H92" s="349" t="s">
        <v>143</v>
      </c>
      <c r="I92" s="349"/>
      <c r="J92" s="349"/>
      <c r="K92" s="349"/>
      <c r="L92" s="349">
        <f t="shared" si="3"/>
        <v>0</v>
      </c>
      <c r="M92" s="360">
        <f>+IF(K91=0,0,L91/K91)</f>
        <v>0</v>
      </c>
    </row>
    <row r="93" spans="1:13" x14ac:dyDescent="0.25">
      <c r="A93" s="424" t="s">
        <v>350</v>
      </c>
      <c r="B93" s="426" t="s">
        <v>412</v>
      </c>
      <c r="C93" s="358" t="s">
        <v>134</v>
      </c>
      <c r="D93" s="358" t="str">
        <f>VLOOKUP(C93,'Dropdown vloerafw en cat'!$P$2:$Q$47,2,FALSE)</f>
        <v>Archief</v>
      </c>
      <c r="E93" s="359" t="s">
        <v>562</v>
      </c>
      <c r="F93" s="359" t="str">
        <f>VLOOKUP(D93,'Normen en kosten'!$A$5:$B$103,2,FALSE)</f>
        <v>K</v>
      </c>
      <c r="G93" s="349">
        <v>0</v>
      </c>
      <c r="H93" s="349"/>
      <c r="I93" s="349"/>
      <c r="J93" s="349"/>
      <c r="K93" s="349"/>
      <c r="L93" s="349">
        <f t="shared" si="3"/>
        <v>0</v>
      </c>
      <c r="M93" s="360">
        <f t="shared" si="4"/>
        <v>0</v>
      </c>
    </row>
    <row r="94" spans="1:13" x14ac:dyDescent="0.25">
      <c r="A94" s="424" t="s">
        <v>350</v>
      </c>
      <c r="B94" s="426" t="s">
        <v>413</v>
      </c>
      <c r="C94" s="358" t="s">
        <v>282</v>
      </c>
      <c r="D94" s="358" t="str">
        <f>VLOOKUP(C94,'Dropdown vloerafw en cat'!$P$2:$Q$47,2,FALSE)</f>
        <v>Verkeersruimte</v>
      </c>
      <c r="E94" s="359" t="s">
        <v>562</v>
      </c>
      <c r="F94" s="359" t="str">
        <f>VLOOKUP(D94,'Normen en kosten'!$A$5:$B$103,2,FALSE)</f>
        <v>E</v>
      </c>
      <c r="G94" s="349">
        <v>6</v>
      </c>
      <c r="H94" s="349" t="s">
        <v>142</v>
      </c>
      <c r="I94" s="349"/>
      <c r="J94" s="349"/>
      <c r="K94" s="349"/>
      <c r="L94" s="349">
        <f t="shared" si="3"/>
        <v>0</v>
      </c>
      <c r="M94" s="360">
        <f t="shared" si="4"/>
        <v>0</v>
      </c>
    </row>
    <row r="95" spans="1:13" x14ac:dyDescent="0.25">
      <c r="A95" s="424" t="s">
        <v>350</v>
      </c>
      <c r="B95" s="426" t="s">
        <v>413</v>
      </c>
      <c r="C95" s="358" t="s">
        <v>554</v>
      </c>
      <c r="D95" s="358" t="str">
        <f>VLOOKUP(C95,'Dropdown vloerafw en cat'!$P$2:$Q$47,2,FALSE)</f>
        <v>Verkeersruimte</v>
      </c>
      <c r="E95" s="359" t="s">
        <v>562</v>
      </c>
      <c r="F95" s="359" t="str">
        <f>VLOOKUP(D95,'Normen en kosten'!$A$5:$B$103,2,FALSE)</f>
        <v>E</v>
      </c>
      <c r="G95" s="349">
        <v>12</v>
      </c>
      <c r="H95" s="349" t="s">
        <v>558</v>
      </c>
      <c r="I95" s="349"/>
      <c r="J95" s="349"/>
      <c r="K95" s="349"/>
      <c r="L95" s="349">
        <f t="shared" si="3"/>
        <v>0</v>
      </c>
      <c r="M95" s="360">
        <f t="shared" si="4"/>
        <v>0</v>
      </c>
    </row>
    <row r="96" spans="1:13" x14ac:dyDescent="0.25">
      <c r="A96" s="424" t="s">
        <v>350</v>
      </c>
      <c r="B96" s="426" t="s">
        <v>414</v>
      </c>
      <c r="C96" s="358" t="s">
        <v>582</v>
      </c>
      <c r="D96" s="358" t="str">
        <f>VLOOKUP(C96,'Dropdown vloerafw en cat'!$P$2:$Q$47,2,FALSE)</f>
        <v>Kantoor</v>
      </c>
      <c r="E96" s="359" t="s">
        <v>562</v>
      </c>
      <c r="F96" s="359" t="str">
        <f>VLOOKUP(D96,'Normen en kosten'!$A$5:$B$103,2,FALSE)</f>
        <v>B</v>
      </c>
      <c r="G96" s="349">
        <v>170</v>
      </c>
      <c r="H96" s="349" t="s">
        <v>142</v>
      </c>
      <c r="I96" s="349"/>
      <c r="J96" s="349"/>
      <c r="K96" s="349"/>
      <c r="L96" s="349">
        <f t="shared" si="3"/>
        <v>0</v>
      </c>
      <c r="M96" s="360">
        <f t="shared" si="4"/>
        <v>0</v>
      </c>
    </row>
    <row r="97" spans="1:14" x14ac:dyDescent="0.25">
      <c r="A97" s="424" t="s">
        <v>350</v>
      </c>
      <c r="B97" s="426" t="s">
        <v>415</v>
      </c>
      <c r="C97" s="358" t="s">
        <v>583</v>
      </c>
      <c r="D97" s="358" t="str">
        <f>VLOOKUP(C97,'Dropdown vloerafw en cat'!$P$2:$Q$47,2,FALSE)</f>
        <v>Kantoor</v>
      </c>
      <c r="E97" s="359" t="s">
        <v>562</v>
      </c>
      <c r="F97" s="359" t="str">
        <f>VLOOKUP(D97,'Normen en kosten'!$A$5:$B$103,2,FALSE)</f>
        <v>B</v>
      </c>
      <c r="G97" s="349">
        <v>110</v>
      </c>
      <c r="H97" s="349" t="s">
        <v>142</v>
      </c>
      <c r="I97" s="349"/>
      <c r="J97" s="349"/>
      <c r="K97" s="349"/>
      <c r="L97" s="349">
        <f t="shared" si="3"/>
        <v>0</v>
      </c>
      <c r="M97" s="360">
        <f t="shared" si="4"/>
        <v>0</v>
      </c>
    </row>
    <row r="98" spans="1:14" x14ac:dyDescent="0.25">
      <c r="A98" s="424" t="s">
        <v>350</v>
      </c>
      <c r="B98" s="426" t="s">
        <v>416</v>
      </c>
      <c r="C98" s="358" t="s">
        <v>555</v>
      </c>
      <c r="D98" s="358" t="str">
        <f>VLOOKUP(C98,'Dropdown vloerafw en cat'!$P$2:$Q$47,2,FALSE)</f>
        <v>Verkeersruimte</v>
      </c>
      <c r="E98" s="359" t="s">
        <v>562</v>
      </c>
      <c r="F98" s="359" t="str">
        <f>VLOOKUP(D98,'Normen en kosten'!$A$5:$B$103,2,FALSE)</f>
        <v>E</v>
      </c>
      <c r="G98" s="349">
        <v>8</v>
      </c>
      <c r="H98" s="349" t="s">
        <v>559</v>
      </c>
      <c r="I98" s="349"/>
      <c r="J98" s="349"/>
      <c r="K98" s="349"/>
      <c r="L98" s="349">
        <f t="shared" si="3"/>
        <v>0</v>
      </c>
      <c r="M98" s="360">
        <f t="shared" si="4"/>
        <v>0</v>
      </c>
    </row>
    <row r="99" spans="1:14" x14ac:dyDescent="0.25">
      <c r="A99" s="424" t="s">
        <v>350</v>
      </c>
      <c r="B99" s="426" t="s">
        <v>417</v>
      </c>
      <c r="C99" s="358" t="s">
        <v>282</v>
      </c>
      <c r="D99" s="358" t="str">
        <f>VLOOKUP(C99,'Dropdown vloerafw en cat'!$P$2:$Q$47,2,FALSE)</f>
        <v>Verkeersruimte</v>
      </c>
      <c r="E99" s="359" t="s">
        <v>562</v>
      </c>
      <c r="F99" s="359" t="str">
        <f>VLOOKUP(D99,'Normen en kosten'!$A$5:$B$103,2,FALSE)</f>
        <v>E</v>
      </c>
      <c r="G99" s="349">
        <v>40</v>
      </c>
      <c r="H99" s="349" t="s">
        <v>143</v>
      </c>
      <c r="I99" s="349"/>
      <c r="J99" s="349"/>
      <c r="K99" s="349"/>
      <c r="L99" s="349">
        <f t="shared" si="3"/>
        <v>0</v>
      </c>
      <c r="M99" s="360">
        <f t="shared" si="4"/>
        <v>0</v>
      </c>
    </row>
    <row r="100" spans="1:14" x14ac:dyDescent="0.25">
      <c r="A100" s="424" t="s">
        <v>350</v>
      </c>
      <c r="B100" s="426" t="s">
        <v>418</v>
      </c>
      <c r="C100" s="358" t="s">
        <v>584</v>
      </c>
      <c r="D100" s="358" t="str">
        <f>VLOOKUP(C100,'Dropdown vloerafw en cat'!$P$2:$Q$47,2,FALSE)</f>
        <v>Niet in onderhoud</v>
      </c>
      <c r="E100" s="359" t="s">
        <v>562</v>
      </c>
      <c r="F100" s="359"/>
      <c r="G100" s="349">
        <v>3.75</v>
      </c>
      <c r="H100" s="349" t="s">
        <v>142</v>
      </c>
      <c r="I100" s="349"/>
      <c r="J100" s="349"/>
      <c r="K100" s="349"/>
      <c r="L100" s="349">
        <f t="shared" si="3"/>
        <v>0</v>
      </c>
      <c r="M100" s="360">
        <f t="shared" si="4"/>
        <v>0</v>
      </c>
    </row>
    <row r="101" spans="1:14" x14ac:dyDescent="0.25">
      <c r="A101" s="424" t="s">
        <v>350</v>
      </c>
      <c r="B101" s="426" t="s">
        <v>419</v>
      </c>
      <c r="C101" s="358" t="s">
        <v>554</v>
      </c>
      <c r="D101" s="358" t="str">
        <f>VLOOKUP(C101,'Dropdown vloerafw en cat'!$P$2:$Q$47,2,FALSE)</f>
        <v>Verkeersruimte</v>
      </c>
      <c r="E101" s="359" t="s">
        <v>562</v>
      </c>
      <c r="F101" s="359" t="str">
        <f>VLOOKUP(D101,'Normen en kosten'!$A$5:$B$103,2,FALSE)</f>
        <v>E</v>
      </c>
      <c r="G101" s="349">
        <v>15</v>
      </c>
      <c r="H101" s="349" t="s">
        <v>558</v>
      </c>
      <c r="I101" s="349"/>
      <c r="J101" s="349"/>
      <c r="K101" s="349"/>
      <c r="L101" s="349">
        <f t="shared" si="3"/>
        <v>0</v>
      </c>
      <c r="M101" s="360">
        <f t="shared" si="4"/>
        <v>0</v>
      </c>
      <c r="N101" s="362"/>
    </row>
    <row r="102" spans="1:14" x14ac:dyDescent="0.25">
      <c r="A102" s="429" t="s">
        <v>350</v>
      </c>
      <c r="B102" s="426"/>
      <c r="C102" s="358" t="s">
        <v>138</v>
      </c>
      <c r="D102" s="358" t="str">
        <f>VLOOKUP(C102,'Dropdown vloerafw en cat'!$P$2:$Q$47,2,FALSE)</f>
        <v>Keuken</v>
      </c>
      <c r="E102" s="359" t="s">
        <v>562</v>
      </c>
      <c r="F102" s="359" t="str">
        <f>VLOOKUP(D102,'Normen en kosten'!$A$5:$B$103,2,FALSE)</f>
        <v>D</v>
      </c>
      <c r="G102" s="349">
        <v>40</v>
      </c>
      <c r="H102" s="349" t="s">
        <v>143</v>
      </c>
      <c r="I102" s="349"/>
      <c r="J102" s="349"/>
      <c r="K102" s="349"/>
      <c r="L102" s="349">
        <f t="shared" si="3"/>
        <v>0</v>
      </c>
      <c r="M102" s="360">
        <f t="shared" si="4"/>
        <v>0</v>
      </c>
    </row>
    <row r="103" spans="1:14" x14ac:dyDescent="0.25">
      <c r="A103" s="429" t="s">
        <v>350</v>
      </c>
      <c r="B103" s="426"/>
      <c r="C103" s="358" t="s">
        <v>137</v>
      </c>
      <c r="D103" s="358" t="str">
        <f>VLOOKUP(C103,'Dropdown vloerafw en cat'!$P$2:$Q$47,2,FALSE)</f>
        <v>Kantine</v>
      </c>
      <c r="E103" s="359" t="s">
        <v>562</v>
      </c>
      <c r="F103" s="359" t="str">
        <f>VLOOKUP(D103,'Normen en kosten'!$A$5:$B$103,2,FALSE)</f>
        <v>C</v>
      </c>
      <c r="G103" s="349">
        <v>130</v>
      </c>
      <c r="H103" s="349" t="s">
        <v>145</v>
      </c>
      <c r="I103" s="349"/>
      <c r="J103" s="349"/>
      <c r="K103" s="349"/>
      <c r="L103" s="349">
        <f t="shared" si="3"/>
        <v>0</v>
      </c>
      <c r="M103" s="360">
        <f t="shared" si="4"/>
        <v>0</v>
      </c>
    </row>
    <row r="104" spans="1:14" x14ac:dyDescent="0.25">
      <c r="A104" s="424">
        <v>1</v>
      </c>
      <c r="B104" s="426" t="s">
        <v>420</v>
      </c>
      <c r="C104" s="358" t="s">
        <v>282</v>
      </c>
      <c r="D104" s="358" t="str">
        <f>VLOOKUP(C104,'Dropdown vloerafw en cat'!$P$2:$Q$47,2,FALSE)</f>
        <v>Verkeersruimte</v>
      </c>
      <c r="E104" s="359"/>
      <c r="F104" s="359" t="str">
        <f>VLOOKUP(D104,'Normen en kosten'!$A$5:$B$103,2,FALSE)</f>
        <v>E</v>
      </c>
      <c r="G104" s="349">
        <v>50</v>
      </c>
      <c r="H104" s="349" t="s">
        <v>142</v>
      </c>
      <c r="I104" s="349">
        <v>255</v>
      </c>
      <c r="J104" s="349" t="str">
        <f t="shared" si="5"/>
        <v>E255</v>
      </c>
      <c r="K104" s="349">
        <f>+VLOOKUP(J104,'Normen en kosten'!$D$5:$E$103,2,FALSE)*'2'!$G$11</f>
        <v>0</v>
      </c>
      <c r="L104" s="349">
        <f t="shared" si="3"/>
        <v>12750</v>
      </c>
      <c r="M104" s="360">
        <f t="shared" si="4"/>
        <v>0</v>
      </c>
    </row>
    <row r="105" spans="1:14" x14ac:dyDescent="0.25">
      <c r="A105" s="424">
        <v>1</v>
      </c>
      <c r="B105" s="426" t="s">
        <v>421</v>
      </c>
      <c r="C105" s="358" t="s">
        <v>286</v>
      </c>
      <c r="D105" s="358" t="str">
        <f>VLOOKUP(C105,'Dropdown vloerafw en cat'!$P$2:$Q$47,2,FALSE)</f>
        <v>Verkeersruimte</v>
      </c>
      <c r="E105" s="359"/>
      <c r="F105" s="359" t="str">
        <f>VLOOKUP(D105,'Normen en kosten'!$A$5:$B$103,2,FALSE)</f>
        <v>E</v>
      </c>
      <c r="G105" s="349">
        <v>3.25</v>
      </c>
      <c r="H105" s="349" t="s">
        <v>141</v>
      </c>
      <c r="I105" s="349">
        <v>255</v>
      </c>
      <c r="J105" s="349" t="str">
        <f t="shared" si="5"/>
        <v>E255</v>
      </c>
      <c r="K105" s="349">
        <f>+VLOOKUP(J105,'Normen en kosten'!$D$5:$E$103,2,FALSE)*'2'!$G$11</f>
        <v>0</v>
      </c>
      <c r="L105" s="349">
        <f t="shared" si="3"/>
        <v>828.75</v>
      </c>
      <c r="M105" s="360">
        <f t="shared" si="4"/>
        <v>0</v>
      </c>
    </row>
    <row r="106" spans="1:14" x14ac:dyDescent="0.25">
      <c r="A106" s="424">
        <v>1</v>
      </c>
      <c r="B106" s="426" t="s">
        <v>422</v>
      </c>
      <c r="C106" s="358" t="s">
        <v>274</v>
      </c>
      <c r="D106" s="358" t="str">
        <f>VLOOKUP(C106,'Dropdown vloerafw en cat'!$P$2:$Q$47,2,FALSE)</f>
        <v>Kantoor</v>
      </c>
      <c r="E106" s="359"/>
      <c r="F106" s="359" t="str">
        <f>VLOOKUP(D106,'Normen en kosten'!$A$5:$B$103,2,FALSE)</f>
        <v>B</v>
      </c>
      <c r="G106" s="349">
        <v>50</v>
      </c>
      <c r="H106" s="349" t="s">
        <v>142</v>
      </c>
      <c r="I106" s="349">
        <v>255</v>
      </c>
      <c r="J106" s="349" t="str">
        <f t="shared" si="5"/>
        <v>B255</v>
      </c>
      <c r="K106" s="349">
        <f>+VLOOKUP(J106,'Normen en kosten'!$D$5:$E$103,2,FALSE)*'2'!$G$11</f>
        <v>0</v>
      </c>
      <c r="L106" s="349">
        <f t="shared" si="3"/>
        <v>12750</v>
      </c>
      <c r="M106" s="360">
        <f t="shared" si="4"/>
        <v>0</v>
      </c>
    </row>
    <row r="107" spans="1:14" x14ac:dyDescent="0.25">
      <c r="A107" s="424">
        <v>1</v>
      </c>
      <c r="B107" s="426" t="s">
        <v>423</v>
      </c>
      <c r="C107" s="358" t="s">
        <v>282</v>
      </c>
      <c r="D107" s="358" t="str">
        <f>VLOOKUP(C107,'Dropdown vloerafw en cat'!$P$2:$Q$47,2,FALSE)</f>
        <v>Verkeersruimte</v>
      </c>
      <c r="E107" s="359"/>
      <c r="F107" s="359" t="str">
        <f>VLOOKUP(D107,'Normen en kosten'!$A$5:$B$103,2,FALSE)</f>
        <v>E</v>
      </c>
      <c r="G107" s="349">
        <v>90</v>
      </c>
      <c r="H107" s="349" t="s">
        <v>142</v>
      </c>
      <c r="I107" s="349">
        <v>255</v>
      </c>
      <c r="J107" s="349" t="str">
        <f t="shared" si="5"/>
        <v>E255</v>
      </c>
      <c r="K107" s="349">
        <f>+VLOOKUP(J107,'Normen en kosten'!$D$5:$E$103,2,FALSE)*'2'!$G$11</f>
        <v>0</v>
      </c>
      <c r="L107" s="349">
        <f t="shared" si="3"/>
        <v>22950</v>
      </c>
      <c r="M107" s="360">
        <f t="shared" si="4"/>
        <v>0</v>
      </c>
    </row>
    <row r="108" spans="1:14" x14ac:dyDescent="0.25">
      <c r="A108" s="424">
        <v>1</v>
      </c>
      <c r="B108" s="426" t="s">
        <v>424</v>
      </c>
      <c r="C108" s="358" t="s">
        <v>274</v>
      </c>
      <c r="D108" s="358" t="str">
        <f>VLOOKUP(C108,'Dropdown vloerafw en cat'!$P$2:$Q$47,2,FALSE)</f>
        <v>Kantoor</v>
      </c>
      <c r="E108" s="359"/>
      <c r="F108" s="359" t="str">
        <f>VLOOKUP(D108,'Normen en kosten'!$A$5:$B$103,2,FALSE)</f>
        <v>B</v>
      </c>
      <c r="G108" s="349">
        <v>60</v>
      </c>
      <c r="H108" s="349" t="s">
        <v>142</v>
      </c>
      <c r="I108" s="349">
        <v>255</v>
      </c>
      <c r="J108" s="349" t="str">
        <f t="shared" si="5"/>
        <v>B255</v>
      </c>
      <c r="K108" s="349">
        <f>+VLOOKUP(J108,'Normen en kosten'!$D$5:$E$103,2,FALSE)*'2'!$G$11</f>
        <v>0</v>
      </c>
      <c r="L108" s="349">
        <f t="shared" si="3"/>
        <v>15300</v>
      </c>
      <c r="M108" s="360">
        <f t="shared" si="4"/>
        <v>0</v>
      </c>
    </row>
    <row r="109" spans="1:14" x14ac:dyDescent="0.25">
      <c r="A109" s="424">
        <v>1</v>
      </c>
      <c r="B109" s="426" t="s">
        <v>425</v>
      </c>
      <c r="C109" s="358" t="s">
        <v>571</v>
      </c>
      <c r="D109" s="358" t="str">
        <f>VLOOKUP(C109,'Dropdown vloerafw en cat'!$P$2:$Q$47,2,FALSE)</f>
        <v>Verkeersruimte</v>
      </c>
      <c r="E109" s="359"/>
      <c r="F109" s="359" t="str">
        <f>VLOOKUP(D109,'Normen en kosten'!$A$5:$B$103,2,FALSE)</f>
        <v>E</v>
      </c>
      <c r="G109" s="349">
        <v>35</v>
      </c>
      <c r="H109" s="349" t="s">
        <v>142</v>
      </c>
      <c r="I109" s="349">
        <v>255</v>
      </c>
      <c r="J109" s="349" t="str">
        <f t="shared" si="5"/>
        <v>E255</v>
      </c>
      <c r="K109" s="349">
        <f>+VLOOKUP(J109,'Normen en kosten'!$D$5:$E$103,2,FALSE)*'2'!$G$11</f>
        <v>0</v>
      </c>
      <c r="L109" s="349">
        <f t="shared" si="3"/>
        <v>8925</v>
      </c>
      <c r="M109" s="360">
        <f t="shared" si="4"/>
        <v>0</v>
      </c>
    </row>
    <row r="110" spans="1:14" x14ac:dyDescent="0.25">
      <c r="A110" s="424">
        <v>1</v>
      </c>
      <c r="B110" s="426" t="s">
        <v>426</v>
      </c>
      <c r="C110" s="358" t="s">
        <v>274</v>
      </c>
      <c r="D110" s="358" t="str">
        <f>VLOOKUP(C110,'Dropdown vloerafw en cat'!$P$2:$Q$47,2,FALSE)</f>
        <v>Kantoor</v>
      </c>
      <c r="E110" s="359"/>
      <c r="F110" s="359" t="str">
        <f>VLOOKUP(D110,'Normen en kosten'!$A$5:$B$103,2,FALSE)</f>
        <v>B</v>
      </c>
      <c r="G110" s="349">
        <v>9</v>
      </c>
      <c r="H110" s="349" t="s">
        <v>142</v>
      </c>
      <c r="I110" s="349">
        <v>255</v>
      </c>
      <c r="J110" s="349" t="str">
        <f t="shared" si="5"/>
        <v>B255</v>
      </c>
      <c r="K110" s="349">
        <f>+VLOOKUP(J110,'Normen en kosten'!$D$5:$E$103,2,FALSE)*'2'!$G$11</f>
        <v>0</v>
      </c>
      <c r="L110" s="349">
        <f t="shared" si="3"/>
        <v>2295</v>
      </c>
      <c r="M110" s="360">
        <f t="shared" si="4"/>
        <v>0</v>
      </c>
    </row>
    <row r="111" spans="1:14" x14ac:dyDescent="0.25">
      <c r="A111" s="424">
        <v>1</v>
      </c>
      <c r="B111" s="426" t="s">
        <v>427</v>
      </c>
      <c r="C111" s="358" t="s">
        <v>282</v>
      </c>
      <c r="D111" s="358" t="str">
        <f>VLOOKUP(C111,'Dropdown vloerafw en cat'!$P$2:$Q$47,2,FALSE)</f>
        <v>Verkeersruimte</v>
      </c>
      <c r="E111" s="359"/>
      <c r="F111" s="359" t="str">
        <f>VLOOKUP(D111,'Normen en kosten'!$A$5:$B$103,2,FALSE)</f>
        <v>E</v>
      </c>
      <c r="G111" s="349">
        <v>10</v>
      </c>
      <c r="H111" s="349" t="s">
        <v>142</v>
      </c>
      <c r="I111" s="349">
        <v>255</v>
      </c>
      <c r="J111" s="349" t="str">
        <f t="shared" si="5"/>
        <v>E255</v>
      </c>
      <c r="K111" s="349">
        <f>+VLOOKUP(J111,'Normen en kosten'!$D$5:$E$103,2,FALSE)*'2'!$G$11</f>
        <v>0</v>
      </c>
      <c r="L111" s="349">
        <f t="shared" si="3"/>
        <v>2550</v>
      </c>
      <c r="M111" s="360">
        <f t="shared" si="4"/>
        <v>0</v>
      </c>
    </row>
    <row r="112" spans="1:14" x14ac:dyDescent="0.25">
      <c r="A112" s="424">
        <v>1</v>
      </c>
      <c r="B112" s="426" t="s">
        <v>428</v>
      </c>
      <c r="C112" s="358" t="s">
        <v>282</v>
      </c>
      <c r="D112" s="358" t="str">
        <f>VLOOKUP(C112,'Dropdown vloerafw en cat'!$P$2:$Q$47,2,FALSE)</f>
        <v>Verkeersruimte</v>
      </c>
      <c r="E112" s="359"/>
      <c r="F112" s="359" t="str">
        <f>VLOOKUP(D112,'Normen en kosten'!$A$5:$B$103,2,FALSE)</f>
        <v>E</v>
      </c>
      <c r="G112" s="349">
        <v>20</v>
      </c>
      <c r="H112" s="349" t="s">
        <v>142</v>
      </c>
      <c r="I112" s="349">
        <v>255</v>
      </c>
      <c r="J112" s="349" t="str">
        <f t="shared" si="5"/>
        <v>E255</v>
      </c>
      <c r="K112" s="349">
        <f>+VLOOKUP(J112,'Normen en kosten'!$D$5:$E$103,2,FALSE)*'2'!$G$11</f>
        <v>0</v>
      </c>
      <c r="L112" s="349">
        <f t="shared" si="3"/>
        <v>5100</v>
      </c>
      <c r="M112" s="360">
        <f t="shared" si="4"/>
        <v>0</v>
      </c>
    </row>
    <row r="113" spans="1:13" x14ac:dyDescent="0.25">
      <c r="A113" s="424">
        <v>1</v>
      </c>
      <c r="B113" s="426" t="s">
        <v>428</v>
      </c>
      <c r="C113" s="358" t="s">
        <v>554</v>
      </c>
      <c r="D113" s="358" t="str">
        <f>VLOOKUP(C113,'Dropdown vloerafw en cat'!$P$2:$Q$47,2,FALSE)</f>
        <v>Verkeersruimte</v>
      </c>
      <c r="E113" s="359"/>
      <c r="F113" s="359" t="str">
        <f>VLOOKUP(D113,'Normen en kosten'!$A$5:$B$103,2,FALSE)</f>
        <v>E</v>
      </c>
      <c r="G113" s="349">
        <v>12</v>
      </c>
      <c r="H113" s="349" t="s">
        <v>558</v>
      </c>
      <c r="I113" s="349">
        <v>255</v>
      </c>
      <c r="J113" s="349" t="str">
        <f t="shared" si="5"/>
        <v>E255</v>
      </c>
      <c r="K113" s="349">
        <f>+VLOOKUP(J113,'Normen en kosten'!$D$5:$E$103,2,FALSE)*'2'!$G$11</f>
        <v>0</v>
      </c>
      <c r="L113" s="349">
        <f t="shared" si="3"/>
        <v>3060</v>
      </c>
      <c r="M113" s="360">
        <f t="shared" si="4"/>
        <v>0</v>
      </c>
    </row>
    <row r="114" spans="1:13" x14ac:dyDescent="0.25">
      <c r="A114" s="424">
        <v>1</v>
      </c>
      <c r="B114" s="426" t="s">
        <v>429</v>
      </c>
      <c r="C114" s="358" t="s">
        <v>285</v>
      </c>
      <c r="D114" s="358" t="str">
        <f>VLOOKUP(C114,'Dropdown vloerafw en cat'!$P$2:$Q$47,2,FALSE)</f>
        <v>Sanitaire ruimte</v>
      </c>
      <c r="E114" s="359"/>
      <c r="F114" s="359" t="str">
        <f>VLOOKUP(D114,'Normen en kosten'!$A$5:$B$103,2,FALSE)</f>
        <v>G</v>
      </c>
      <c r="G114" s="349">
        <v>35</v>
      </c>
      <c r="H114" s="349" t="s">
        <v>143</v>
      </c>
      <c r="I114" s="349">
        <v>255</v>
      </c>
      <c r="J114" s="349" t="str">
        <f t="shared" si="5"/>
        <v>G255</v>
      </c>
      <c r="K114" s="349">
        <f>+VLOOKUP(J114,'Normen en kosten'!$D$5:$E$103,2,FALSE)*'2'!$G$11</f>
        <v>0</v>
      </c>
      <c r="L114" s="349">
        <f t="shared" si="3"/>
        <v>8925</v>
      </c>
      <c r="M114" s="360">
        <f t="shared" si="4"/>
        <v>0</v>
      </c>
    </row>
    <row r="115" spans="1:13" x14ac:dyDescent="0.25">
      <c r="A115" s="424">
        <v>1</v>
      </c>
      <c r="B115" s="426" t="s">
        <v>430</v>
      </c>
      <c r="C115" s="358" t="s">
        <v>274</v>
      </c>
      <c r="D115" s="358" t="str">
        <f>VLOOKUP(C115,'Dropdown vloerafw en cat'!$P$2:$Q$47,2,FALSE)</f>
        <v>Kantoor</v>
      </c>
      <c r="E115" s="359"/>
      <c r="F115" s="359" t="str">
        <f>VLOOKUP(D115,'Normen en kosten'!$A$5:$B$103,2,FALSE)</f>
        <v>B</v>
      </c>
      <c r="G115" s="349">
        <v>60</v>
      </c>
      <c r="H115" s="349" t="s">
        <v>142</v>
      </c>
      <c r="I115" s="349">
        <v>255</v>
      </c>
      <c r="J115" s="349" t="str">
        <f t="shared" si="5"/>
        <v>B255</v>
      </c>
      <c r="K115" s="349">
        <f>+VLOOKUP(J115,'Normen en kosten'!$D$5:$E$103,2,FALSE)*'2'!$G$11</f>
        <v>0</v>
      </c>
      <c r="L115" s="349">
        <f t="shared" si="3"/>
        <v>15300</v>
      </c>
      <c r="M115" s="360">
        <f t="shared" si="4"/>
        <v>0</v>
      </c>
    </row>
    <row r="116" spans="1:13" x14ac:dyDescent="0.25">
      <c r="A116" s="424">
        <v>1</v>
      </c>
      <c r="B116" s="426" t="s">
        <v>431</v>
      </c>
      <c r="C116" s="358" t="s">
        <v>274</v>
      </c>
      <c r="D116" s="358" t="str">
        <f>VLOOKUP(C116,'Dropdown vloerafw en cat'!$P$2:$Q$47,2,FALSE)</f>
        <v>Kantoor</v>
      </c>
      <c r="E116" s="359"/>
      <c r="F116" s="359" t="str">
        <f>VLOOKUP(D116,'Normen en kosten'!$A$5:$B$103,2,FALSE)</f>
        <v>B</v>
      </c>
      <c r="G116" s="349">
        <v>55</v>
      </c>
      <c r="H116" s="349" t="s">
        <v>142</v>
      </c>
      <c r="I116" s="349">
        <v>255</v>
      </c>
      <c r="J116" s="349" t="str">
        <f t="shared" si="5"/>
        <v>B255</v>
      </c>
      <c r="K116" s="349">
        <f>+VLOOKUP(J116,'Normen en kosten'!$D$5:$E$103,2,FALSE)*'2'!$G$11</f>
        <v>0</v>
      </c>
      <c r="L116" s="349">
        <f t="shared" si="3"/>
        <v>14025</v>
      </c>
      <c r="M116" s="360">
        <f t="shared" si="4"/>
        <v>0</v>
      </c>
    </row>
    <row r="117" spans="1:13" x14ac:dyDescent="0.25">
      <c r="A117" s="424">
        <v>1</v>
      </c>
      <c r="B117" s="426" t="s">
        <v>432</v>
      </c>
      <c r="C117" s="358" t="s">
        <v>282</v>
      </c>
      <c r="D117" s="358" t="str">
        <f>VLOOKUP(C117,'Dropdown vloerafw en cat'!$P$2:$Q$47,2,FALSE)</f>
        <v>Verkeersruimte</v>
      </c>
      <c r="E117" s="359"/>
      <c r="F117" s="359" t="str">
        <f>VLOOKUP(D117,'Normen en kosten'!$A$5:$B$103,2,FALSE)</f>
        <v>E</v>
      </c>
      <c r="G117" s="349">
        <v>30</v>
      </c>
      <c r="H117" s="349" t="s">
        <v>142</v>
      </c>
      <c r="I117" s="349">
        <v>255</v>
      </c>
      <c r="J117" s="349" t="str">
        <f t="shared" si="5"/>
        <v>E255</v>
      </c>
      <c r="K117" s="349">
        <f>+VLOOKUP(J117,'Normen en kosten'!$D$5:$E$103,2,FALSE)*'2'!$G$11</f>
        <v>0</v>
      </c>
      <c r="L117" s="349">
        <f t="shared" si="3"/>
        <v>7650</v>
      </c>
      <c r="M117" s="360">
        <f t="shared" si="4"/>
        <v>0</v>
      </c>
    </row>
    <row r="118" spans="1:13" x14ac:dyDescent="0.25">
      <c r="A118" s="424">
        <v>1</v>
      </c>
      <c r="B118" s="426" t="s">
        <v>433</v>
      </c>
      <c r="C118" s="358" t="s">
        <v>282</v>
      </c>
      <c r="D118" s="358" t="str">
        <f>VLOOKUP(C118,'Dropdown vloerafw en cat'!$P$2:$Q$47,2,FALSE)</f>
        <v>Verkeersruimte</v>
      </c>
      <c r="E118" s="359"/>
      <c r="F118" s="359" t="str">
        <f>VLOOKUP(D118,'Normen en kosten'!$A$5:$B$103,2,FALSE)</f>
        <v>E</v>
      </c>
      <c r="G118" s="349">
        <v>6</v>
      </c>
      <c r="H118" s="349" t="s">
        <v>142</v>
      </c>
      <c r="I118" s="349">
        <v>255</v>
      </c>
      <c r="J118" s="349" t="str">
        <f t="shared" si="5"/>
        <v>E255</v>
      </c>
      <c r="K118" s="349">
        <f>+VLOOKUP(J118,'Normen en kosten'!$D$5:$E$103,2,FALSE)*'2'!$G$11</f>
        <v>0</v>
      </c>
      <c r="L118" s="349">
        <f t="shared" si="3"/>
        <v>1530</v>
      </c>
      <c r="M118" s="360">
        <f t="shared" si="4"/>
        <v>0</v>
      </c>
    </row>
    <row r="119" spans="1:13" x14ac:dyDescent="0.25">
      <c r="A119" s="424">
        <v>1</v>
      </c>
      <c r="B119" s="426" t="s">
        <v>433</v>
      </c>
      <c r="C119" s="358" t="s">
        <v>554</v>
      </c>
      <c r="D119" s="358" t="str">
        <f>VLOOKUP(C119,'Dropdown vloerafw en cat'!$P$2:$Q$47,2,FALSE)</f>
        <v>Verkeersruimte</v>
      </c>
      <c r="E119" s="359"/>
      <c r="F119" s="359" t="str">
        <f>VLOOKUP(D119,'Normen en kosten'!$A$5:$B$103,2,FALSE)</f>
        <v>E</v>
      </c>
      <c r="G119" s="349">
        <v>12</v>
      </c>
      <c r="H119" s="349" t="s">
        <v>558</v>
      </c>
      <c r="I119" s="349">
        <v>255</v>
      </c>
      <c r="J119" s="349" t="str">
        <f t="shared" si="5"/>
        <v>E255</v>
      </c>
      <c r="K119" s="349">
        <f>+VLOOKUP(J119,'Normen en kosten'!$D$5:$E$103,2,FALSE)*'2'!$G$11</f>
        <v>0</v>
      </c>
      <c r="L119" s="349">
        <f t="shared" si="3"/>
        <v>3060</v>
      </c>
      <c r="M119" s="360">
        <f t="shared" si="4"/>
        <v>0</v>
      </c>
    </row>
    <row r="120" spans="1:13" x14ac:dyDescent="0.25">
      <c r="A120" s="424">
        <v>1</v>
      </c>
      <c r="B120" s="426" t="s">
        <v>434</v>
      </c>
      <c r="C120" s="358" t="s">
        <v>274</v>
      </c>
      <c r="D120" s="358" t="str">
        <f>VLOOKUP(C120,'Dropdown vloerafw en cat'!$P$2:$Q$47,2,FALSE)</f>
        <v>Kantoor</v>
      </c>
      <c r="E120" s="359"/>
      <c r="F120" s="359" t="str">
        <f>VLOOKUP(D120,'Normen en kosten'!$A$5:$B$103,2,FALSE)</f>
        <v>B</v>
      </c>
      <c r="G120" s="349">
        <v>60</v>
      </c>
      <c r="H120" s="349" t="s">
        <v>142</v>
      </c>
      <c r="I120" s="349">
        <v>255</v>
      </c>
      <c r="J120" s="349" t="str">
        <f t="shared" si="5"/>
        <v>B255</v>
      </c>
      <c r="K120" s="349">
        <f>+VLOOKUP(J120,'Normen en kosten'!$D$5:$E$103,2,FALSE)*'2'!$G$11</f>
        <v>0</v>
      </c>
      <c r="L120" s="349">
        <f t="shared" si="3"/>
        <v>15300</v>
      </c>
      <c r="M120" s="360">
        <f t="shared" si="4"/>
        <v>0</v>
      </c>
    </row>
    <row r="121" spans="1:13" x14ac:dyDescent="0.25">
      <c r="A121" s="424">
        <v>1</v>
      </c>
      <c r="B121" s="426" t="s">
        <v>435</v>
      </c>
      <c r="C121" s="358" t="s">
        <v>274</v>
      </c>
      <c r="D121" s="358" t="str">
        <f>VLOOKUP(C121,'Dropdown vloerafw en cat'!$P$2:$Q$47,2,FALSE)</f>
        <v>Kantoor</v>
      </c>
      <c r="E121" s="359"/>
      <c r="F121" s="359" t="str">
        <f>VLOOKUP(D121,'Normen en kosten'!$A$5:$B$103,2,FALSE)</f>
        <v>B</v>
      </c>
      <c r="G121" s="349">
        <v>28</v>
      </c>
      <c r="H121" s="349" t="s">
        <v>142</v>
      </c>
      <c r="I121" s="349">
        <v>255</v>
      </c>
      <c r="J121" s="349" t="str">
        <f t="shared" si="5"/>
        <v>B255</v>
      </c>
      <c r="K121" s="349">
        <f>+VLOOKUP(J121,'Normen en kosten'!$D$5:$E$103,2,FALSE)*'2'!$G$11</f>
        <v>0</v>
      </c>
      <c r="L121" s="349">
        <f t="shared" si="3"/>
        <v>7140</v>
      </c>
      <c r="M121" s="360">
        <f t="shared" si="4"/>
        <v>0</v>
      </c>
    </row>
    <row r="122" spans="1:13" x14ac:dyDescent="0.25">
      <c r="A122" s="424">
        <v>1</v>
      </c>
      <c r="B122" s="426" t="s">
        <v>436</v>
      </c>
      <c r="C122" s="358" t="s">
        <v>274</v>
      </c>
      <c r="D122" s="358" t="str">
        <f>VLOOKUP(C122,'Dropdown vloerafw en cat'!$P$2:$Q$47,2,FALSE)</f>
        <v>Kantoor</v>
      </c>
      <c r="E122" s="359"/>
      <c r="F122" s="359" t="str">
        <f>VLOOKUP(D122,'Normen en kosten'!$A$5:$B$103,2,FALSE)</f>
        <v>B</v>
      </c>
      <c r="G122" s="349">
        <v>30</v>
      </c>
      <c r="H122" s="349" t="s">
        <v>142</v>
      </c>
      <c r="I122" s="349">
        <v>255</v>
      </c>
      <c r="J122" s="349" t="str">
        <f t="shared" si="5"/>
        <v>B255</v>
      </c>
      <c r="K122" s="349">
        <f>+VLOOKUP(J122,'Normen en kosten'!$D$5:$E$103,2,FALSE)*'2'!$G$11</f>
        <v>0</v>
      </c>
      <c r="L122" s="349">
        <f t="shared" si="3"/>
        <v>7650</v>
      </c>
      <c r="M122" s="360">
        <f t="shared" si="4"/>
        <v>0</v>
      </c>
    </row>
    <row r="123" spans="1:13" x14ac:dyDescent="0.25">
      <c r="A123" s="424">
        <v>1</v>
      </c>
      <c r="B123" s="426" t="s">
        <v>437</v>
      </c>
      <c r="C123" s="358" t="s">
        <v>280</v>
      </c>
      <c r="D123" s="358" t="str">
        <f>VLOOKUP(C123,'Dropdown vloerafw en cat'!$P$2:$Q$47,2,FALSE)</f>
        <v>Kantoor</v>
      </c>
      <c r="E123" s="359"/>
      <c r="F123" s="359" t="str">
        <f>VLOOKUP(D123,'Normen en kosten'!$A$5:$B$103,2,FALSE)</f>
        <v>B</v>
      </c>
      <c r="G123" s="349">
        <v>30</v>
      </c>
      <c r="H123" s="349" t="s">
        <v>142</v>
      </c>
      <c r="I123" s="349">
        <v>255</v>
      </c>
      <c r="J123" s="349" t="str">
        <f t="shared" ref="J123:J186" si="6">F123&amp;I123</f>
        <v>B255</v>
      </c>
      <c r="K123" s="349">
        <f>+VLOOKUP(J123,'Normen en kosten'!$D$5:$E$103,2,FALSE)*'2'!$G$11</f>
        <v>0</v>
      </c>
      <c r="L123" s="349">
        <f t="shared" ref="L123:L186" si="7">+I123*G123</f>
        <v>7650</v>
      </c>
      <c r="M123" s="360">
        <f t="shared" ref="M123:M186" si="8">+IF(K123=0,0,L123/K123)</f>
        <v>0</v>
      </c>
    </row>
    <row r="124" spans="1:13" x14ac:dyDescent="0.25">
      <c r="A124" s="424">
        <v>1</v>
      </c>
      <c r="B124" s="426" t="s">
        <v>438</v>
      </c>
      <c r="C124" s="358" t="s">
        <v>280</v>
      </c>
      <c r="D124" s="358" t="str">
        <f>VLOOKUP(C124,'Dropdown vloerafw en cat'!$P$2:$Q$47,2,FALSE)</f>
        <v>Kantoor</v>
      </c>
      <c r="E124" s="359"/>
      <c r="F124" s="359" t="str">
        <f>VLOOKUP(D124,'Normen en kosten'!$A$5:$B$103,2,FALSE)</f>
        <v>B</v>
      </c>
      <c r="G124" s="349">
        <v>15</v>
      </c>
      <c r="H124" s="349" t="s">
        <v>142</v>
      </c>
      <c r="I124" s="349">
        <v>255</v>
      </c>
      <c r="J124" s="349" t="str">
        <f t="shared" si="6"/>
        <v>B255</v>
      </c>
      <c r="K124" s="349">
        <f>+VLOOKUP(J124,'Normen en kosten'!$D$5:$E$103,2,FALSE)*'2'!$G$11</f>
        <v>0</v>
      </c>
      <c r="L124" s="349">
        <f t="shared" si="7"/>
        <v>3825</v>
      </c>
      <c r="M124" s="360">
        <f t="shared" si="8"/>
        <v>0</v>
      </c>
    </row>
    <row r="125" spans="1:13" x14ac:dyDescent="0.25">
      <c r="A125" s="424">
        <v>1</v>
      </c>
      <c r="B125" s="426" t="s">
        <v>439</v>
      </c>
      <c r="C125" s="358" t="s">
        <v>280</v>
      </c>
      <c r="D125" s="358" t="str">
        <f>VLOOKUP(C125,'Dropdown vloerafw en cat'!$P$2:$Q$47,2,FALSE)</f>
        <v>Kantoor</v>
      </c>
      <c r="E125" s="359"/>
      <c r="F125" s="359" t="str">
        <f>VLOOKUP(D125,'Normen en kosten'!$A$5:$B$103,2,FALSE)</f>
        <v>B</v>
      </c>
      <c r="G125" s="349">
        <v>15</v>
      </c>
      <c r="H125" s="349" t="s">
        <v>142</v>
      </c>
      <c r="I125" s="349">
        <v>255</v>
      </c>
      <c r="J125" s="349" t="str">
        <f t="shared" si="6"/>
        <v>B255</v>
      </c>
      <c r="K125" s="349">
        <f>+VLOOKUP(J125,'Normen en kosten'!$D$5:$E$103,2,FALSE)*'2'!$G$11</f>
        <v>0</v>
      </c>
      <c r="L125" s="349">
        <f t="shared" si="7"/>
        <v>3825</v>
      </c>
      <c r="M125" s="360">
        <f t="shared" si="8"/>
        <v>0</v>
      </c>
    </row>
    <row r="126" spans="1:13" x14ac:dyDescent="0.25">
      <c r="A126" s="424">
        <v>1</v>
      </c>
      <c r="B126" s="426" t="s">
        <v>440</v>
      </c>
      <c r="C126" s="358" t="s">
        <v>280</v>
      </c>
      <c r="D126" s="358" t="str">
        <f>VLOOKUP(C126,'Dropdown vloerafw en cat'!$P$2:$Q$47,2,FALSE)</f>
        <v>Kantoor</v>
      </c>
      <c r="E126" s="359"/>
      <c r="F126" s="359" t="str">
        <f>VLOOKUP(D126,'Normen en kosten'!$A$5:$B$103,2,FALSE)</f>
        <v>B</v>
      </c>
      <c r="G126" s="349">
        <v>54</v>
      </c>
      <c r="H126" s="349" t="s">
        <v>142</v>
      </c>
      <c r="I126" s="349">
        <v>255</v>
      </c>
      <c r="J126" s="349" t="str">
        <f t="shared" si="6"/>
        <v>B255</v>
      </c>
      <c r="K126" s="349">
        <f>+VLOOKUP(J126,'Normen en kosten'!$D$5:$E$103,2,FALSE)*'2'!$G$11</f>
        <v>0</v>
      </c>
      <c r="L126" s="349">
        <f t="shared" si="7"/>
        <v>13770</v>
      </c>
      <c r="M126" s="360">
        <f t="shared" si="8"/>
        <v>0</v>
      </c>
    </row>
    <row r="127" spans="1:13" x14ac:dyDescent="0.25">
      <c r="A127" s="424">
        <v>1</v>
      </c>
      <c r="B127" s="426" t="s">
        <v>441</v>
      </c>
      <c r="C127" s="358" t="s">
        <v>282</v>
      </c>
      <c r="D127" s="358" t="str">
        <f>VLOOKUP(C127,'Dropdown vloerafw en cat'!$P$2:$Q$47,2,FALSE)</f>
        <v>Verkeersruimte</v>
      </c>
      <c r="E127" s="359"/>
      <c r="F127" s="359" t="str">
        <f>VLOOKUP(D127,'Normen en kosten'!$A$5:$B$103,2,FALSE)</f>
        <v>E</v>
      </c>
      <c r="G127" s="349">
        <v>9</v>
      </c>
      <c r="H127" s="349" t="s">
        <v>142</v>
      </c>
      <c r="I127" s="349">
        <v>255</v>
      </c>
      <c r="J127" s="349" t="str">
        <f t="shared" si="6"/>
        <v>E255</v>
      </c>
      <c r="K127" s="349">
        <f>+VLOOKUP(J127,'Normen en kosten'!$D$5:$E$103,2,FALSE)*'2'!$G$11</f>
        <v>0</v>
      </c>
      <c r="L127" s="349">
        <f t="shared" si="7"/>
        <v>2295</v>
      </c>
      <c r="M127" s="360">
        <f t="shared" si="8"/>
        <v>0</v>
      </c>
    </row>
    <row r="128" spans="1:13" x14ac:dyDescent="0.25">
      <c r="A128" s="424">
        <v>1</v>
      </c>
      <c r="B128" s="426" t="s">
        <v>442</v>
      </c>
      <c r="C128" s="358"/>
      <c r="D128" s="358" t="s">
        <v>266</v>
      </c>
      <c r="E128" s="359"/>
      <c r="F128" s="359"/>
      <c r="G128" s="349">
        <v>0</v>
      </c>
      <c r="H128" s="349"/>
      <c r="I128" s="349">
        <v>0</v>
      </c>
      <c r="J128" s="349"/>
      <c r="K128" s="349"/>
      <c r="L128" s="349">
        <f t="shared" si="7"/>
        <v>0</v>
      </c>
      <c r="M128" s="360">
        <f t="shared" si="8"/>
        <v>0</v>
      </c>
    </row>
    <row r="129" spans="1:13" x14ac:dyDescent="0.25">
      <c r="A129" s="424">
        <v>1</v>
      </c>
      <c r="B129" s="426" t="s">
        <v>443</v>
      </c>
      <c r="C129" s="358" t="s">
        <v>274</v>
      </c>
      <c r="D129" s="358" t="str">
        <f>VLOOKUP(C129,'Dropdown vloerafw en cat'!$P$2:$Q$47,2,FALSE)</f>
        <v>Kantoor</v>
      </c>
      <c r="E129" s="359"/>
      <c r="F129" s="359" t="str">
        <f>VLOOKUP(D129,'Normen en kosten'!$A$5:$B$103,2,FALSE)</f>
        <v>B</v>
      </c>
      <c r="G129" s="349">
        <v>35</v>
      </c>
      <c r="H129" s="349" t="s">
        <v>142</v>
      </c>
      <c r="I129" s="349">
        <v>255</v>
      </c>
      <c r="J129" s="349" t="str">
        <f t="shared" si="6"/>
        <v>B255</v>
      </c>
      <c r="K129" s="349">
        <f>+VLOOKUP(J129,'Normen en kosten'!$D$5:$E$103,2,FALSE)*'2'!$G$11</f>
        <v>0</v>
      </c>
      <c r="L129" s="349">
        <f t="shared" si="7"/>
        <v>8925</v>
      </c>
      <c r="M129" s="360">
        <f t="shared" si="8"/>
        <v>0</v>
      </c>
    </row>
    <row r="130" spans="1:13" x14ac:dyDescent="0.25">
      <c r="A130" s="424">
        <v>1</v>
      </c>
      <c r="B130" s="426" t="s">
        <v>444</v>
      </c>
      <c r="C130" s="358" t="s">
        <v>274</v>
      </c>
      <c r="D130" s="358" t="str">
        <f>VLOOKUP(C130,'Dropdown vloerafw en cat'!$P$2:$Q$47,2,FALSE)</f>
        <v>Kantoor</v>
      </c>
      <c r="E130" s="359"/>
      <c r="F130" s="359" t="str">
        <f>VLOOKUP(D130,'Normen en kosten'!$A$5:$B$103,2,FALSE)</f>
        <v>B</v>
      </c>
      <c r="G130" s="349">
        <v>15</v>
      </c>
      <c r="H130" s="349" t="s">
        <v>142</v>
      </c>
      <c r="I130" s="349">
        <v>255</v>
      </c>
      <c r="J130" s="349" t="str">
        <f t="shared" si="6"/>
        <v>B255</v>
      </c>
      <c r="K130" s="349">
        <f>+VLOOKUP(J130,'Normen en kosten'!$D$5:$E$103,2,FALSE)*'2'!$G$11</f>
        <v>0</v>
      </c>
      <c r="L130" s="349">
        <f t="shared" si="7"/>
        <v>3825</v>
      </c>
      <c r="M130" s="360">
        <f t="shared" si="8"/>
        <v>0</v>
      </c>
    </row>
    <row r="131" spans="1:13" x14ac:dyDescent="0.25">
      <c r="A131" s="424">
        <v>1</v>
      </c>
      <c r="B131" s="426" t="s">
        <v>445</v>
      </c>
      <c r="C131" s="358" t="s">
        <v>554</v>
      </c>
      <c r="D131" s="358" t="s">
        <v>266</v>
      </c>
      <c r="E131" s="359"/>
      <c r="F131" s="359"/>
      <c r="G131" s="349">
        <v>7.2</v>
      </c>
      <c r="H131" s="349" t="s">
        <v>143</v>
      </c>
      <c r="I131" s="349">
        <v>0</v>
      </c>
      <c r="J131" s="349" t="str">
        <f t="shared" si="6"/>
        <v>0</v>
      </c>
      <c r="K131" s="349"/>
      <c r="L131" s="349">
        <f t="shared" si="7"/>
        <v>0</v>
      </c>
      <c r="M131" s="360">
        <f t="shared" si="8"/>
        <v>0</v>
      </c>
    </row>
    <row r="132" spans="1:13" x14ac:dyDescent="0.25">
      <c r="A132" s="424">
        <v>1</v>
      </c>
      <c r="B132" s="426" t="s">
        <v>446</v>
      </c>
      <c r="C132" s="358" t="s">
        <v>274</v>
      </c>
      <c r="D132" s="358" t="str">
        <f>VLOOKUP(C132,'Dropdown vloerafw en cat'!$P$2:$Q$47,2,FALSE)</f>
        <v>Kantoor</v>
      </c>
      <c r="E132" s="359"/>
      <c r="F132" s="359" t="str">
        <f>VLOOKUP(D132,'Normen en kosten'!$A$5:$B$103,2,FALSE)</f>
        <v>B</v>
      </c>
      <c r="G132" s="349">
        <v>75</v>
      </c>
      <c r="H132" s="349" t="s">
        <v>142</v>
      </c>
      <c r="I132" s="349">
        <v>255</v>
      </c>
      <c r="J132" s="349" t="str">
        <f t="shared" si="6"/>
        <v>B255</v>
      </c>
      <c r="K132" s="349">
        <f>+VLOOKUP(J132,'Normen en kosten'!$D$5:$E$103,2,FALSE)*'2'!$G$11</f>
        <v>0</v>
      </c>
      <c r="L132" s="349">
        <f t="shared" si="7"/>
        <v>19125</v>
      </c>
      <c r="M132" s="360">
        <f t="shared" si="8"/>
        <v>0</v>
      </c>
    </row>
    <row r="133" spans="1:13" x14ac:dyDescent="0.25">
      <c r="A133" s="424">
        <v>1</v>
      </c>
      <c r="B133" s="426" t="s">
        <v>447</v>
      </c>
      <c r="C133" s="358" t="s">
        <v>274</v>
      </c>
      <c r="D133" s="358" t="str">
        <f>VLOOKUP(C133,'Dropdown vloerafw en cat'!$P$2:$Q$47,2,FALSE)</f>
        <v>Kantoor</v>
      </c>
      <c r="E133" s="359"/>
      <c r="F133" s="359" t="str">
        <f>VLOOKUP(D133,'Normen en kosten'!$A$5:$B$103,2,FALSE)</f>
        <v>B</v>
      </c>
      <c r="G133" s="349">
        <v>70</v>
      </c>
      <c r="H133" s="349" t="s">
        <v>142</v>
      </c>
      <c r="I133" s="349">
        <v>255</v>
      </c>
      <c r="J133" s="349" t="str">
        <f t="shared" si="6"/>
        <v>B255</v>
      </c>
      <c r="K133" s="349">
        <f>+VLOOKUP(J133,'Normen en kosten'!$D$5:$E$103,2,FALSE)*'2'!$G$11</f>
        <v>0</v>
      </c>
      <c r="L133" s="349">
        <f t="shared" si="7"/>
        <v>17850</v>
      </c>
      <c r="M133" s="360">
        <f t="shared" si="8"/>
        <v>0</v>
      </c>
    </row>
    <row r="134" spans="1:13" x14ac:dyDescent="0.25">
      <c r="A134" s="424">
        <v>1</v>
      </c>
      <c r="B134" s="426" t="s">
        <v>448</v>
      </c>
      <c r="C134" s="358" t="s">
        <v>274</v>
      </c>
      <c r="D134" s="358" t="str">
        <f>VLOOKUP(C134,'Dropdown vloerafw en cat'!$P$2:$Q$47,2,FALSE)</f>
        <v>Kantoor</v>
      </c>
      <c r="E134" s="359"/>
      <c r="F134" s="359" t="str">
        <f>VLOOKUP(D134,'Normen en kosten'!$A$5:$B$103,2,FALSE)</f>
        <v>B</v>
      </c>
      <c r="G134" s="349">
        <v>25</v>
      </c>
      <c r="H134" s="349" t="s">
        <v>142</v>
      </c>
      <c r="I134" s="349">
        <v>255</v>
      </c>
      <c r="J134" s="349" t="str">
        <f t="shared" si="6"/>
        <v>B255</v>
      </c>
      <c r="K134" s="349">
        <f>+VLOOKUP(J134,'Normen en kosten'!$D$5:$E$103,2,FALSE)*'2'!$G$11</f>
        <v>0</v>
      </c>
      <c r="L134" s="349">
        <f t="shared" si="7"/>
        <v>6375</v>
      </c>
      <c r="M134" s="360">
        <f t="shared" si="8"/>
        <v>0</v>
      </c>
    </row>
    <row r="135" spans="1:13" x14ac:dyDescent="0.25">
      <c r="A135" s="424">
        <v>1</v>
      </c>
      <c r="B135" s="426" t="s">
        <v>449</v>
      </c>
      <c r="C135" s="358" t="s">
        <v>274</v>
      </c>
      <c r="D135" s="358" t="str">
        <f>VLOOKUP(C135,'Dropdown vloerafw en cat'!$P$2:$Q$47,2,FALSE)</f>
        <v>Kantoor</v>
      </c>
      <c r="E135" s="359"/>
      <c r="F135" s="359" t="str">
        <f>VLOOKUP(D135,'Normen en kosten'!$A$5:$B$103,2,FALSE)</f>
        <v>B</v>
      </c>
      <c r="G135" s="349">
        <v>30</v>
      </c>
      <c r="H135" s="349" t="s">
        <v>142</v>
      </c>
      <c r="I135" s="349">
        <v>255</v>
      </c>
      <c r="J135" s="349" t="str">
        <f t="shared" si="6"/>
        <v>B255</v>
      </c>
      <c r="K135" s="349">
        <f>+VLOOKUP(J135,'Normen en kosten'!$D$5:$E$103,2,FALSE)*'2'!$G$11</f>
        <v>0</v>
      </c>
      <c r="L135" s="349">
        <f t="shared" si="7"/>
        <v>7650</v>
      </c>
      <c r="M135" s="360">
        <f t="shared" si="8"/>
        <v>0</v>
      </c>
    </row>
    <row r="136" spans="1:13" x14ac:dyDescent="0.25">
      <c r="A136" s="424">
        <v>1</v>
      </c>
      <c r="B136" s="426" t="s">
        <v>450</v>
      </c>
      <c r="C136" s="358" t="s">
        <v>274</v>
      </c>
      <c r="D136" s="358" t="str">
        <f>VLOOKUP(C136,'Dropdown vloerafw en cat'!$P$2:$Q$47,2,FALSE)</f>
        <v>Kantoor</v>
      </c>
      <c r="E136" s="359"/>
      <c r="F136" s="359" t="str">
        <f>VLOOKUP(D136,'Normen en kosten'!$A$5:$B$103,2,FALSE)</f>
        <v>B</v>
      </c>
      <c r="G136" s="349">
        <v>25</v>
      </c>
      <c r="H136" s="349" t="s">
        <v>142</v>
      </c>
      <c r="I136" s="349">
        <v>255</v>
      </c>
      <c r="J136" s="349" t="str">
        <f t="shared" si="6"/>
        <v>B255</v>
      </c>
      <c r="K136" s="349">
        <f>+VLOOKUP(J136,'Normen en kosten'!$D$5:$E$103,2,FALSE)*'2'!$G$11</f>
        <v>0</v>
      </c>
      <c r="L136" s="349">
        <f t="shared" si="7"/>
        <v>6375</v>
      </c>
      <c r="M136" s="360">
        <f t="shared" si="8"/>
        <v>0</v>
      </c>
    </row>
    <row r="137" spans="1:13" x14ac:dyDescent="0.25">
      <c r="A137" s="424">
        <v>1</v>
      </c>
      <c r="B137" s="426" t="s">
        <v>451</v>
      </c>
      <c r="C137" s="358" t="s">
        <v>274</v>
      </c>
      <c r="D137" s="358" t="str">
        <f>VLOOKUP(C137,'Dropdown vloerafw en cat'!$P$2:$Q$47,2,FALSE)</f>
        <v>Kantoor</v>
      </c>
      <c r="E137" s="359"/>
      <c r="F137" s="359" t="str">
        <f>VLOOKUP(D137,'Normen en kosten'!$A$5:$B$103,2,FALSE)</f>
        <v>B</v>
      </c>
      <c r="G137" s="349">
        <v>35</v>
      </c>
      <c r="H137" s="349" t="s">
        <v>142</v>
      </c>
      <c r="I137" s="349">
        <v>255</v>
      </c>
      <c r="J137" s="349" t="str">
        <f t="shared" si="6"/>
        <v>B255</v>
      </c>
      <c r="K137" s="349">
        <f>+VLOOKUP(J137,'Normen en kosten'!$D$5:$E$103,2,FALSE)*'2'!$G$11</f>
        <v>0</v>
      </c>
      <c r="L137" s="349">
        <f t="shared" si="7"/>
        <v>8925</v>
      </c>
      <c r="M137" s="360">
        <f t="shared" si="8"/>
        <v>0</v>
      </c>
    </row>
    <row r="138" spans="1:13" x14ac:dyDescent="0.25">
      <c r="A138" s="424">
        <v>1</v>
      </c>
      <c r="B138" s="426" t="s">
        <v>452</v>
      </c>
      <c r="C138" s="358" t="s">
        <v>274</v>
      </c>
      <c r="D138" s="358" t="str">
        <f>VLOOKUP(C138,'Dropdown vloerafw en cat'!$P$2:$Q$47,2,FALSE)</f>
        <v>Kantoor</v>
      </c>
      <c r="E138" s="359"/>
      <c r="F138" s="359" t="str">
        <f>VLOOKUP(D138,'Normen en kosten'!$A$5:$B$103,2,FALSE)</f>
        <v>B</v>
      </c>
      <c r="G138" s="349">
        <v>35</v>
      </c>
      <c r="H138" s="349" t="s">
        <v>142</v>
      </c>
      <c r="I138" s="349">
        <v>255</v>
      </c>
      <c r="J138" s="349" t="str">
        <f t="shared" si="6"/>
        <v>B255</v>
      </c>
      <c r="K138" s="349">
        <f>+VLOOKUP(J138,'Normen en kosten'!$D$5:$E$103,2,FALSE)*'2'!$G$11</f>
        <v>0</v>
      </c>
      <c r="L138" s="349">
        <f t="shared" si="7"/>
        <v>8925</v>
      </c>
      <c r="M138" s="360">
        <f t="shared" si="8"/>
        <v>0</v>
      </c>
    </row>
    <row r="139" spans="1:13" x14ac:dyDescent="0.25">
      <c r="A139" s="424">
        <v>1</v>
      </c>
      <c r="B139" s="426" t="s">
        <v>453</v>
      </c>
      <c r="C139" s="358" t="s">
        <v>282</v>
      </c>
      <c r="D139" s="358" t="str">
        <f>VLOOKUP(C139,'Dropdown vloerafw en cat'!$P$2:$Q$47,2,FALSE)</f>
        <v>Verkeersruimte</v>
      </c>
      <c r="E139" s="359"/>
      <c r="F139" s="359" t="str">
        <f>VLOOKUP(D139,'Normen en kosten'!$A$5:$B$103,2,FALSE)</f>
        <v>E</v>
      </c>
      <c r="G139" s="349">
        <v>6</v>
      </c>
      <c r="H139" s="349" t="s">
        <v>142</v>
      </c>
      <c r="I139" s="349">
        <v>255</v>
      </c>
      <c r="J139" s="349" t="str">
        <f t="shared" si="6"/>
        <v>E255</v>
      </c>
      <c r="K139" s="349">
        <f>+VLOOKUP(J139,'Normen en kosten'!$D$5:$E$103,2,FALSE)*'2'!$G$11</f>
        <v>0</v>
      </c>
      <c r="L139" s="349">
        <f t="shared" si="7"/>
        <v>1530</v>
      </c>
      <c r="M139" s="360">
        <f t="shared" si="8"/>
        <v>0</v>
      </c>
    </row>
    <row r="140" spans="1:13" x14ac:dyDescent="0.25">
      <c r="A140" s="424">
        <v>1</v>
      </c>
      <c r="B140" s="426" t="s">
        <v>453</v>
      </c>
      <c r="C140" s="358" t="s">
        <v>554</v>
      </c>
      <c r="D140" s="358" t="str">
        <f>VLOOKUP(C140,'Dropdown vloerafw en cat'!$P$2:$Q$47,2,FALSE)</f>
        <v>Verkeersruimte</v>
      </c>
      <c r="E140" s="359"/>
      <c r="F140" s="359" t="str">
        <f>VLOOKUP(D140,'Normen en kosten'!$A$5:$B$103,2,FALSE)</f>
        <v>E</v>
      </c>
      <c r="G140" s="349">
        <v>15</v>
      </c>
      <c r="H140" s="349" t="s">
        <v>558</v>
      </c>
      <c r="I140" s="349">
        <v>255</v>
      </c>
      <c r="J140" s="349" t="str">
        <f t="shared" si="6"/>
        <v>E255</v>
      </c>
      <c r="K140" s="349">
        <f>+VLOOKUP(J140,'Normen en kosten'!$D$5:$E$103,2,FALSE)*'2'!$G$11</f>
        <v>0</v>
      </c>
      <c r="L140" s="349">
        <f t="shared" si="7"/>
        <v>3825</v>
      </c>
      <c r="M140" s="360">
        <f t="shared" si="8"/>
        <v>0</v>
      </c>
    </row>
    <row r="141" spans="1:13" x14ac:dyDescent="0.25">
      <c r="A141" s="424">
        <v>1</v>
      </c>
      <c r="B141" s="426" t="s">
        <v>454</v>
      </c>
      <c r="C141" s="358" t="s">
        <v>552</v>
      </c>
      <c r="D141" s="358" t="str">
        <f>VLOOKUP(C141,'Dropdown vloerafw en cat'!$P$2:$Q$47,2,FALSE)</f>
        <v>Verkeersruimte</v>
      </c>
      <c r="E141" s="359"/>
      <c r="F141" s="359" t="str">
        <f>VLOOKUP(D141,'Normen en kosten'!$A$5:$B$103,2,FALSE)</f>
        <v>E</v>
      </c>
      <c r="G141" s="349">
        <v>3</v>
      </c>
      <c r="H141" s="349" t="s">
        <v>141</v>
      </c>
      <c r="I141" s="349">
        <v>255</v>
      </c>
      <c r="J141" s="349" t="str">
        <f t="shared" si="6"/>
        <v>E255</v>
      </c>
      <c r="K141" s="349">
        <f>+VLOOKUP(J141,'Normen en kosten'!$D$5:$E$103,2,FALSE)*'2'!$G$11</f>
        <v>0</v>
      </c>
      <c r="L141" s="349">
        <f t="shared" si="7"/>
        <v>765</v>
      </c>
      <c r="M141" s="360">
        <f t="shared" si="8"/>
        <v>0</v>
      </c>
    </row>
    <row r="142" spans="1:13" x14ac:dyDescent="0.25">
      <c r="A142" s="424">
        <v>1</v>
      </c>
      <c r="B142" s="426" t="s">
        <v>455</v>
      </c>
      <c r="C142" s="358" t="s">
        <v>134</v>
      </c>
      <c r="D142" s="358" t="str">
        <f>VLOOKUP(C142,'Dropdown vloerafw en cat'!$P$2:$Q$47,2,FALSE)</f>
        <v>Archief</v>
      </c>
      <c r="E142" s="359"/>
      <c r="F142" s="359" t="str">
        <f>VLOOKUP(D142,'Normen en kosten'!$A$5:$B$103,2,FALSE)</f>
        <v>K</v>
      </c>
      <c r="G142" s="349">
        <v>150</v>
      </c>
      <c r="H142" s="349" t="s">
        <v>141</v>
      </c>
      <c r="I142" s="349">
        <v>255</v>
      </c>
      <c r="J142" s="349" t="str">
        <f t="shared" si="6"/>
        <v>K255</v>
      </c>
      <c r="K142" s="349">
        <f>+VLOOKUP(J142,'Normen en kosten'!$D$5:$E$103,2,FALSE)*'2'!$G$11</f>
        <v>0</v>
      </c>
      <c r="L142" s="349">
        <f t="shared" si="7"/>
        <v>38250</v>
      </c>
      <c r="M142" s="360">
        <f t="shared" si="8"/>
        <v>0</v>
      </c>
    </row>
    <row r="143" spans="1:13" x14ac:dyDescent="0.25">
      <c r="A143" s="424">
        <v>1</v>
      </c>
      <c r="B143" s="426" t="s">
        <v>456</v>
      </c>
      <c r="C143" s="358" t="s">
        <v>553</v>
      </c>
      <c r="D143" s="358" t="s">
        <v>266</v>
      </c>
      <c r="E143" s="359"/>
      <c r="F143" s="359"/>
      <c r="G143" s="349">
        <v>7.25</v>
      </c>
      <c r="H143" s="349" t="s">
        <v>143</v>
      </c>
      <c r="I143" s="349">
        <v>0</v>
      </c>
      <c r="J143" s="349"/>
      <c r="K143" s="349"/>
      <c r="L143" s="349">
        <f t="shared" si="7"/>
        <v>0</v>
      </c>
      <c r="M143" s="360">
        <f t="shared" si="8"/>
        <v>0</v>
      </c>
    </row>
    <row r="144" spans="1:13" x14ac:dyDescent="0.25">
      <c r="A144" s="424">
        <v>1</v>
      </c>
      <c r="B144" s="426" t="s">
        <v>457</v>
      </c>
      <c r="C144" s="358" t="s">
        <v>282</v>
      </c>
      <c r="D144" s="358" t="str">
        <f>VLOOKUP(C144,'Dropdown vloerafw en cat'!$P$2:$Q$47,2,FALSE)</f>
        <v>Verkeersruimte</v>
      </c>
      <c r="E144" s="359"/>
      <c r="F144" s="359" t="str">
        <f>VLOOKUP(D144,'Normen en kosten'!$A$5:$B$103,2,FALSE)</f>
        <v>E</v>
      </c>
      <c r="G144" s="349">
        <v>70</v>
      </c>
      <c r="H144" s="349" t="s">
        <v>142</v>
      </c>
      <c r="I144" s="349">
        <v>255</v>
      </c>
      <c r="J144" s="349" t="str">
        <f t="shared" si="6"/>
        <v>E255</v>
      </c>
      <c r="K144" s="349">
        <f>+VLOOKUP(J144,'Normen en kosten'!$D$5:$E$103,2,FALSE)*'2'!$G$11</f>
        <v>0</v>
      </c>
      <c r="L144" s="349">
        <f t="shared" si="7"/>
        <v>17850</v>
      </c>
      <c r="M144" s="360">
        <f t="shared" si="8"/>
        <v>0</v>
      </c>
    </row>
    <row r="145" spans="1:13" x14ac:dyDescent="0.25">
      <c r="A145" s="424">
        <v>1</v>
      </c>
      <c r="B145" s="426" t="s">
        <v>458</v>
      </c>
      <c r="C145" s="358" t="s">
        <v>553</v>
      </c>
      <c r="D145" s="358" t="s">
        <v>266</v>
      </c>
      <c r="E145" s="359"/>
      <c r="F145" s="359"/>
      <c r="G145" s="349">
        <v>0</v>
      </c>
      <c r="H145" s="349"/>
      <c r="I145" s="349">
        <v>0</v>
      </c>
      <c r="J145" s="349" t="str">
        <f t="shared" si="6"/>
        <v>0</v>
      </c>
      <c r="K145" s="349"/>
      <c r="L145" s="349">
        <f t="shared" si="7"/>
        <v>0</v>
      </c>
      <c r="M145" s="360">
        <f t="shared" si="8"/>
        <v>0</v>
      </c>
    </row>
    <row r="146" spans="1:13" x14ac:dyDescent="0.25">
      <c r="A146" s="424">
        <v>1</v>
      </c>
      <c r="B146" s="426" t="s">
        <v>459</v>
      </c>
      <c r="C146" s="358" t="s">
        <v>280</v>
      </c>
      <c r="D146" s="358" t="str">
        <f>VLOOKUP(C146,'Dropdown vloerafw en cat'!$P$2:$Q$47,2,FALSE)</f>
        <v>Kantoor</v>
      </c>
      <c r="E146" s="359"/>
      <c r="F146" s="359" t="str">
        <f>VLOOKUP(D146,'Normen en kosten'!$A$5:$B$103,2,FALSE)</f>
        <v>B</v>
      </c>
      <c r="G146" s="349">
        <v>40</v>
      </c>
      <c r="H146" s="349" t="s">
        <v>142</v>
      </c>
      <c r="I146" s="349">
        <v>255</v>
      </c>
      <c r="J146" s="349" t="str">
        <f t="shared" si="6"/>
        <v>B255</v>
      </c>
      <c r="K146" s="349">
        <f>+VLOOKUP(J146,'Normen en kosten'!$D$5:$E$103,2,FALSE)*'2'!$G$11</f>
        <v>0</v>
      </c>
      <c r="L146" s="349">
        <f t="shared" si="7"/>
        <v>10200</v>
      </c>
      <c r="M146" s="360">
        <f t="shared" si="8"/>
        <v>0</v>
      </c>
    </row>
    <row r="147" spans="1:13" x14ac:dyDescent="0.25">
      <c r="A147" s="424">
        <v>1</v>
      </c>
      <c r="B147" s="426" t="s">
        <v>460</v>
      </c>
      <c r="C147" s="358" t="s">
        <v>274</v>
      </c>
      <c r="D147" s="358" t="str">
        <f>VLOOKUP(C147,'Dropdown vloerafw en cat'!$P$2:$Q$47,2,FALSE)</f>
        <v>Kantoor</v>
      </c>
      <c r="E147" s="359"/>
      <c r="F147" s="359" t="str">
        <f>VLOOKUP(D147,'Normen en kosten'!$A$5:$B$103,2,FALSE)</f>
        <v>B</v>
      </c>
      <c r="G147" s="349">
        <v>40</v>
      </c>
      <c r="H147" s="349" t="s">
        <v>142</v>
      </c>
      <c r="I147" s="349">
        <v>255</v>
      </c>
      <c r="J147" s="349" t="str">
        <f t="shared" si="6"/>
        <v>B255</v>
      </c>
      <c r="K147" s="349">
        <f>+VLOOKUP(J147,'Normen en kosten'!$D$5:$E$103,2,FALSE)*'2'!$G$11</f>
        <v>0</v>
      </c>
      <c r="L147" s="349">
        <f t="shared" si="7"/>
        <v>10200</v>
      </c>
      <c r="M147" s="360">
        <f t="shared" si="8"/>
        <v>0</v>
      </c>
    </row>
    <row r="148" spans="1:13" x14ac:dyDescent="0.25">
      <c r="A148" s="424">
        <v>1</v>
      </c>
      <c r="B148" s="426" t="s">
        <v>461</v>
      </c>
      <c r="C148" s="358" t="s">
        <v>274</v>
      </c>
      <c r="D148" s="358" t="str">
        <f>VLOOKUP(C148,'Dropdown vloerafw en cat'!$P$2:$Q$47,2,FALSE)</f>
        <v>Kantoor</v>
      </c>
      <c r="E148" s="359"/>
      <c r="F148" s="359" t="str">
        <f>VLOOKUP(D148,'Normen en kosten'!$A$5:$B$103,2,FALSE)</f>
        <v>B</v>
      </c>
      <c r="G148" s="349">
        <v>30</v>
      </c>
      <c r="H148" s="349" t="s">
        <v>142</v>
      </c>
      <c r="I148" s="349">
        <v>255</v>
      </c>
      <c r="J148" s="349" t="str">
        <f t="shared" si="6"/>
        <v>B255</v>
      </c>
      <c r="K148" s="349">
        <f>+VLOOKUP(J148,'Normen en kosten'!$D$5:$E$103,2,FALSE)*'2'!$G$11</f>
        <v>0</v>
      </c>
      <c r="L148" s="349">
        <f t="shared" si="7"/>
        <v>7650</v>
      </c>
      <c r="M148" s="360">
        <f t="shared" si="8"/>
        <v>0</v>
      </c>
    </row>
    <row r="149" spans="1:13" x14ac:dyDescent="0.25">
      <c r="A149" s="424">
        <v>1</v>
      </c>
      <c r="B149" s="426" t="s">
        <v>462</v>
      </c>
      <c r="C149" s="358" t="s">
        <v>274</v>
      </c>
      <c r="D149" s="358" t="str">
        <f>VLOOKUP(C149,'Dropdown vloerafw en cat'!$P$2:$Q$47,2,FALSE)</f>
        <v>Kantoor</v>
      </c>
      <c r="E149" s="359"/>
      <c r="F149" s="359" t="str">
        <f>VLOOKUP(D149,'Normen en kosten'!$A$5:$B$103,2,FALSE)</f>
        <v>B</v>
      </c>
      <c r="G149" s="349">
        <v>30</v>
      </c>
      <c r="H149" s="349" t="s">
        <v>142</v>
      </c>
      <c r="I149" s="349">
        <v>255</v>
      </c>
      <c r="J149" s="349" t="str">
        <f t="shared" si="6"/>
        <v>B255</v>
      </c>
      <c r="K149" s="349">
        <f>+VLOOKUP(J149,'Normen en kosten'!$D$5:$E$103,2,FALSE)*'2'!$G$11</f>
        <v>0</v>
      </c>
      <c r="L149" s="349">
        <f t="shared" si="7"/>
        <v>7650</v>
      </c>
      <c r="M149" s="360">
        <f t="shared" si="8"/>
        <v>0</v>
      </c>
    </row>
    <row r="150" spans="1:13" x14ac:dyDescent="0.25">
      <c r="A150" s="424">
        <v>1</v>
      </c>
      <c r="B150" s="426" t="s">
        <v>463</v>
      </c>
      <c r="C150" s="358" t="s">
        <v>274</v>
      </c>
      <c r="D150" s="358" t="str">
        <f>VLOOKUP(C150,'Dropdown vloerafw en cat'!$P$2:$Q$47,2,FALSE)</f>
        <v>Kantoor</v>
      </c>
      <c r="E150" s="359"/>
      <c r="F150" s="359" t="str">
        <f>VLOOKUP(D150,'Normen en kosten'!$A$5:$B$103,2,FALSE)</f>
        <v>B</v>
      </c>
      <c r="G150" s="349">
        <v>25</v>
      </c>
      <c r="H150" s="349" t="s">
        <v>142</v>
      </c>
      <c r="I150" s="349">
        <v>255</v>
      </c>
      <c r="J150" s="349" t="str">
        <f t="shared" si="6"/>
        <v>B255</v>
      </c>
      <c r="K150" s="349">
        <f>+VLOOKUP(J150,'Normen en kosten'!$D$5:$E$103,2,FALSE)*'2'!$G$11</f>
        <v>0</v>
      </c>
      <c r="L150" s="349">
        <f t="shared" si="7"/>
        <v>6375</v>
      </c>
      <c r="M150" s="360">
        <f t="shared" si="8"/>
        <v>0</v>
      </c>
    </row>
    <row r="151" spans="1:13" x14ac:dyDescent="0.25">
      <c r="A151" s="424">
        <v>1</v>
      </c>
      <c r="B151" s="426" t="s">
        <v>464</v>
      </c>
      <c r="C151" s="358" t="s">
        <v>274</v>
      </c>
      <c r="D151" s="358" t="str">
        <f>VLOOKUP(C151,'Dropdown vloerafw en cat'!$P$2:$Q$47,2,FALSE)</f>
        <v>Kantoor</v>
      </c>
      <c r="E151" s="359"/>
      <c r="F151" s="359" t="str">
        <f>VLOOKUP(D151,'Normen en kosten'!$A$5:$B$103,2,FALSE)</f>
        <v>B</v>
      </c>
      <c r="G151" s="349">
        <v>25</v>
      </c>
      <c r="H151" s="349" t="s">
        <v>142</v>
      </c>
      <c r="I151" s="349">
        <v>255</v>
      </c>
      <c r="J151" s="349" t="str">
        <f t="shared" si="6"/>
        <v>B255</v>
      </c>
      <c r="K151" s="349">
        <f>+VLOOKUP(J151,'Normen en kosten'!$D$5:$E$103,2,FALSE)*'2'!$G$11</f>
        <v>0</v>
      </c>
      <c r="L151" s="349">
        <f t="shared" si="7"/>
        <v>6375</v>
      </c>
      <c r="M151" s="360">
        <f t="shared" si="8"/>
        <v>0</v>
      </c>
    </row>
    <row r="152" spans="1:13" x14ac:dyDescent="0.25">
      <c r="A152" s="424">
        <v>1</v>
      </c>
      <c r="B152" s="426" t="s">
        <v>465</v>
      </c>
      <c r="C152" s="358" t="s">
        <v>274</v>
      </c>
      <c r="D152" s="358" t="str">
        <f>VLOOKUP(C152,'Dropdown vloerafw en cat'!$P$2:$Q$47,2,FALSE)</f>
        <v>Kantoor</v>
      </c>
      <c r="E152" s="359"/>
      <c r="F152" s="359" t="str">
        <f>VLOOKUP(D152,'Normen en kosten'!$A$5:$B$103,2,FALSE)</f>
        <v>B</v>
      </c>
      <c r="G152" s="349">
        <v>25</v>
      </c>
      <c r="H152" s="349" t="s">
        <v>142</v>
      </c>
      <c r="I152" s="349">
        <v>255</v>
      </c>
      <c r="J152" s="349" t="str">
        <f t="shared" si="6"/>
        <v>B255</v>
      </c>
      <c r="K152" s="349">
        <f>+VLOOKUP(J152,'Normen en kosten'!$D$5:$E$103,2,FALSE)*'2'!$G$11</f>
        <v>0</v>
      </c>
      <c r="L152" s="349">
        <f t="shared" si="7"/>
        <v>6375</v>
      </c>
      <c r="M152" s="360">
        <f t="shared" si="8"/>
        <v>0</v>
      </c>
    </row>
    <row r="153" spans="1:13" x14ac:dyDescent="0.25">
      <c r="A153" s="424">
        <v>1</v>
      </c>
      <c r="B153" s="426" t="s">
        <v>466</v>
      </c>
      <c r="C153" s="358" t="s">
        <v>274</v>
      </c>
      <c r="D153" s="358" t="str">
        <f>VLOOKUP(C153,'Dropdown vloerafw en cat'!$P$2:$Q$47,2,FALSE)</f>
        <v>Kantoor</v>
      </c>
      <c r="E153" s="359"/>
      <c r="F153" s="359" t="str">
        <f>VLOOKUP(D153,'Normen en kosten'!$A$5:$B$103,2,FALSE)</f>
        <v>B</v>
      </c>
      <c r="G153" s="349">
        <v>25</v>
      </c>
      <c r="H153" s="349" t="s">
        <v>142</v>
      </c>
      <c r="I153" s="349">
        <v>255</v>
      </c>
      <c r="J153" s="349" t="str">
        <f t="shared" si="6"/>
        <v>B255</v>
      </c>
      <c r="K153" s="349">
        <f>+VLOOKUP(J153,'Normen en kosten'!$D$5:$E$103,2,FALSE)*'2'!$G$11</f>
        <v>0</v>
      </c>
      <c r="L153" s="349">
        <f t="shared" si="7"/>
        <v>6375</v>
      </c>
      <c r="M153" s="360">
        <f t="shared" si="8"/>
        <v>0</v>
      </c>
    </row>
    <row r="154" spans="1:13" x14ac:dyDescent="0.25">
      <c r="A154" s="424">
        <v>1</v>
      </c>
      <c r="B154" s="426" t="s">
        <v>467</v>
      </c>
      <c r="C154" s="358" t="s">
        <v>280</v>
      </c>
      <c r="D154" s="358" t="str">
        <f>VLOOKUP(C154,'Dropdown vloerafw en cat'!$P$2:$Q$47,2,FALSE)</f>
        <v>Kantoor</v>
      </c>
      <c r="E154" s="359"/>
      <c r="F154" s="359" t="str">
        <f>VLOOKUP(D154,'Normen en kosten'!$A$5:$B$103,2,FALSE)</f>
        <v>B</v>
      </c>
      <c r="G154" s="349">
        <v>25</v>
      </c>
      <c r="H154" s="349" t="s">
        <v>142</v>
      </c>
      <c r="I154" s="349">
        <v>255</v>
      </c>
      <c r="J154" s="349" t="str">
        <f t="shared" si="6"/>
        <v>B255</v>
      </c>
      <c r="K154" s="349">
        <f>+VLOOKUP(J154,'Normen en kosten'!$D$5:$E$103,2,FALSE)*'2'!$G$11</f>
        <v>0</v>
      </c>
      <c r="L154" s="349">
        <f t="shared" si="7"/>
        <v>6375</v>
      </c>
      <c r="M154" s="360">
        <f t="shared" si="8"/>
        <v>0</v>
      </c>
    </row>
    <row r="155" spans="1:13" x14ac:dyDescent="0.25">
      <c r="A155" s="424">
        <v>1</v>
      </c>
      <c r="B155" s="426" t="s">
        <v>468</v>
      </c>
      <c r="C155" s="358" t="s">
        <v>280</v>
      </c>
      <c r="D155" s="358" t="str">
        <f>VLOOKUP(C155,'Dropdown vloerafw en cat'!$P$2:$Q$47,2,FALSE)</f>
        <v>Kantoor</v>
      </c>
      <c r="E155" s="359"/>
      <c r="F155" s="359" t="str">
        <f>VLOOKUP(D155,'Normen en kosten'!$A$5:$B$103,2,FALSE)</f>
        <v>B</v>
      </c>
      <c r="G155" s="349">
        <v>25</v>
      </c>
      <c r="H155" s="349" t="s">
        <v>142</v>
      </c>
      <c r="I155" s="349">
        <v>255</v>
      </c>
      <c r="J155" s="349" t="str">
        <f t="shared" si="6"/>
        <v>B255</v>
      </c>
      <c r="K155" s="349">
        <f>+VLOOKUP(J155,'Normen en kosten'!$D$5:$E$103,2,FALSE)*'2'!$G$11</f>
        <v>0</v>
      </c>
      <c r="L155" s="349">
        <f t="shared" si="7"/>
        <v>6375</v>
      </c>
      <c r="M155" s="360">
        <f t="shared" si="8"/>
        <v>0</v>
      </c>
    </row>
    <row r="156" spans="1:13" x14ac:dyDescent="0.25">
      <c r="A156" s="424">
        <v>1</v>
      </c>
      <c r="B156" s="426" t="s">
        <v>469</v>
      </c>
      <c r="C156" s="358" t="s">
        <v>274</v>
      </c>
      <c r="D156" s="358" t="str">
        <f>VLOOKUP(C156,'Dropdown vloerafw en cat'!$P$2:$Q$47,2,FALSE)</f>
        <v>Kantoor</v>
      </c>
      <c r="E156" s="359"/>
      <c r="F156" s="359" t="str">
        <f>VLOOKUP(D156,'Normen en kosten'!$A$5:$B$103,2,FALSE)</f>
        <v>B</v>
      </c>
      <c r="G156" s="349">
        <v>40</v>
      </c>
      <c r="H156" s="349" t="s">
        <v>142</v>
      </c>
      <c r="I156" s="349">
        <v>255</v>
      </c>
      <c r="J156" s="349" t="str">
        <f t="shared" si="6"/>
        <v>B255</v>
      </c>
      <c r="K156" s="349">
        <f>+VLOOKUP(J156,'Normen en kosten'!$D$5:$E$103,2,FALSE)*'2'!$G$11</f>
        <v>0</v>
      </c>
      <c r="L156" s="349">
        <f t="shared" si="7"/>
        <v>10200</v>
      </c>
      <c r="M156" s="360">
        <f t="shared" si="8"/>
        <v>0</v>
      </c>
    </row>
    <row r="157" spans="1:13" x14ac:dyDescent="0.25">
      <c r="A157" s="424">
        <v>1</v>
      </c>
      <c r="B157" s="426" t="s">
        <v>470</v>
      </c>
      <c r="C157" s="358" t="s">
        <v>282</v>
      </c>
      <c r="D157" s="358" t="str">
        <f>VLOOKUP(C157,'Dropdown vloerafw en cat'!$P$2:$Q$47,2,FALSE)</f>
        <v>Verkeersruimte</v>
      </c>
      <c r="E157" s="359"/>
      <c r="F157" s="359" t="str">
        <f>VLOOKUP(D157,'Normen en kosten'!$A$5:$B$103,2,FALSE)</f>
        <v>E</v>
      </c>
      <c r="G157" s="349">
        <v>6</v>
      </c>
      <c r="H157" s="349" t="s">
        <v>142</v>
      </c>
      <c r="I157" s="349">
        <v>255</v>
      </c>
      <c r="J157" s="349" t="str">
        <f t="shared" si="6"/>
        <v>E255</v>
      </c>
      <c r="K157" s="349">
        <f>+VLOOKUP(J157,'Normen en kosten'!$D$5:$E$103,2,FALSE)*'2'!$G$11</f>
        <v>0</v>
      </c>
      <c r="L157" s="349">
        <f t="shared" si="7"/>
        <v>1530</v>
      </c>
      <c r="M157" s="360">
        <f t="shared" si="8"/>
        <v>0</v>
      </c>
    </row>
    <row r="158" spans="1:13" x14ac:dyDescent="0.25">
      <c r="A158" s="424">
        <v>1</v>
      </c>
      <c r="B158" s="426" t="s">
        <v>470</v>
      </c>
      <c r="C158" s="358" t="s">
        <v>585</v>
      </c>
      <c r="D158" s="358" t="str">
        <f>VLOOKUP(C158,'Dropdown vloerafw en cat'!$P$2:$Q$47,2,FALSE)</f>
        <v>Verkeersruimte</v>
      </c>
      <c r="E158" s="359"/>
      <c r="F158" s="359" t="str">
        <f>VLOOKUP(D158,'Normen en kosten'!$A$5:$B$103,2,FALSE)</f>
        <v>E</v>
      </c>
      <c r="G158" s="349">
        <v>12</v>
      </c>
      <c r="H158" s="349" t="s">
        <v>558</v>
      </c>
      <c r="I158" s="349">
        <v>255</v>
      </c>
      <c r="J158" s="349" t="str">
        <f t="shared" si="6"/>
        <v>E255</v>
      </c>
      <c r="K158" s="349">
        <f>+VLOOKUP(J158,'Normen en kosten'!$D$5:$E$103,2,FALSE)*'2'!$G$11</f>
        <v>0</v>
      </c>
      <c r="L158" s="349">
        <f t="shared" si="7"/>
        <v>3060</v>
      </c>
      <c r="M158" s="360">
        <f t="shared" si="8"/>
        <v>0</v>
      </c>
    </row>
    <row r="159" spans="1:13" x14ac:dyDescent="0.25">
      <c r="A159" s="424">
        <v>1</v>
      </c>
      <c r="B159" s="426" t="s">
        <v>471</v>
      </c>
      <c r="C159" s="358" t="s">
        <v>584</v>
      </c>
      <c r="D159" s="358" t="str">
        <f>VLOOKUP(C159,'Dropdown vloerafw en cat'!$P$2:$Q$47,2,FALSE)</f>
        <v>Niet in onderhoud</v>
      </c>
      <c r="E159" s="359"/>
      <c r="F159" s="359"/>
      <c r="G159" s="349">
        <v>0</v>
      </c>
      <c r="H159" s="349"/>
      <c r="I159" s="349">
        <v>0</v>
      </c>
      <c r="J159" s="349"/>
      <c r="K159" s="349"/>
      <c r="L159" s="349">
        <f t="shared" si="7"/>
        <v>0</v>
      </c>
      <c r="M159" s="360">
        <f t="shared" si="8"/>
        <v>0</v>
      </c>
    </row>
    <row r="160" spans="1:13" x14ac:dyDescent="0.25">
      <c r="A160" s="424">
        <v>1</v>
      </c>
      <c r="B160" s="426" t="s">
        <v>472</v>
      </c>
      <c r="C160" s="358" t="s">
        <v>282</v>
      </c>
      <c r="D160" s="358" t="str">
        <f>VLOOKUP(C160,'Dropdown vloerafw en cat'!$P$2:$Q$47,2,FALSE)</f>
        <v>Verkeersruimte</v>
      </c>
      <c r="E160" s="359"/>
      <c r="F160" s="359" t="str">
        <f>VLOOKUP(D160,'Normen en kosten'!$A$5:$B$103,2,FALSE)</f>
        <v>E</v>
      </c>
      <c r="G160" s="349">
        <v>20</v>
      </c>
      <c r="H160" s="349" t="s">
        <v>142</v>
      </c>
      <c r="I160" s="349">
        <v>255</v>
      </c>
      <c r="J160" s="349" t="str">
        <f t="shared" si="6"/>
        <v>E255</v>
      </c>
      <c r="K160" s="349">
        <f>+VLOOKUP(J160,'Normen en kosten'!$D$5:$E$103,2,FALSE)*'2'!$G$11</f>
        <v>0</v>
      </c>
      <c r="L160" s="349">
        <f t="shared" si="7"/>
        <v>5100</v>
      </c>
      <c r="M160" s="360">
        <f t="shared" si="8"/>
        <v>0</v>
      </c>
    </row>
    <row r="161" spans="1:13" x14ac:dyDescent="0.25">
      <c r="A161" s="424">
        <v>1</v>
      </c>
      <c r="B161" s="426" t="s">
        <v>473</v>
      </c>
      <c r="C161" s="358" t="s">
        <v>285</v>
      </c>
      <c r="D161" s="358" t="str">
        <f>VLOOKUP(C161,'Dropdown vloerafw en cat'!$P$2:$Q$47,2,FALSE)</f>
        <v>Sanitaire ruimte</v>
      </c>
      <c r="E161" s="359"/>
      <c r="F161" s="359" t="str">
        <f>VLOOKUP(D161,'Normen en kosten'!$A$5:$B$103,2,FALSE)</f>
        <v>G</v>
      </c>
      <c r="G161" s="349">
        <v>20</v>
      </c>
      <c r="H161" s="349" t="s">
        <v>143</v>
      </c>
      <c r="I161" s="349">
        <v>255</v>
      </c>
      <c r="J161" s="349" t="str">
        <f t="shared" si="6"/>
        <v>G255</v>
      </c>
      <c r="K161" s="349">
        <f>+VLOOKUP(J161,'Normen en kosten'!$D$5:$E$103,2,FALSE)*'2'!$G$11</f>
        <v>0</v>
      </c>
      <c r="L161" s="349">
        <f t="shared" si="7"/>
        <v>5100</v>
      </c>
      <c r="M161" s="360">
        <f t="shared" si="8"/>
        <v>0</v>
      </c>
    </row>
    <row r="162" spans="1:13" x14ac:dyDescent="0.25">
      <c r="A162" s="424">
        <v>1</v>
      </c>
      <c r="B162" s="426" t="s">
        <v>474</v>
      </c>
      <c r="C162" s="358" t="s">
        <v>282</v>
      </c>
      <c r="D162" s="358" t="str">
        <f>VLOOKUP(C162,'Dropdown vloerafw en cat'!$P$2:$Q$47,2,FALSE)</f>
        <v>Verkeersruimte</v>
      </c>
      <c r="E162" s="359"/>
      <c r="F162" s="359" t="str">
        <f>VLOOKUP(D162,'Normen en kosten'!$A$5:$B$103,2,FALSE)</f>
        <v>E</v>
      </c>
      <c r="G162" s="349">
        <v>80</v>
      </c>
      <c r="H162" s="349" t="s">
        <v>142</v>
      </c>
      <c r="I162" s="349">
        <v>255</v>
      </c>
      <c r="J162" s="349" t="str">
        <f t="shared" si="6"/>
        <v>E255</v>
      </c>
      <c r="K162" s="349">
        <f>+VLOOKUP(J162,'Normen en kosten'!$D$5:$E$103,2,FALSE)*'2'!$G$11</f>
        <v>0</v>
      </c>
      <c r="L162" s="349">
        <f t="shared" si="7"/>
        <v>20400</v>
      </c>
      <c r="M162" s="360">
        <f t="shared" si="8"/>
        <v>0</v>
      </c>
    </row>
    <row r="163" spans="1:13" x14ac:dyDescent="0.25">
      <c r="A163" s="424">
        <v>1</v>
      </c>
      <c r="B163" s="426" t="s">
        <v>475</v>
      </c>
      <c r="C163" s="358" t="s">
        <v>586</v>
      </c>
      <c r="D163" s="358" t="str">
        <f>VLOOKUP(C163,'Dropdown vloerafw en cat'!$P$2:$Q$47,2,FALSE)</f>
        <v>Niet in onderhoud</v>
      </c>
      <c r="E163" s="359"/>
      <c r="F163" s="359"/>
      <c r="G163" s="349">
        <v>0</v>
      </c>
      <c r="H163" s="349"/>
      <c r="I163" s="349">
        <v>0</v>
      </c>
      <c r="J163" s="349" t="str">
        <f t="shared" si="6"/>
        <v>0</v>
      </c>
      <c r="K163" s="349"/>
      <c r="L163" s="349">
        <f t="shared" si="7"/>
        <v>0</v>
      </c>
      <c r="M163" s="360">
        <f t="shared" si="8"/>
        <v>0</v>
      </c>
    </row>
    <row r="164" spans="1:13" x14ac:dyDescent="0.25">
      <c r="A164" s="424">
        <v>1</v>
      </c>
      <c r="B164" s="426" t="s">
        <v>476</v>
      </c>
      <c r="C164" s="358" t="s">
        <v>586</v>
      </c>
      <c r="D164" s="358" t="str">
        <f>VLOOKUP(C164,'Dropdown vloerafw en cat'!$P$2:$Q$47,2,FALSE)</f>
        <v>Niet in onderhoud</v>
      </c>
      <c r="E164" s="359"/>
      <c r="F164" s="359"/>
      <c r="G164" s="349">
        <v>0</v>
      </c>
      <c r="H164" s="349"/>
      <c r="I164" s="349">
        <v>0</v>
      </c>
      <c r="J164" s="349" t="str">
        <f t="shared" si="6"/>
        <v>0</v>
      </c>
      <c r="K164" s="349"/>
      <c r="L164" s="349">
        <f t="shared" si="7"/>
        <v>0</v>
      </c>
      <c r="M164" s="360">
        <f t="shared" si="8"/>
        <v>0</v>
      </c>
    </row>
    <row r="165" spans="1:13" x14ac:dyDescent="0.25">
      <c r="A165" s="424">
        <v>1</v>
      </c>
      <c r="B165" s="426" t="s">
        <v>477</v>
      </c>
      <c r="C165" s="358" t="s">
        <v>586</v>
      </c>
      <c r="D165" s="358" t="str">
        <f>VLOOKUP(C165,'Dropdown vloerafw en cat'!$P$2:$Q$47,2,FALSE)</f>
        <v>Niet in onderhoud</v>
      </c>
      <c r="E165" s="359"/>
      <c r="F165" s="359"/>
      <c r="G165" s="349">
        <v>0</v>
      </c>
      <c r="H165" s="349"/>
      <c r="I165" s="349">
        <v>0</v>
      </c>
      <c r="J165" s="349" t="str">
        <f t="shared" si="6"/>
        <v>0</v>
      </c>
      <c r="K165" s="349"/>
      <c r="L165" s="349">
        <f t="shared" si="7"/>
        <v>0</v>
      </c>
      <c r="M165" s="360">
        <f t="shared" si="8"/>
        <v>0</v>
      </c>
    </row>
    <row r="166" spans="1:13" x14ac:dyDescent="0.25">
      <c r="A166" s="424">
        <v>2</v>
      </c>
      <c r="B166" s="426" t="s">
        <v>478</v>
      </c>
      <c r="C166" s="358" t="s">
        <v>282</v>
      </c>
      <c r="D166" s="358" t="str">
        <f>VLOOKUP(C166,'Dropdown vloerafw en cat'!$P$2:$Q$47,2,FALSE)</f>
        <v>Verkeersruimte</v>
      </c>
      <c r="E166" s="359"/>
      <c r="F166" s="359" t="str">
        <f>VLOOKUP(D166,'Normen en kosten'!$A$5:$B$103,2,FALSE)</f>
        <v>E</v>
      </c>
      <c r="G166" s="349">
        <v>6</v>
      </c>
      <c r="H166" s="349" t="s">
        <v>142</v>
      </c>
      <c r="I166" s="349">
        <v>255</v>
      </c>
      <c r="J166" s="349" t="str">
        <f t="shared" si="6"/>
        <v>E255</v>
      </c>
      <c r="K166" s="349">
        <f>+VLOOKUP(J166,'Normen en kosten'!$D$5:$E$103,2,FALSE)*'2'!$G$11</f>
        <v>0</v>
      </c>
      <c r="L166" s="349">
        <f t="shared" si="7"/>
        <v>1530</v>
      </c>
      <c r="M166" s="360">
        <f t="shared" si="8"/>
        <v>0</v>
      </c>
    </row>
    <row r="167" spans="1:13" x14ac:dyDescent="0.25">
      <c r="A167" s="424">
        <v>2</v>
      </c>
      <c r="B167" s="426" t="s">
        <v>478</v>
      </c>
      <c r="C167" s="358" t="s">
        <v>554</v>
      </c>
      <c r="D167" s="358" t="str">
        <f>VLOOKUP(C167,'Dropdown vloerafw en cat'!$P$2:$Q$47,2,FALSE)</f>
        <v>Verkeersruimte</v>
      </c>
      <c r="E167" s="359"/>
      <c r="F167" s="359" t="str">
        <f>VLOOKUP(D167,'Normen en kosten'!$A$5:$B$103,2,FALSE)</f>
        <v>E</v>
      </c>
      <c r="G167" s="349">
        <v>12</v>
      </c>
      <c r="H167" s="349" t="s">
        <v>558</v>
      </c>
      <c r="I167" s="349">
        <v>255</v>
      </c>
      <c r="J167" s="349" t="str">
        <f t="shared" si="6"/>
        <v>E255</v>
      </c>
      <c r="K167" s="349">
        <f>+VLOOKUP(J167,'Normen en kosten'!$D$5:$E$103,2,FALSE)*'2'!$G$11</f>
        <v>0</v>
      </c>
      <c r="L167" s="349">
        <f t="shared" si="7"/>
        <v>3060</v>
      </c>
      <c r="M167" s="360">
        <f t="shared" si="8"/>
        <v>0</v>
      </c>
    </row>
    <row r="168" spans="1:13" x14ac:dyDescent="0.25">
      <c r="A168" s="424">
        <v>2</v>
      </c>
      <c r="B168" s="426" t="s">
        <v>479</v>
      </c>
      <c r="C168" s="358"/>
      <c r="D168" s="358" t="s">
        <v>266</v>
      </c>
      <c r="E168" s="359"/>
      <c r="F168" s="359"/>
      <c r="G168" s="349">
        <v>0</v>
      </c>
      <c r="H168" s="349"/>
      <c r="I168" s="349">
        <v>0</v>
      </c>
      <c r="J168" s="349" t="str">
        <f t="shared" si="6"/>
        <v>0</v>
      </c>
      <c r="K168" s="349"/>
      <c r="L168" s="349">
        <f t="shared" si="7"/>
        <v>0</v>
      </c>
      <c r="M168" s="360">
        <f t="shared" si="8"/>
        <v>0</v>
      </c>
    </row>
    <row r="169" spans="1:13" x14ac:dyDescent="0.25">
      <c r="A169" s="424">
        <v>2</v>
      </c>
      <c r="B169" s="426" t="s">
        <v>480</v>
      </c>
      <c r="C169" s="358" t="s">
        <v>282</v>
      </c>
      <c r="D169" s="358" t="str">
        <f>VLOOKUP(C169,'Dropdown vloerafw en cat'!$P$2:$Q$47,2,FALSE)</f>
        <v>Verkeersruimte</v>
      </c>
      <c r="E169" s="359"/>
      <c r="F169" s="359" t="str">
        <f>VLOOKUP(D169,'Normen en kosten'!$A$5:$B$103,2,FALSE)</f>
        <v>E</v>
      </c>
      <c r="G169" s="349">
        <v>70</v>
      </c>
      <c r="H169" s="349" t="s">
        <v>142</v>
      </c>
      <c r="I169" s="349">
        <v>255</v>
      </c>
      <c r="J169" s="349" t="str">
        <f t="shared" si="6"/>
        <v>E255</v>
      </c>
      <c r="K169" s="349">
        <f>+VLOOKUP(J169,'Normen en kosten'!$D$5:$E$103,2,FALSE)*'2'!$G$11</f>
        <v>0</v>
      </c>
      <c r="L169" s="349">
        <f t="shared" si="7"/>
        <v>17850</v>
      </c>
      <c r="M169" s="360">
        <f t="shared" si="8"/>
        <v>0</v>
      </c>
    </row>
    <row r="170" spans="1:13" x14ac:dyDescent="0.25">
      <c r="A170" s="424">
        <v>2</v>
      </c>
      <c r="B170" s="426" t="s">
        <v>481</v>
      </c>
      <c r="C170" s="358" t="s">
        <v>587</v>
      </c>
      <c r="D170" s="358" t="str">
        <f>VLOOKUP(C170,'Dropdown vloerafw en cat'!$P$2:$Q$47,2,FALSE)</f>
        <v>Kantoor</v>
      </c>
      <c r="E170" s="359"/>
      <c r="F170" s="359" t="str">
        <f>VLOOKUP(D170,'Normen en kosten'!$A$5:$B$103,2,FALSE)</f>
        <v>B</v>
      </c>
      <c r="G170" s="349">
        <v>15</v>
      </c>
      <c r="H170" s="349" t="s">
        <v>141</v>
      </c>
      <c r="I170" s="349">
        <v>255</v>
      </c>
      <c r="J170" s="349" t="str">
        <f t="shared" si="6"/>
        <v>B255</v>
      </c>
      <c r="K170" s="349">
        <f>+VLOOKUP(J170,'Normen en kosten'!$D$5:$E$103,2,FALSE)*'2'!$G$11</f>
        <v>0</v>
      </c>
      <c r="L170" s="349">
        <f t="shared" si="7"/>
        <v>3825</v>
      </c>
      <c r="M170" s="360">
        <f t="shared" si="8"/>
        <v>0</v>
      </c>
    </row>
    <row r="171" spans="1:13" x14ac:dyDescent="0.25">
      <c r="A171" s="424">
        <v>2</v>
      </c>
      <c r="B171" s="426" t="s">
        <v>482</v>
      </c>
      <c r="C171" s="358" t="s">
        <v>285</v>
      </c>
      <c r="D171" s="358" t="str">
        <f>VLOOKUP(C171,'Dropdown vloerafw en cat'!$P$2:$Q$47,2,FALSE)</f>
        <v>Sanitaire ruimte</v>
      </c>
      <c r="E171" s="359"/>
      <c r="F171" s="359" t="str">
        <f>VLOOKUP(D171,'Normen en kosten'!$A$5:$B$103,2,FALSE)</f>
        <v>G</v>
      </c>
      <c r="G171" s="349">
        <v>7</v>
      </c>
      <c r="H171" s="349" t="s">
        <v>143</v>
      </c>
      <c r="I171" s="349">
        <v>255</v>
      </c>
      <c r="J171" s="349" t="str">
        <f t="shared" si="6"/>
        <v>G255</v>
      </c>
      <c r="K171" s="349">
        <f>+VLOOKUP(J171,'Normen en kosten'!$D$5:$E$103,2,FALSE)*'2'!$G$11</f>
        <v>0</v>
      </c>
      <c r="L171" s="349">
        <f t="shared" si="7"/>
        <v>1785</v>
      </c>
      <c r="M171" s="360">
        <f t="shared" si="8"/>
        <v>0</v>
      </c>
    </row>
    <row r="172" spans="1:13" x14ac:dyDescent="0.25">
      <c r="A172" s="424">
        <v>2</v>
      </c>
      <c r="B172" s="426" t="s">
        <v>483</v>
      </c>
      <c r="C172" s="358" t="s">
        <v>285</v>
      </c>
      <c r="D172" s="358" t="str">
        <f>VLOOKUP(C172,'Dropdown vloerafw en cat'!$P$2:$Q$47,2,FALSE)</f>
        <v>Sanitaire ruimte</v>
      </c>
      <c r="E172" s="359"/>
      <c r="F172" s="359" t="str">
        <f>VLOOKUP(D172,'Normen en kosten'!$A$5:$B$103,2,FALSE)</f>
        <v>G</v>
      </c>
      <c r="G172" s="349">
        <v>2</v>
      </c>
      <c r="H172" s="349" t="s">
        <v>143</v>
      </c>
      <c r="I172" s="349">
        <v>255</v>
      </c>
      <c r="J172" s="349" t="str">
        <f t="shared" si="6"/>
        <v>G255</v>
      </c>
      <c r="K172" s="349">
        <f>+VLOOKUP(J172,'Normen en kosten'!$D$5:$E$103,2,FALSE)*'2'!$G$11</f>
        <v>0</v>
      </c>
      <c r="L172" s="349">
        <f t="shared" si="7"/>
        <v>510</v>
      </c>
      <c r="M172" s="360">
        <f t="shared" si="8"/>
        <v>0</v>
      </c>
    </row>
    <row r="173" spans="1:13" x14ac:dyDescent="0.25">
      <c r="A173" s="424">
        <v>2</v>
      </c>
      <c r="B173" s="426" t="s">
        <v>484</v>
      </c>
      <c r="C173" s="358" t="s">
        <v>285</v>
      </c>
      <c r="D173" s="358" t="str">
        <f>VLOOKUP(C173,'Dropdown vloerafw en cat'!$P$2:$Q$47,2,FALSE)</f>
        <v>Sanitaire ruimte</v>
      </c>
      <c r="E173" s="359"/>
      <c r="F173" s="359" t="str">
        <f>VLOOKUP(D173,'Normen en kosten'!$A$5:$B$103,2,FALSE)</f>
        <v>G</v>
      </c>
      <c r="G173" s="349">
        <v>2</v>
      </c>
      <c r="H173" s="349" t="s">
        <v>143</v>
      </c>
      <c r="I173" s="349">
        <v>255</v>
      </c>
      <c r="J173" s="349" t="str">
        <f t="shared" si="6"/>
        <v>G255</v>
      </c>
      <c r="K173" s="349">
        <f>+VLOOKUP(J173,'Normen en kosten'!$D$5:$E$103,2,FALSE)*'2'!$G$11</f>
        <v>0</v>
      </c>
      <c r="L173" s="349">
        <f t="shared" si="7"/>
        <v>510</v>
      </c>
      <c r="M173" s="360">
        <f t="shared" si="8"/>
        <v>0</v>
      </c>
    </row>
    <row r="174" spans="1:13" x14ac:dyDescent="0.25">
      <c r="A174" s="424">
        <v>2</v>
      </c>
      <c r="B174" s="426" t="s">
        <v>485</v>
      </c>
      <c r="C174" s="358" t="s">
        <v>285</v>
      </c>
      <c r="D174" s="358" t="str">
        <f>VLOOKUP(C174,'Dropdown vloerafw en cat'!$P$2:$Q$47,2,FALSE)</f>
        <v>Sanitaire ruimte</v>
      </c>
      <c r="E174" s="359"/>
      <c r="F174" s="359" t="str">
        <f>VLOOKUP(D174,'Normen en kosten'!$A$5:$B$103,2,FALSE)</f>
        <v>G</v>
      </c>
      <c r="G174" s="349">
        <v>10</v>
      </c>
      <c r="H174" s="349" t="s">
        <v>143</v>
      </c>
      <c r="I174" s="349">
        <v>255</v>
      </c>
      <c r="J174" s="349" t="str">
        <f t="shared" si="6"/>
        <v>G255</v>
      </c>
      <c r="K174" s="349">
        <f>+VLOOKUP(J174,'Normen en kosten'!$D$5:$E$103,2,FALSE)*'2'!$G$11</f>
        <v>0</v>
      </c>
      <c r="L174" s="349">
        <f t="shared" si="7"/>
        <v>2550</v>
      </c>
      <c r="M174" s="360">
        <f t="shared" si="8"/>
        <v>0</v>
      </c>
    </row>
    <row r="175" spans="1:13" x14ac:dyDescent="0.25">
      <c r="A175" s="424">
        <v>2</v>
      </c>
      <c r="B175" s="426" t="s">
        <v>486</v>
      </c>
      <c r="C175" s="358" t="s">
        <v>285</v>
      </c>
      <c r="D175" s="358" t="str">
        <f>VLOOKUP(C175,'Dropdown vloerafw en cat'!$P$2:$Q$47,2,FALSE)</f>
        <v>Sanitaire ruimte</v>
      </c>
      <c r="E175" s="359"/>
      <c r="F175" s="359" t="str">
        <f>VLOOKUP(D175,'Normen en kosten'!$A$5:$B$103,2,FALSE)</f>
        <v>G</v>
      </c>
      <c r="G175" s="349">
        <v>2</v>
      </c>
      <c r="H175" s="349" t="s">
        <v>143</v>
      </c>
      <c r="I175" s="349">
        <v>255</v>
      </c>
      <c r="J175" s="349" t="str">
        <f t="shared" si="6"/>
        <v>G255</v>
      </c>
      <c r="K175" s="349">
        <f>+VLOOKUP(J175,'Normen en kosten'!$D$5:$E$103,2,FALSE)*'2'!$G$11</f>
        <v>0</v>
      </c>
      <c r="L175" s="349">
        <f t="shared" si="7"/>
        <v>510</v>
      </c>
      <c r="M175" s="360">
        <f t="shared" si="8"/>
        <v>0</v>
      </c>
    </row>
    <row r="176" spans="1:13" x14ac:dyDescent="0.25">
      <c r="A176" s="424">
        <v>2</v>
      </c>
      <c r="B176" s="426" t="s">
        <v>487</v>
      </c>
      <c r="C176" s="358" t="s">
        <v>285</v>
      </c>
      <c r="D176" s="358" t="str">
        <f>VLOOKUP(C176,'Dropdown vloerafw en cat'!$P$2:$Q$47,2,FALSE)</f>
        <v>Sanitaire ruimte</v>
      </c>
      <c r="E176" s="359"/>
      <c r="F176" s="359" t="str">
        <f>VLOOKUP(D176,'Normen en kosten'!$A$5:$B$103,2,FALSE)</f>
        <v>G</v>
      </c>
      <c r="G176" s="349">
        <v>2</v>
      </c>
      <c r="H176" s="349" t="s">
        <v>143</v>
      </c>
      <c r="I176" s="349">
        <v>255</v>
      </c>
      <c r="J176" s="349" t="str">
        <f t="shared" si="6"/>
        <v>G255</v>
      </c>
      <c r="K176" s="349">
        <f>+VLOOKUP(J176,'Normen en kosten'!$D$5:$E$103,2,FALSE)*'2'!$G$11</f>
        <v>0</v>
      </c>
      <c r="L176" s="349">
        <f t="shared" si="7"/>
        <v>510</v>
      </c>
      <c r="M176" s="360">
        <f t="shared" si="8"/>
        <v>0</v>
      </c>
    </row>
    <row r="177" spans="1:13" x14ac:dyDescent="0.25">
      <c r="A177" s="424">
        <v>2</v>
      </c>
      <c r="B177" s="426" t="s">
        <v>488</v>
      </c>
      <c r="C177" s="358" t="s">
        <v>557</v>
      </c>
      <c r="D177" s="358" t="s">
        <v>266</v>
      </c>
      <c r="E177" s="359"/>
      <c r="F177" s="359"/>
      <c r="G177" s="349">
        <v>10</v>
      </c>
      <c r="H177" s="349" t="s">
        <v>143</v>
      </c>
      <c r="I177" s="349">
        <v>0</v>
      </c>
      <c r="J177" s="349" t="str">
        <f t="shared" si="6"/>
        <v>0</v>
      </c>
      <c r="K177" s="349"/>
      <c r="L177" s="349">
        <f t="shared" si="7"/>
        <v>0</v>
      </c>
      <c r="M177" s="360">
        <f t="shared" si="8"/>
        <v>0</v>
      </c>
    </row>
    <row r="178" spans="1:13" x14ac:dyDescent="0.25">
      <c r="A178" s="424">
        <v>2</v>
      </c>
      <c r="B178" s="426" t="s">
        <v>489</v>
      </c>
      <c r="C178" s="358" t="s">
        <v>282</v>
      </c>
      <c r="D178" s="358" t="str">
        <f>VLOOKUP(C178,'Dropdown vloerafw en cat'!$P$2:$Q$47,2,FALSE)</f>
        <v>Verkeersruimte</v>
      </c>
      <c r="E178" s="359"/>
      <c r="F178" s="359" t="str">
        <f>VLOOKUP(D178,'Normen en kosten'!$A$5:$B$103,2,FALSE)</f>
        <v>E</v>
      </c>
      <c r="G178" s="349">
        <v>15</v>
      </c>
      <c r="H178" s="349" t="s">
        <v>142</v>
      </c>
      <c r="I178" s="349">
        <v>255</v>
      </c>
      <c r="J178" s="349" t="str">
        <f t="shared" si="6"/>
        <v>E255</v>
      </c>
      <c r="K178" s="349">
        <f>+VLOOKUP(J178,'Normen en kosten'!$D$5:$E$103,2,FALSE)*'2'!$G$11</f>
        <v>0</v>
      </c>
      <c r="L178" s="349">
        <f t="shared" si="7"/>
        <v>3825</v>
      </c>
      <c r="M178" s="360">
        <f t="shared" si="8"/>
        <v>0</v>
      </c>
    </row>
    <row r="179" spans="1:13" x14ac:dyDescent="0.25">
      <c r="A179" s="424">
        <v>2</v>
      </c>
      <c r="B179" s="426" t="s">
        <v>490</v>
      </c>
      <c r="C179" s="358"/>
      <c r="D179" s="358" t="s">
        <v>266</v>
      </c>
      <c r="E179" s="359"/>
      <c r="F179" s="359"/>
      <c r="G179" s="349">
        <v>0</v>
      </c>
      <c r="H179" s="349"/>
      <c r="I179" s="349">
        <v>0</v>
      </c>
      <c r="J179" s="349" t="str">
        <f t="shared" si="6"/>
        <v>0</v>
      </c>
      <c r="K179" s="349"/>
      <c r="L179" s="349">
        <f t="shared" si="7"/>
        <v>0</v>
      </c>
      <c r="M179" s="360">
        <f t="shared" si="8"/>
        <v>0</v>
      </c>
    </row>
    <row r="180" spans="1:13" x14ac:dyDescent="0.25">
      <c r="A180" s="424">
        <v>2</v>
      </c>
      <c r="B180" s="426" t="s">
        <v>491</v>
      </c>
      <c r="C180" s="358"/>
      <c r="D180" s="358" t="s">
        <v>266</v>
      </c>
      <c r="E180" s="359"/>
      <c r="F180" s="359"/>
      <c r="G180" s="349">
        <v>0</v>
      </c>
      <c r="H180" s="349"/>
      <c r="I180" s="349">
        <v>0</v>
      </c>
      <c r="J180" s="349" t="str">
        <f t="shared" si="6"/>
        <v>0</v>
      </c>
      <c r="K180" s="349"/>
      <c r="L180" s="349">
        <f t="shared" si="7"/>
        <v>0</v>
      </c>
      <c r="M180" s="360">
        <f t="shared" si="8"/>
        <v>0</v>
      </c>
    </row>
    <row r="181" spans="1:13" x14ac:dyDescent="0.25">
      <c r="A181" s="424">
        <v>2</v>
      </c>
      <c r="B181" s="426" t="s">
        <v>492</v>
      </c>
      <c r="C181" s="358"/>
      <c r="D181" s="358" t="s">
        <v>266</v>
      </c>
      <c r="E181" s="359"/>
      <c r="F181" s="359"/>
      <c r="G181" s="349">
        <v>0</v>
      </c>
      <c r="H181" s="349"/>
      <c r="I181" s="349">
        <v>0</v>
      </c>
      <c r="J181" s="349" t="str">
        <f t="shared" si="6"/>
        <v>0</v>
      </c>
      <c r="K181" s="349"/>
      <c r="L181" s="349">
        <f t="shared" si="7"/>
        <v>0</v>
      </c>
      <c r="M181" s="360">
        <f t="shared" si="8"/>
        <v>0</v>
      </c>
    </row>
    <row r="182" spans="1:13" x14ac:dyDescent="0.25">
      <c r="A182" s="424">
        <v>2</v>
      </c>
      <c r="B182" s="426" t="s">
        <v>493</v>
      </c>
      <c r="C182" s="358" t="s">
        <v>282</v>
      </c>
      <c r="D182" s="358" t="str">
        <f>VLOOKUP(C182,'Dropdown vloerafw en cat'!$P$2:$Q$47,2,FALSE)</f>
        <v>Verkeersruimte</v>
      </c>
      <c r="E182" s="359"/>
      <c r="F182" s="359" t="str">
        <f>VLOOKUP(D182,'Normen en kosten'!$A$5:$B$103,2,FALSE)</f>
        <v>E</v>
      </c>
      <c r="G182" s="349">
        <v>35</v>
      </c>
      <c r="H182" s="349" t="s">
        <v>142</v>
      </c>
      <c r="I182" s="349">
        <v>255</v>
      </c>
      <c r="J182" s="349" t="str">
        <f t="shared" si="6"/>
        <v>E255</v>
      </c>
      <c r="K182" s="349">
        <f>+VLOOKUP(J182,'Normen en kosten'!$D$5:$E$103,2,FALSE)*'2'!$G$11</f>
        <v>0</v>
      </c>
      <c r="L182" s="349">
        <f t="shared" si="7"/>
        <v>8925</v>
      </c>
      <c r="M182" s="360">
        <f t="shared" si="8"/>
        <v>0</v>
      </c>
    </row>
    <row r="183" spans="1:13" x14ac:dyDescent="0.25">
      <c r="A183" s="424">
        <v>2</v>
      </c>
      <c r="B183" s="426" t="s">
        <v>494</v>
      </c>
      <c r="C183" s="358" t="s">
        <v>571</v>
      </c>
      <c r="D183" s="358" t="str">
        <f>VLOOKUP(C183,'Dropdown vloerafw en cat'!$P$2:$Q$47,2,FALSE)</f>
        <v>Verkeersruimte</v>
      </c>
      <c r="E183" s="359"/>
      <c r="F183" s="359" t="str">
        <f>VLOOKUP(D183,'Normen en kosten'!$A$5:$B$103,2,FALSE)</f>
        <v>E</v>
      </c>
      <c r="G183" s="349">
        <v>30</v>
      </c>
      <c r="H183" s="349" t="s">
        <v>142</v>
      </c>
      <c r="I183" s="349">
        <v>255</v>
      </c>
      <c r="J183" s="349" t="str">
        <f t="shared" si="6"/>
        <v>E255</v>
      </c>
      <c r="K183" s="349">
        <f>+VLOOKUP(J183,'Normen en kosten'!$D$5:$E$103,2,FALSE)*'2'!$G$11</f>
        <v>0</v>
      </c>
      <c r="L183" s="349">
        <f t="shared" si="7"/>
        <v>7650</v>
      </c>
      <c r="M183" s="360">
        <f t="shared" si="8"/>
        <v>0</v>
      </c>
    </row>
    <row r="184" spans="1:13" x14ac:dyDescent="0.25">
      <c r="A184" s="424">
        <v>2</v>
      </c>
      <c r="B184" s="426" t="s">
        <v>495</v>
      </c>
      <c r="C184" s="358" t="s">
        <v>553</v>
      </c>
      <c r="D184" s="358" t="s">
        <v>266</v>
      </c>
      <c r="E184" s="359"/>
      <c r="F184" s="359"/>
      <c r="G184" s="349">
        <v>0</v>
      </c>
      <c r="H184" s="349"/>
      <c r="I184" s="349">
        <v>0</v>
      </c>
      <c r="J184" s="349" t="str">
        <f t="shared" si="6"/>
        <v>0</v>
      </c>
      <c r="K184" s="349"/>
      <c r="L184" s="349">
        <f t="shared" si="7"/>
        <v>0</v>
      </c>
      <c r="M184" s="360">
        <f t="shared" si="8"/>
        <v>0</v>
      </c>
    </row>
    <row r="185" spans="1:13" x14ac:dyDescent="0.25">
      <c r="A185" s="424">
        <v>2</v>
      </c>
      <c r="B185" s="426" t="s">
        <v>496</v>
      </c>
      <c r="C185" s="358" t="s">
        <v>282</v>
      </c>
      <c r="D185" s="358" t="str">
        <f>VLOOKUP(C185,'Dropdown vloerafw en cat'!$P$2:$Q$47,2,FALSE)</f>
        <v>Verkeersruimte</v>
      </c>
      <c r="E185" s="359"/>
      <c r="F185" s="359" t="str">
        <f>VLOOKUP(D185,'Normen en kosten'!$A$5:$B$103,2,FALSE)</f>
        <v>E</v>
      </c>
      <c r="G185" s="349">
        <v>20</v>
      </c>
      <c r="H185" s="349" t="s">
        <v>142</v>
      </c>
      <c r="I185" s="349">
        <v>255</v>
      </c>
      <c r="J185" s="349" t="str">
        <f t="shared" si="6"/>
        <v>E255</v>
      </c>
      <c r="K185" s="349">
        <f>+VLOOKUP(J185,'Normen en kosten'!$D$5:$E$103,2,FALSE)*'2'!$G$11</f>
        <v>0</v>
      </c>
      <c r="L185" s="349">
        <f t="shared" si="7"/>
        <v>5100</v>
      </c>
      <c r="M185" s="360">
        <f t="shared" si="8"/>
        <v>0</v>
      </c>
    </row>
    <row r="186" spans="1:13" x14ac:dyDescent="0.25">
      <c r="A186" s="424">
        <v>2</v>
      </c>
      <c r="B186" s="426" t="s">
        <v>496</v>
      </c>
      <c r="C186" s="358" t="s">
        <v>588</v>
      </c>
      <c r="D186" s="358" t="str">
        <f>VLOOKUP(C186,'Dropdown vloerafw en cat'!$P$2:$Q$47,2,FALSE)</f>
        <v>Kantoor</v>
      </c>
      <c r="E186" s="359"/>
      <c r="F186" s="359" t="str">
        <f>VLOOKUP(D186,'Normen en kosten'!$A$5:$B$103,2,FALSE)</f>
        <v>B</v>
      </c>
      <c r="G186" s="349">
        <v>10</v>
      </c>
      <c r="H186" s="349" t="s">
        <v>141</v>
      </c>
      <c r="I186" s="349">
        <v>255</v>
      </c>
      <c r="J186" s="349" t="str">
        <f t="shared" si="6"/>
        <v>B255</v>
      </c>
      <c r="K186" s="349">
        <f>+VLOOKUP(J186,'Normen en kosten'!$D$5:$E$103,2,FALSE)*'2'!$G$11</f>
        <v>0</v>
      </c>
      <c r="L186" s="349">
        <f t="shared" si="7"/>
        <v>2550</v>
      </c>
      <c r="M186" s="360">
        <f t="shared" si="8"/>
        <v>0</v>
      </c>
    </row>
    <row r="187" spans="1:13" x14ac:dyDescent="0.25">
      <c r="A187" s="424">
        <v>2</v>
      </c>
      <c r="B187" s="426" t="s">
        <v>497</v>
      </c>
      <c r="C187" s="358" t="s">
        <v>282</v>
      </c>
      <c r="D187" s="358" t="str">
        <f>VLOOKUP(C187,'Dropdown vloerafw en cat'!$P$2:$Q$47,2,FALSE)</f>
        <v>Verkeersruimte</v>
      </c>
      <c r="E187" s="359"/>
      <c r="F187" s="359" t="str">
        <f>VLOOKUP(D187,'Normen en kosten'!$A$5:$B$103,2,FALSE)</f>
        <v>E</v>
      </c>
      <c r="G187" s="349">
        <v>20</v>
      </c>
      <c r="H187" s="349" t="s">
        <v>142</v>
      </c>
      <c r="I187" s="349">
        <v>255</v>
      </c>
      <c r="J187" s="349" t="str">
        <f t="shared" ref="J187:J197" si="9">F187&amp;I187</f>
        <v>E255</v>
      </c>
      <c r="K187" s="349">
        <f>+VLOOKUP(J187,'Normen en kosten'!$D$5:$E$103,2,FALSE)*'2'!$G$11</f>
        <v>0</v>
      </c>
      <c r="L187" s="349">
        <f t="shared" ref="L187:L197" si="10">+I187*G187</f>
        <v>5100</v>
      </c>
      <c r="M187" s="360">
        <f t="shared" ref="M187:M197" si="11">+IF(K187=0,0,L187/K187)</f>
        <v>0</v>
      </c>
    </row>
    <row r="188" spans="1:13" x14ac:dyDescent="0.25">
      <c r="A188" s="424">
        <v>2</v>
      </c>
      <c r="B188" s="426" t="s">
        <v>498</v>
      </c>
      <c r="C188" s="358"/>
      <c r="D188" s="358" t="s">
        <v>266</v>
      </c>
      <c r="E188" s="359"/>
      <c r="F188" s="359"/>
      <c r="G188" s="349">
        <v>0</v>
      </c>
      <c r="H188" s="349"/>
      <c r="I188" s="349">
        <v>0</v>
      </c>
      <c r="J188" s="349" t="str">
        <f t="shared" si="9"/>
        <v>0</v>
      </c>
      <c r="K188" s="349"/>
      <c r="L188" s="349">
        <f t="shared" si="10"/>
        <v>0</v>
      </c>
      <c r="M188" s="360">
        <f t="shared" si="11"/>
        <v>0</v>
      </c>
    </row>
    <row r="189" spans="1:13" x14ac:dyDescent="0.25">
      <c r="A189" s="424">
        <v>2</v>
      </c>
      <c r="B189" s="426" t="s">
        <v>499</v>
      </c>
      <c r="C189" s="358" t="s">
        <v>274</v>
      </c>
      <c r="D189" s="358" t="str">
        <f>VLOOKUP(C189,'Dropdown vloerafw en cat'!$P$2:$Q$47,2,FALSE)</f>
        <v>Kantoor</v>
      </c>
      <c r="E189" s="359"/>
      <c r="F189" s="359" t="str">
        <f>VLOOKUP(D189,'Normen en kosten'!$A$5:$B$103,2,FALSE)</f>
        <v>B</v>
      </c>
      <c r="G189" s="349">
        <v>95</v>
      </c>
      <c r="H189" s="349" t="s">
        <v>142</v>
      </c>
      <c r="I189" s="349">
        <v>255</v>
      </c>
      <c r="J189" s="349" t="str">
        <f t="shared" si="9"/>
        <v>B255</v>
      </c>
      <c r="K189" s="349">
        <f>+VLOOKUP(J189,'Normen en kosten'!$D$5:$E$103,2,FALSE)*'2'!$G$11</f>
        <v>0</v>
      </c>
      <c r="L189" s="349">
        <f t="shared" si="10"/>
        <v>24225</v>
      </c>
      <c r="M189" s="360">
        <f t="shared" si="11"/>
        <v>0</v>
      </c>
    </row>
    <row r="190" spans="1:13" x14ac:dyDescent="0.25">
      <c r="A190" s="424">
        <v>2</v>
      </c>
      <c r="B190" s="426" t="s">
        <v>500</v>
      </c>
      <c r="C190" s="358" t="s">
        <v>282</v>
      </c>
      <c r="D190" s="358" t="str">
        <f>VLOOKUP(C190,'Dropdown vloerafw en cat'!$P$2:$Q$47,2,FALSE)</f>
        <v>Verkeersruimte</v>
      </c>
      <c r="E190" s="359"/>
      <c r="F190" s="359" t="str">
        <f>VLOOKUP(D190,'Normen en kosten'!$A$5:$B$103,2,FALSE)</f>
        <v>E</v>
      </c>
      <c r="G190" s="349">
        <v>30</v>
      </c>
      <c r="H190" s="349" t="s">
        <v>142</v>
      </c>
      <c r="I190" s="349">
        <v>255</v>
      </c>
      <c r="J190" s="349" t="str">
        <f t="shared" si="9"/>
        <v>E255</v>
      </c>
      <c r="K190" s="349">
        <f>+VLOOKUP(J190,'Normen en kosten'!$D$5:$E$103,2,FALSE)*'2'!$G$11</f>
        <v>0</v>
      </c>
      <c r="L190" s="349">
        <f t="shared" si="10"/>
        <v>7650</v>
      </c>
      <c r="M190" s="360">
        <f t="shared" si="11"/>
        <v>0</v>
      </c>
    </row>
    <row r="191" spans="1:13" x14ac:dyDescent="0.25">
      <c r="A191" s="424">
        <v>2</v>
      </c>
      <c r="B191" s="426" t="s">
        <v>501</v>
      </c>
      <c r="C191" s="358" t="s">
        <v>282</v>
      </c>
      <c r="D191" s="358" t="str">
        <f>VLOOKUP(C191,'Dropdown vloerafw en cat'!$P$2:$Q$47,2,FALSE)</f>
        <v>Verkeersruimte</v>
      </c>
      <c r="E191" s="359"/>
      <c r="F191" s="359" t="str">
        <f>VLOOKUP(D191,'Normen en kosten'!$A$5:$B$103,2,FALSE)</f>
        <v>E</v>
      </c>
      <c r="G191" s="349">
        <v>6</v>
      </c>
      <c r="H191" s="349" t="s">
        <v>142</v>
      </c>
      <c r="I191" s="349">
        <v>255</v>
      </c>
      <c r="J191" s="349" t="str">
        <f t="shared" si="9"/>
        <v>E255</v>
      </c>
      <c r="K191" s="349">
        <f>+VLOOKUP(J191,'Normen en kosten'!$D$5:$E$103,2,FALSE)*'2'!$G$11</f>
        <v>0</v>
      </c>
      <c r="L191" s="349">
        <f t="shared" si="10"/>
        <v>1530</v>
      </c>
      <c r="M191" s="360">
        <f t="shared" si="11"/>
        <v>0</v>
      </c>
    </row>
    <row r="192" spans="1:13" x14ac:dyDescent="0.25">
      <c r="A192" s="424">
        <v>2</v>
      </c>
      <c r="B192" s="426" t="s">
        <v>501</v>
      </c>
      <c r="C192" s="358" t="s">
        <v>554</v>
      </c>
      <c r="D192" s="358" t="str">
        <f>VLOOKUP(C192,'Dropdown vloerafw en cat'!$P$2:$Q$47,2,FALSE)</f>
        <v>Verkeersruimte</v>
      </c>
      <c r="E192" s="359"/>
      <c r="F192" s="359" t="str">
        <f>VLOOKUP(D192,'Normen en kosten'!$A$5:$B$103,2,FALSE)</f>
        <v>E</v>
      </c>
      <c r="G192" s="349">
        <v>12</v>
      </c>
      <c r="H192" s="349" t="s">
        <v>558</v>
      </c>
      <c r="I192" s="349">
        <v>255</v>
      </c>
      <c r="J192" s="349" t="str">
        <f t="shared" si="9"/>
        <v>E255</v>
      </c>
      <c r="K192" s="349">
        <f>+VLOOKUP(J192,'Normen en kosten'!$D$5:$E$103,2,FALSE)*'2'!$G$11</f>
        <v>0</v>
      </c>
      <c r="L192" s="349">
        <f t="shared" si="10"/>
        <v>3060</v>
      </c>
      <c r="M192" s="360">
        <f t="shared" si="11"/>
        <v>0</v>
      </c>
    </row>
    <row r="193" spans="1:13" x14ac:dyDescent="0.25">
      <c r="A193" s="424">
        <v>2</v>
      </c>
      <c r="B193" s="426" t="s">
        <v>502</v>
      </c>
      <c r="C193" s="358" t="s">
        <v>274</v>
      </c>
      <c r="D193" s="358" t="str">
        <f>VLOOKUP(C193,'Dropdown vloerafw en cat'!$P$2:$Q$47,2,FALSE)</f>
        <v>Kantoor</v>
      </c>
      <c r="E193" s="359"/>
      <c r="F193" s="359" t="str">
        <f>VLOOKUP(D193,'Normen en kosten'!$A$5:$B$103,2,FALSE)</f>
        <v>B</v>
      </c>
      <c r="G193" s="349">
        <v>60</v>
      </c>
      <c r="H193" s="349" t="s">
        <v>142</v>
      </c>
      <c r="I193" s="349">
        <v>255</v>
      </c>
      <c r="J193" s="349" t="str">
        <f t="shared" si="9"/>
        <v>B255</v>
      </c>
      <c r="K193" s="349">
        <f>+VLOOKUP(J193,'Normen en kosten'!$D$5:$E$103,2,FALSE)*'2'!$G$11</f>
        <v>0</v>
      </c>
      <c r="L193" s="349">
        <f t="shared" si="10"/>
        <v>15300</v>
      </c>
      <c r="M193" s="360">
        <f t="shared" si="11"/>
        <v>0</v>
      </c>
    </row>
    <row r="194" spans="1:13" x14ac:dyDescent="0.25">
      <c r="A194" s="424">
        <v>2</v>
      </c>
      <c r="B194" s="426" t="s">
        <v>503</v>
      </c>
      <c r="C194" s="358" t="s">
        <v>274</v>
      </c>
      <c r="D194" s="358" t="str">
        <f>VLOOKUP(C194,'Dropdown vloerafw en cat'!$P$2:$Q$47,2,FALSE)</f>
        <v>Kantoor</v>
      </c>
      <c r="E194" s="359"/>
      <c r="F194" s="359" t="str">
        <f>VLOOKUP(D194,'Normen en kosten'!$A$5:$B$103,2,FALSE)</f>
        <v>B</v>
      </c>
      <c r="G194" s="349">
        <v>20</v>
      </c>
      <c r="H194" s="349" t="s">
        <v>142</v>
      </c>
      <c r="I194" s="349">
        <v>255</v>
      </c>
      <c r="J194" s="349" t="str">
        <f t="shared" si="9"/>
        <v>B255</v>
      </c>
      <c r="K194" s="349">
        <f>+VLOOKUP(J194,'Normen en kosten'!$D$5:$E$103,2,FALSE)*'2'!$G$11</f>
        <v>0</v>
      </c>
      <c r="L194" s="349">
        <f t="shared" si="10"/>
        <v>5100</v>
      </c>
      <c r="M194" s="360">
        <f t="shared" si="11"/>
        <v>0</v>
      </c>
    </row>
    <row r="195" spans="1:13" x14ac:dyDescent="0.25">
      <c r="A195" s="424">
        <v>2</v>
      </c>
      <c r="B195" s="426" t="s">
        <v>504</v>
      </c>
      <c r="C195" s="358" t="s">
        <v>274</v>
      </c>
      <c r="D195" s="358" t="str">
        <f>VLOOKUP(C195,'Dropdown vloerafw en cat'!$P$2:$Q$47,2,FALSE)</f>
        <v>Kantoor</v>
      </c>
      <c r="E195" s="359"/>
      <c r="F195" s="359" t="str">
        <f>VLOOKUP(D195,'Normen en kosten'!$A$5:$B$103,2,FALSE)</f>
        <v>B</v>
      </c>
      <c r="G195" s="349">
        <v>20</v>
      </c>
      <c r="H195" s="349" t="s">
        <v>142</v>
      </c>
      <c r="I195" s="349">
        <v>255</v>
      </c>
      <c r="J195" s="349" t="str">
        <f t="shared" si="9"/>
        <v>B255</v>
      </c>
      <c r="K195" s="349">
        <f>+VLOOKUP(J195,'Normen en kosten'!$D$5:$E$103,2,FALSE)*'2'!$G$11</f>
        <v>0</v>
      </c>
      <c r="L195" s="349">
        <f t="shared" si="10"/>
        <v>5100</v>
      </c>
      <c r="M195" s="360">
        <f t="shared" si="11"/>
        <v>0</v>
      </c>
    </row>
    <row r="196" spans="1:13" x14ac:dyDescent="0.25">
      <c r="A196" s="424">
        <v>2</v>
      </c>
      <c r="B196" s="426" t="s">
        <v>505</v>
      </c>
      <c r="C196" s="358" t="s">
        <v>274</v>
      </c>
      <c r="D196" s="358" t="str">
        <f>VLOOKUP(C196,'Dropdown vloerafw en cat'!$P$2:$Q$47,2,FALSE)</f>
        <v>Kantoor</v>
      </c>
      <c r="E196" s="359"/>
      <c r="F196" s="359" t="str">
        <f>VLOOKUP(D196,'Normen en kosten'!$A$5:$B$103,2,FALSE)</f>
        <v>B</v>
      </c>
      <c r="G196" s="349">
        <v>33</v>
      </c>
      <c r="H196" s="349" t="s">
        <v>142</v>
      </c>
      <c r="I196" s="349">
        <v>255</v>
      </c>
      <c r="J196" s="349" t="str">
        <f t="shared" si="9"/>
        <v>B255</v>
      </c>
      <c r="K196" s="349">
        <f>+VLOOKUP(J196,'Normen en kosten'!$D$5:$E$103,2,FALSE)*'2'!$G$11</f>
        <v>0</v>
      </c>
      <c r="L196" s="349">
        <f t="shared" si="10"/>
        <v>8415</v>
      </c>
      <c r="M196" s="360">
        <f t="shared" si="11"/>
        <v>0</v>
      </c>
    </row>
    <row r="197" spans="1:13" x14ac:dyDescent="0.25">
      <c r="A197" s="424">
        <v>2</v>
      </c>
      <c r="B197" s="426" t="s">
        <v>506</v>
      </c>
      <c r="C197" s="358" t="s">
        <v>280</v>
      </c>
      <c r="D197" s="358" t="str">
        <f>VLOOKUP(C197,'Dropdown vloerafw en cat'!$P$2:$Q$47,2,FALSE)</f>
        <v>Kantoor</v>
      </c>
      <c r="E197" s="359"/>
      <c r="F197" s="359" t="str">
        <f>VLOOKUP(D197,'Normen en kosten'!$A$5:$B$103,2,FALSE)</f>
        <v>B</v>
      </c>
      <c r="G197" s="349">
        <v>20</v>
      </c>
      <c r="H197" s="349" t="s">
        <v>142</v>
      </c>
      <c r="I197" s="349">
        <v>255</v>
      </c>
      <c r="J197" s="349" t="str">
        <f t="shared" si="9"/>
        <v>B255</v>
      </c>
      <c r="K197" s="349">
        <f>+VLOOKUP(J197,'Normen en kosten'!$D$5:$E$103,2,FALSE)*'2'!$G$11</f>
        <v>0</v>
      </c>
      <c r="L197" s="349">
        <f t="shared" si="10"/>
        <v>5100</v>
      </c>
      <c r="M197" s="360">
        <f t="shared" si="11"/>
        <v>0</v>
      </c>
    </row>
    <row r="198" spans="1:13" x14ac:dyDescent="0.25">
      <c r="A198" s="424">
        <v>2</v>
      </c>
      <c r="B198" s="426" t="s">
        <v>507</v>
      </c>
      <c r="C198" s="358" t="s">
        <v>285</v>
      </c>
      <c r="D198" s="358" t="str">
        <f>VLOOKUP(C198,'Dropdown vloerafw en cat'!$P$2:$Q$47,2,FALSE)</f>
        <v>Sanitaire ruimte</v>
      </c>
      <c r="E198" s="359"/>
      <c r="F198" s="359" t="str">
        <f>VLOOKUP(D198,'Normen en kosten'!$A$5:$B$103,2,FALSE)</f>
        <v>G</v>
      </c>
      <c r="G198" s="349">
        <v>5</v>
      </c>
      <c r="H198" s="349" t="s">
        <v>143</v>
      </c>
      <c r="I198" s="349">
        <v>255</v>
      </c>
      <c r="J198" s="349" t="str">
        <f t="shared" ref="J198:J240" si="12">F198&amp;I198</f>
        <v>G255</v>
      </c>
      <c r="K198" s="349">
        <f>+VLOOKUP(J198,'Normen en kosten'!$D$5:$E$103,2,FALSE)*'2'!$G$11</f>
        <v>0</v>
      </c>
      <c r="L198" s="349">
        <f t="shared" ref="L198:L239" si="13">+I198*G198</f>
        <v>1275</v>
      </c>
      <c r="M198" s="360">
        <f t="shared" ref="M198:M240" si="14">+IF(K198=0,0,L198/K198)</f>
        <v>0</v>
      </c>
    </row>
    <row r="199" spans="1:13" x14ac:dyDescent="0.25">
      <c r="A199" s="424">
        <v>2</v>
      </c>
      <c r="B199" s="426" t="s">
        <v>508</v>
      </c>
      <c r="C199" s="358" t="s">
        <v>285</v>
      </c>
      <c r="D199" s="358" t="str">
        <f>VLOOKUP(C199,'Dropdown vloerafw en cat'!$P$2:$Q$47,2,FALSE)</f>
        <v>Sanitaire ruimte</v>
      </c>
      <c r="E199" s="359"/>
      <c r="F199" s="359" t="str">
        <f>VLOOKUP(D199,'Normen en kosten'!$A$5:$B$103,2,FALSE)</f>
        <v>G</v>
      </c>
      <c r="G199" s="349">
        <v>2</v>
      </c>
      <c r="H199" s="349" t="s">
        <v>143</v>
      </c>
      <c r="I199" s="349">
        <v>255</v>
      </c>
      <c r="J199" s="349" t="str">
        <f t="shared" si="12"/>
        <v>G255</v>
      </c>
      <c r="K199" s="349">
        <f>+VLOOKUP(J199,'Normen en kosten'!$D$5:$E$103,2,FALSE)*'2'!$G$11</f>
        <v>0</v>
      </c>
      <c r="L199" s="349">
        <f t="shared" si="13"/>
        <v>510</v>
      </c>
      <c r="M199" s="360">
        <f t="shared" si="14"/>
        <v>0</v>
      </c>
    </row>
    <row r="200" spans="1:13" x14ac:dyDescent="0.25">
      <c r="A200" s="424">
        <v>2</v>
      </c>
      <c r="B200" s="426" t="s">
        <v>509</v>
      </c>
      <c r="C200" s="358" t="s">
        <v>285</v>
      </c>
      <c r="D200" s="358" t="str">
        <f>VLOOKUP(C200,'Dropdown vloerafw en cat'!$P$2:$Q$47,2,FALSE)</f>
        <v>Sanitaire ruimte</v>
      </c>
      <c r="E200" s="359"/>
      <c r="F200" s="359" t="str">
        <f>VLOOKUP(D200,'Normen en kosten'!$A$5:$B$103,2,FALSE)</f>
        <v>G</v>
      </c>
      <c r="G200" s="349">
        <v>2</v>
      </c>
      <c r="H200" s="349" t="s">
        <v>143</v>
      </c>
      <c r="I200" s="349">
        <v>255</v>
      </c>
      <c r="J200" s="349" t="str">
        <f t="shared" si="12"/>
        <v>G255</v>
      </c>
      <c r="K200" s="349">
        <f>+VLOOKUP(J200,'Normen en kosten'!$D$5:$E$103,2,FALSE)*'2'!$G$11</f>
        <v>0</v>
      </c>
      <c r="L200" s="349">
        <f t="shared" si="13"/>
        <v>510</v>
      </c>
      <c r="M200" s="360">
        <f t="shared" si="14"/>
        <v>0</v>
      </c>
    </row>
    <row r="201" spans="1:13" x14ac:dyDescent="0.25">
      <c r="A201" s="424">
        <v>2</v>
      </c>
      <c r="B201" s="426" t="s">
        <v>510</v>
      </c>
      <c r="C201" s="358" t="s">
        <v>285</v>
      </c>
      <c r="D201" s="358" t="str">
        <f>VLOOKUP(C201,'Dropdown vloerafw en cat'!$P$2:$Q$47,2,FALSE)</f>
        <v>Sanitaire ruimte</v>
      </c>
      <c r="E201" s="359"/>
      <c r="F201" s="359" t="str">
        <f>VLOOKUP(D201,'Normen en kosten'!$A$5:$B$103,2,FALSE)</f>
        <v>G</v>
      </c>
      <c r="G201" s="349">
        <v>5</v>
      </c>
      <c r="H201" s="349" t="s">
        <v>143</v>
      </c>
      <c r="I201" s="349">
        <v>255</v>
      </c>
      <c r="J201" s="349" t="str">
        <f t="shared" si="12"/>
        <v>G255</v>
      </c>
      <c r="K201" s="349">
        <f>+VLOOKUP(J201,'Normen en kosten'!$D$5:$E$103,2,FALSE)*'2'!$G$11</f>
        <v>0</v>
      </c>
      <c r="L201" s="349">
        <f t="shared" si="13"/>
        <v>1275</v>
      </c>
      <c r="M201" s="360">
        <f t="shared" si="14"/>
        <v>0</v>
      </c>
    </row>
    <row r="202" spans="1:13" x14ac:dyDescent="0.25">
      <c r="A202" s="424">
        <v>2</v>
      </c>
      <c r="B202" s="426" t="s">
        <v>511</v>
      </c>
      <c r="C202" s="358" t="s">
        <v>285</v>
      </c>
      <c r="D202" s="358" t="str">
        <f>VLOOKUP(C202,'Dropdown vloerafw en cat'!$P$2:$Q$47,2,FALSE)</f>
        <v>Sanitaire ruimte</v>
      </c>
      <c r="E202" s="359"/>
      <c r="F202" s="359" t="str">
        <f>VLOOKUP(D202,'Normen en kosten'!$A$5:$B$103,2,FALSE)</f>
        <v>G</v>
      </c>
      <c r="G202" s="349">
        <v>2</v>
      </c>
      <c r="H202" s="349" t="s">
        <v>143</v>
      </c>
      <c r="I202" s="349">
        <v>255</v>
      </c>
      <c r="J202" s="349" t="str">
        <f t="shared" si="12"/>
        <v>G255</v>
      </c>
      <c r="K202" s="349">
        <f>+VLOOKUP(J202,'Normen en kosten'!$D$5:$E$103,2,FALSE)*'2'!$G$11</f>
        <v>0</v>
      </c>
      <c r="L202" s="349">
        <f t="shared" si="13"/>
        <v>510</v>
      </c>
      <c r="M202" s="360">
        <f t="shared" si="14"/>
        <v>0</v>
      </c>
    </row>
    <row r="203" spans="1:13" x14ac:dyDescent="0.25">
      <c r="A203" s="424">
        <v>2</v>
      </c>
      <c r="B203" s="426" t="s">
        <v>512</v>
      </c>
      <c r="C203" s="358" t="s">
        <v>285</v>
      </c>
      <c r="D203" s="358" t="str">
        <f>VLOOKUP(C203,'Dropdown vloerafw en cat'!$P$2:$Q$47,2,FALSE)</f>
        <v>Sanitaire ruimte</v>
      </c>
      <c r="E203" s="359"/>
      <c r="F203" s="359" t="str">
        <f>VLOOKUP(D203,'Normen en kosten'!$A$5:$B$103,2,FALSE)</f>
        <v>G</v>
      </c>
      <c r="G203" s="349">
        <v>2</v>
      </c>
      <c r="H203" s="349" t="s">
        <v>143</v>
      </c>
      <c r="I203" s="349">
        <v>255</v>
      </c>
      <c r="J203" s="349" t="str">
        <f t="shared" si="12"/>
        <v>G255</v>
      </c>
      <c r="K203" s="349">
        <f>+VLOOKUP(J203,'Normen en kosten'!$D$5:$E$103,2,FALSE)*'2'!$G$11</f>
        <v>0</v>
      </c>
      <c r="L203" s="349">
        <f t="shared" si="13"/>
        <v>510</v>
      </c>
      <c r="M203" s="360">
        <f t="shared" si="14"/>
        <v>0</v>
      </c>
    </row>
    <row r="204" spans="1:13" x14ac:dyDescent="0.25">
      <c r="A204" s="424">
        <v>2</v>
      </c>
      <c r="B204" s="426" t="s">
        <v>513</v>
      </c>
      <c r="C204" s="358" t="s">
        <v>557</v>
      </c>
      <c r="D204" s="358" t="s">
        <v>266</v>
      </c>
      <c r="E204" s="359"/>
      <c r="F204" s="359"/>
      <c r="G204" s="349">
        <v>5</v>
      </c>
      <c r="H204" s="349" t="s">
        <v>143</v>
      </c>
      <c r="I204" s="349">
        <v>0</v>
      </c>
      <c r="J204" s="349" t="str">
        <f t="shared" si="12"/>
        <v>0</v>
      </c>
      <c r="K204" s="349"/>
      <c r="L204" s="349">
        <f t="shared" si="13"/>
        <v>0</v>
      </c>
      <c r="M204" s="360">
        <f t="shared" si="14"/>
        <v>0</v>
      </c>
    </row>
    <row r="205" spans="1:13" x14ac:dyDescent="0.25">
      <c r="A205" s="424">
        <v>2</v>
      </c>
      <c r="B205" s="426" t="s">
        <v>514</v>
      </c>
      <c r="C205" s="358" t="s">
        <v>584</v>
      </c>
      <c r="D205" s="358" t="str">
        <f>VLOOKUP(C205,'Dropdown vloerafw en cat'!$P$2:$Q$47,2,FALSE)</f>
        <v>Niet in onderhoud</v>
      </c>
      <c r="E205" s="359"/>
      <c r="F205" s="359"/>
      <c r="G205" s="349">
        <v>68.5</v>
      </c>
      <c r="H205" s="349" t="s">
        <v>143</v>
      </c>
      <c r="I205" s="349">
        <v>0</v>
      </c>
      <c r="J205" s="349" t="str">
        <f t="shared" si="12"/>
        <v>0</v>
      </c>
      <c r="K205" s="349"/>
      <c r="L205" s="349">
        <f t="shared" si="13"/>
        <v>0</v>
      </c>
      <c r="M205" s="360">
        <f t="shared" si="14"/>
        <v>0</v>
      </c>
    </row>
    <row r="206" spans="1:13" x14ac:dyDescent="0.25">
      <c r="A206" s="424">
        <v>2</v>
      </c>
      <c r="B206" s="426" t="s">
        <v>515</v>
      </c>
      <c r="C206" s="358" t="s">
        <v>584</v>
      </c>
      <c r="D206" s="358" t="str">
        <f>VLOOKUP(C206,'Dropdown vloerafw en cat'!$P$2:$Q$47,2,FALSE)</f>
        <v>Niet in onderhoud</v>
      </c>
      <c r="E206" s="359"/>
      <c r="F206" s="359"/>
      <c r="G206" s="349"/>
      <c r="H206" s="349" t="s">
        <v>143</v>
      </c>
      <c r="I206" s="349">
        <v>0</v>
      </c>
      <c r="J206" s="349" t="str">
        <f t="shared" si="12"/>
        <v>0</v>
      </c>
      <c r="K206" s="349"/>
      <c r="L206" s="349">
        <f t="shared" si="13"/>
        <v>0</v>
      </c>
      <c r="M206" s="360">
        <f t="shared" si="14"/>
        <v>0</v>
      </c>
    </row>
    <row r="207" spans="1:13" x14ac:dyDescent="0.25">
      <c r="A207" s="424">
        <v>2</v>
      </c>
      <c r="B207" s="426" t="s">
        <v>516</v>
      </c>
      <c r="C207" s="358" t="s">
        <v>584</v>
      </c>
      <c r="D207" s="358" t="str">
        <f>VLOOKUP(C207,'Dropdown vloerafw en cat'!$P$2:$Q$47,2,FALSE)</f>
        <v>Niet in onderhoud</v>
      </c>
      <c r="E207" s="359"/>
      <c r="F207" s="359"/>
      <c r="G207" s="349"/>
      <c r="H207" s="349" t="s">
        <v>143</v>
      </c>
      <c r="I207" s="349">
        <v>0</v>
      </c>
      <c r="J207" s="349" t="str">
        <f t="shared" si="12"/>
        <v>0</v>
      </c>
      <c r="K207" s="349"/>
      <c r="L207" s="349">
        <f t="shared" si="13"/>
        <v>0</v>
      </c>
      <c r="M207" s="360">
        <f t="shared" si="14"/>
        <v>0</v>
      </c>
    </row>
    <row r="208" spans="1:13" x14ac:dyDescent="0.25">
      <c r="A208" s="424">
        <v>2</v>
      </c>
      <c r="B208" s="426" t="s">
        <v>517</v>
      </c>
      <c r="C208" s="358" t="s">
        <v>584</v>
      </c>
      <c r="D208" s="358" t="str">
        <f>VLOOKUP(C208,'Dropdown vloerafw en cat'!$P$2:$Q$47,2,FALSE)</f>
        <v>Niet in onderhoud</v>
      </c>
      <c r="E208" s="359"/>
      <c r="F208" s="359"/>
      <c r="G208" s="349"/>
      <c r="H208" s="349" t="s">
        <v>143</v>
      </c>
      <c r="I208" s="349">
        <v>0</v>
      </c>
      <c r="J208" s="349" t="str">
        <f t="shared" si="12"/>
        <v>0</v>
      </c>
      <c r="K208" s="349"/>
      <c r="L208" s="349">
        <f t="shared" si="13"/>
        <v>0</v>
      </c>
      <c r="M208" s="360">
        <f t="shared" si="14"/>
        <v>0</v>
      </c>
    </row>
    <row r="209" spans="1:13" x14ac:dyDescent="0.25">
      <c r="A209" s="424">
        <v>2</v>
      </c>
      <c r="B209" s="426" t="s">
        <v>518</v>
      </c>
      <c r="C209" s="358" t="s">
        <v>282</v>
      </c>
      <c r="D209" s="358" t="str">
        <f>VLOOKUP(C209,'Dropdown vloerafw en cat'!$P$2:$Q$47,2,FALSE)</f>
        <v>Verkeersruimte</v>
      </c>
      <c r="E209" s="359"/>
      <c r="F209" s="359" t="str">
        <f>VLOOKUP(D209,'Normen en kosten'!$A$5:$B$103,2,FALSE)</f>
        <v>E</v>
      </c>
      <c r="G209" s="349">
        <v>40</v>
      </c>
      <c r="H209" s="349" t="s">
        <v>142</v>
      </c>
      <c r="I209" s="349">
        <v>255</v>
      </c>
      <c r="J209" s="349" t="str">
        <f t="shared" si="12"/>
        <v>E255</v>
      </c>
      <c r="K209" s="349">
        <f>+VLOOKUP(J209,'Normen en kosten'!$D$5:$E$103,2,FALSE)*'2'!$G$11</f>
        <v>0</v>
      </c>
      <c r="L209" s="349">
        <f t="shared" si="13"/>
        <v>10200</v>
      </c>
      <c r="M209" s="360">
        <f t="shared" si="14"/>
        <v>0</v>
      </c>
    </row>
    <row r="210" spans="1:13" x14ac:dyDescent="0.25">
      <c r="A210" s="424">
        <v>2</v>
      </c>
      <c r="B210" s="426" t="s">
        <v>519</v>
      </c>
      <c r="C210" s="358" t="s">
        <v>282</v>
      </c>
      <c r="D210" s="358" t="str">
        <f>VLOOKUP(C210,'Dropdown vloerafw en cat'!$P$2:$Q$47,2,FALSE)</f>
        <v>Verkeersruimte</v>
      </c>
      <c r="E210" s="359"/>
      <c r="F210" s="359" t="str">
        <f>VLOOKUP(D210,'Normen en kosten'!$A$5:$B$103,2,FALSE)</f>
        <v>E</v>
      </c>
      <c r="G210" s="349">
        <v>6</v>
      </c>
      <c r="H210" s="349" t="s">
        <v>142</v>
      </c>
      <c r="I210" s="349">
        <v>255</v>
      </c>
      <c r="J210" s="349" t="str">
        <f t="shared" si="12"/>
        <v>E255</v>
      </c>
      <c r="K210" s="349">
        <f>+VLOOKUP(J210,'Normen en kosten'!$D$5:$E$103,2,FALSE)*'2'!$G$11</f>
        <v>0</v>
      </c>
      <c r="L210" s="349">
        <f t="shared" si="13"/>
        <v>1530</v>
      </c>
      <c r="M210" s="360">
        <f t="shared" si="14"/>
        <v>0</v>
      </c>
    </row>
    <row r="211" spans="1:13" x14ac:dyDescent="0.25">
      <c r="A211" s="424">
        <v>2</v>
      </c>
      <c r="B211" s="426" t="s">
        <v>519</v>
      </c>
      <c r="C211" s="358" t="s">
        <v>554</v>
      </c>
      <c r="D211" s="358" t="str">
        <f>VLOOKUP(C211,'Dropdown vloerafw en cat'!$P$2:$Q$47,2,FALSE)</f>
        <v>Verkeersruimte</v>
      </c>
      <c r="E211" s="359"/>
      <c r="F211" s="359" t="str">
        <f>VLOOKUP(D211,'Normen en kosten'!$A$5:$B$103,2,FALSE)</f>
        <v>E</v>
      </c>
      <c r="G211" s="349">
        <v>12</v>
      </c>
      <c r="H211" s="349" t="s">
        <v>558</v>
      </c>
      <c r="I211" s="349">
        <v>255</v>
      </c>
      <c r="J211" s="349" t="str">
        <f t="shared" si="12"/>
        <v>E255</v>
      </c>
      <c r="K211" s="349">
        <f>+VLOOKUP(J211,'Normen en kosten'!$D$5:$E$103,2,FALSE)*'2'!$G$11</f>
        <v>0</v>
      </c>
      <c r="L211" s="349">
        <f t="shared" si="13"/>
        <v>3060</v>
      </c>
      <c r="M211" s="360">
        <f t="shared" si="14"/>
        <v>0</v>
      </c>
    </row>
    <row r="212" spans="1:13" x14ac:dyDescent="0.25">
      <c r="A212" s="424">
        <v>2</v>
      </c>
      <c r="B212" s="426" t="s">
        <v>520</v>
      </c>
      <c r="C212" s="358" t="s">
        <v>274</v>
      </c>
      <c r="D212" s="358" t="str">
        <f>VLOOKUP(C212,'Dropdown vloerafw en cat'!$P$2:$Q$47,2,FALSE)</f>
        <v>Kantoor</v>
      </c>
      <c r="E212" s="359"/>
      <c r="F212" s="359" t="str">
        <f>VLOOKUP(D212,'Normen en kosten'!$A$5:$B$103,2,FALSE)</f>
        <v>B</v>
      </c>
      <c r="G212" s="349">
        <v>50</v>
      </c>
      <c r="H212" s="349" t="s">
        <v>142</v>
      </c>
      <c r="I212" s="349">
        <v>255</v>
      </c>
      <c r="J212" s="349" t="str">
        <f t="shared" si="12"/>
        <v>B255</v>
      </c>
      <c r="K212" s="349">
        <f>+VLOOKUP(J212,'Normen en kosten'!$D$5:$E$103,2,FALSE)*'2'!$G$11</f>
        <v>0</v>
      </c>
      <c r="L212" s="349">
        <f t="shared" si="13"/>
        <v>12750</v>
      </c>
      <c r="M212" s="360">
        <f t="shared" si="14"/>
        <v>0</v>
      </c>
    </row>
    <row r="213" spans="1:13" x14ac:dyDescent="0.25">
      <c r="A213" s="424">
        <v>2</v>
      </c>
      <c r="B213" s="426" t="s">
        <v>521</v>
      </c>
      <c r="C213" s="358" t="s">
        <v>274</v>
      </c>
      <c r="D213" s="358" t="str">
        <f>VLOOKUP(C213,'Dropdown vloerafw en cat'!$P$2:$Q$47,2,FALSE)</f>
        <v>Kantoor</v>
      </c>
      <c r="E213" s="359"/>
      <c r="F213" s="359" t="str">
        <f>VLOOKUP(D213,'Normen en kosten'!$A$5:$B$103,2,FALSE)</f>
        <v>B</v>
      </c>
      <c r="G213" s="349">
        <v>20</v>
      </c>
      <c r="H213" s="349" t="s">
        <v>142</v>
      </c>
      <c r="I213" s="349">
        <v>255</v>
      </c>
      <c r="J213" s="349" t="str">
        <f t="shared" si="12"/>
        <v>B255</v>
      </c>
      <c r="K213" s="349">
        <f>+VLOOKUP(J213,'Normen en kosten'!$D$5:$E$103,2,FALSE)*'2'!$G$11</f>
        <v>0</v>
      </c>
      <c r="L213" s="349">
        <f t="shared" si="13"/>
        <v>5100</v>
      </c>
      <c r="M213" s="360">
        <f t="shared" si="14"/>
        <v>0</v>
      </c>
    </row>
    <row r="214" spans="1:13" x14ac:dyDescent="0.25">
      <c r="A214" s="424">
        <v>2</v>
      </c>
      <c r="B214" s="426" t="s">
        <v>522</v>
      </c>
      <c r="C214" s="358" t="s">
        <v>274</v>
      </c>
      <c r="D214" s="358" t="str">
        <f>VLOOKUP(C214,'Dropdown vloerafw en cat'!$P$2:$Q$47,2,FALSE)</f>
        <v>Kantoor</v>
      </c>
      <c r="E214" s="359"/>
      <c r="F214" s="359" t="str">
        <f>VLOOKUP(D214,'Normen en kosten'!$A$5:$B$103,2,FALSE)</f>
        <v>B</v>
      </c>
      <c r="G214" s="349">
        <v>20</v>
      </c>
      <c r="H214" s="349" t="s">
        <v>142</v>
      </c>
      <c r="I214" s="349">
        <v>255</v>
      </c>
      <c r="J214" s="349" t="str">
        <f t="shared" si="12"/>
        <v>B255</v>
      </c>
      <c r="K214" s="349">
        <f>+VLOOKUP(J214,'Normen en kosten'!$D$5:$E$103,2,FALSE)*'2'!$G$11</f>
        <v>0</v>
      </c>
      <c r="L214" s="349">
        <f t="shared" si="13"/>
        <v>5100</v>
      </c>
      <c r="M214" s="360">
        <f t="shared" si="14"/>
        <v>0</v>
      </c>
    </row>
    <row r="215" spans="1:13" x14ac:dyDescent="0.25">
      <c r="A215" s="424">
        <v>2</v>
      </c>
      <c r="B215" s="426" t="s">
        <v>523</v>
      </c>
      <c r="C215" s="358" t="s">
        <v>274</v>
      </c>
      <c r="D215" s="358" t="str">
        <f>VLOOKUP(C215,'Dropdown vloerafw en cat'!$P$2:$Q$47,2,FALSE)</f>
        <v>Kantoor</v>
      </c>
      <c r="E215" s="359"/>
      <c r="F215" s="359" t="str">
        <f>VLOOKUP(D215,'Normen en kosten'!$A$5:$B$103,2,FALSE)</f>
        <v>B</v>
      </c>
      <c r="G215" s="349">
        <v>30</v>
      </c>
      <c r="H215" s="349" t="s">
        <v>142</v>
      </c>
      <c r="I215" s="349">
        <v>255</v>
      </c>
      <c r="J215" s="349" t="str">
        <f t="shared" si="12"/>
        <v>B255</v>
      </c>
      <c r="K215" s="349">
        <f>+VLOOKUP(J215,'Normen en kosten'!$D$5:$E$103,2,FALSE)*'2'!$G$11</f>
        <v>0</v>
      </c>
      <c r="L215" s="349">
        <f t="shared" si="13"/>
        <v>7650</v>
      </c>
      <c r="M215" s="360">
        <f t="shared" si="14"/>
        <v>0</v>
      </c>
    </row>
    <row r="216" spans="1:13" x14ac:dyDescent="0.25">
      <c r="A216" s="424">
        <v>2</v>
      </c>
      <c r="B216" s="426" t="s">
        <v>524</v>
      </c>
      <c r="C216" s="358" t="s">
        <v>274</v>
      </c>
      <c r="D216" s="358" t="str">
        <f>VLOOKUP(C216,'Dropdown vloerafw en cat'!$P$2:$Q$47,2,FALSE)</f>
        <v>Kantoor</v>
      </c>
      <c r="E216" s="359"/>
      <c r="F216" s="359" t="str">
        <f>VLOOKUP(D216,'Normen en kosten'!$A$5:$B$103,2,FALSE)</f>
        <v>B</v>
      </c>
      <c r="G216" s="349">
        <v>85</v>
      </c>
      <c r="H216" s="349" t="s">
        <v>142</v>
      </c>
      <c r="I216" s="349">
        <v>255</v>
      </c>
      <c r="J216" s="349" t="str">
        <f t="shared" si="12"/>
        <v>B255</v>
      </c>
      <c r="K216" s="349">
        <f>+VLOOKUP(J216,'Normen en kosten'!$D$5:$E$103,2,FALSE)*'2'!$G$11</f>
        <v>0</v>
      </c>
      <c r="L216" s="349">
        <f t="shared" si="13"/>
        <v>21675</v>
      </c>
      <c r="M216" s="360">
        <f t="shared" si="14"/>
        <v>0</v>
      </c>
    </row>
    <row r="217" spans="1:13" x14ac:dyDescent="0.25">
      <c r="A217" s="424">
        <v>2</v>
      </c>
      <c r="B217" s="426" t="s">
        <v>525</v>
      </c>
      <c r="C217" s="358" t="s">
        <v>274</v>
      </c>
      <c r="D217" s="358" t="str">
        <f>VLOOKUP(C217,'Dropdown vloerafw en cat'!$P$2:$Q$47,2,FALSE)</f>
        <v>Kantoor</v>
      </c>
      <c r="E217" s="359"/>
      <c r="F217" s="359" t="str">
        <f>VLOOKUP(D217,'Normen en kosten'!$A$5:$B$103,2,FALSE)</f>
        <v>B</v>
      </c>
      <c r="G217" s="349">
        <v>10</v>
      </c>
      <c r="H217" s="349" t="s">
        <v>142</v>
      </c>
      <c r="I217" s="349">
        <v>255</v>
      </c>
      <c r="J217" s="349" t="str">
        <f t="shared" si="12"/>
        <v>B255</v>
      </c>
      <c r="K217" s="349">
        <f>+VLOOKUP(J217,'Normen en kosten'!$D$5:$E$103,2,FALSE)*'2'!$G$11</f>
        <v>0</v>
      </c>
      <c r="L217" s="349">
        <f t="shared" si="13"/>
        <v>2550</v>
      </c>
      <c r="M217" s="360">
        <f t="shared" si="14"/>
        <v>0</v>
      </c>
    </row>
    <row r="218" spans="1:13" x14ac:dyDescent="0.25">
      <c r="A218" s="424">
        <v>2</v>
      </c>
      <c r="B218" s="426" t="s">
        <v>526</v>
      </c>
      <c r="C218" s="358" t="s">
        <v>274</v>
      </c>
      <c r="D218" s="358" t="str">
        <f>VLOOKUP(C218,'Dropdown vloerafw en cat'!$P$2:$Q$47,2,FALSE)</f>
        <v>Kantoor</v>
      </c>
      <c r="E218" s="359"/>
      <c r="F218" s="359" t="str">
        <f>VLOOKUP(D218,'Normen en kosten'!$A$5:$B$103,2,FALSE)</f>
        <v>B</v>
      </c>
      <c r="G218" s="349">
        <v>72</v>
      </c>
      <c r="H218" s="349" t="s">
        <v>142</v>
      </c>
      <c r="I218" s="349">
        <v>255</v>
      </c>
      <c r="J218" s="349" t="str">
        <f t="shared" si="12"/>
        <v>B255</v>
      </c>
      <c r="K218" s="349">
        <f>+VLOOKUP(J218,'Normen en kosten'!$D$5:$E$103,2,FALSE)*'2'!$G$11</f>
        <v>0</v>
      </c>
      <c r="L218" s="349">
        <f t="shared" si="13"/>
        <v>18360</v>
      </c>
      <c r="M218" s="360">
        <f t="shared" si="14"/>
        <v>0</v>
      </c>
    </row>
    <row r="219" spans="1:13" x14ac:dyDescent="0.25">
      <c r="A219" s="424">
        <v>2</v>
      </c>
      <c r="B219" s="426" t="s">
        <v>527</v>
      </c>
      <c r="C219" s="358" t="s">
        <v>280</v>
      </c>
      <c r="D219" s="358" t="str">
        <f>VLOOKUP(C219,'Dropdown vloerafw en cat'!$P$2:$Q$47,2,FALSE)</f>
        <v>Kantoor</v>
      </c>
      <c r="E219" s="359"/>
      <c r="F219" s="359" t="str">
        <f>VLOOKUP(D219,'Normen en kosten'!$A$5:$B$103,2,FALSE)</f>
        <v>B</v>
      </c>
      <c r="G219" s="349">
        <v>20</v>
      </c>
      <c r="H219" s="349" t="s">
        <v>142</v>
      </c>
      <c r="I219" s="349">
        <v>255</v>
      </c>
      <c r="J219" s="349" t="str">
        <f t="shared" si="12"/>
        <v>B255</v>
      </c>
      <c r="K219" s="349">
        <f>+VLOOKUP(J219,'Normen en kosten'!$D$5:$E$103,2,FALSE)*'2'!$G$11</f>
        <v>0</v>
      </c>
      <c r="L219" s="349">
        <f t="shared" si="13"/>
        <v>5100</v>
      </c>
      <c r="M219" s="360">
        <f t="shared" si="14"/>
        <v>0</v>
      </c>
    </row>
    <row r="220" spans="1:13" x14ac:dyDescent="0.25">
      <c r="A220" s="424">
        <v>2</v>
      </c>
      <c r="B220" s="426" t="s">
        <v>528</v>
      </c>
      <c r="C220" s="358" t="s">
        <v>274</v>
      </c>
      <c r="D220" s="358" t="str">
        <f>VLOOKUP(C220,'Dropdown vloerafw en cat'!$P$2:$Q$47,2,FALSE)</f>
        <v>Kantoor</v>
      </c>
      <c r="E220" s="359"/>
      <c r="F220" s="359" t="str">
        <f>VLOOKUP(D220,'Normen en kosten'!$A$5:$B$103,2,FALSE)</f>
        <v>B</v>
      </c>
      <c r="G220" s="349">
        <v>20</v>
      </c>
      <c r="H220" s="349" t="s">
        <v>142</v>
      </c>
      <c r="I220" s="349">
        <v>255</v>
      </c>
      <c r="J220" s="349" t="str">
        <f t="shared" si="12"/>
        <v>B255</v>
      </c>
      <c r="K220" s="349">
        <f>+VLOOKUP(J220,'Normen en kosten'!$D$5:$E$103,2,FALSE)*'2'!$G$11</f>
        <v>0</v>
      </c>
      <c r="L220" s="349">
        <f t="shared" si="13"/>
        <v>5100</v>
      </c>
      <c r="M220" s="360">
        <f t="shared" si="14"/>
        <v>0</v>
      </c>
    </row>
    <row r="221" spans="1:13" x14ac:dyDescent="0.25">
      <c r="A221" s="424">
        <v>2</v>
      </c>
      <c r="B221" s="426" t="s">
        <v>529</v>
      </c>
      <c r="C221" s="358" t="s">
        <v>274</v>
      </c>
      <c r="D221" s="358" t="str">
        <f>VLOOKUP(C221,'Dropdown vloerafw en cat'!$P$2:$Q$47,2,FALSE)</f>
        <v>Kantoor</v>
      </c>
      <c r="E221" s="359"/>
      <c r="F221" s="359" t="str">
        <f>VLOOKUP(D221,'Normen en kosten'!$A$5:$B$103,2,FALSE)</f>
        <v>B</v>
      </c>
      <c r="G221" s="349">
        <v>20</v>
      </c>
      <c r="H221" s="349" t="s">
        <v>142</v>
      </c>
      <c r="I221" s="349">
        <v>255</v>
      </c>
      <c r="J221" s="349" t="str">
        <f t="shared" si="12"/>
        <v>B255</v>
      </c>
      <c r="K221" s="349">
        <f>+VLOOKUP(J221,'Normen en kosten'!$D$5:$E$103,2,FALSE)*'2'!$G$11</f>
        <v>0</v>
      </c>
      <c r="L221" s="349">
        <f t="shared" si="13"/>
        <v>5100</v>
      </c>
      <c r="M221" s="360">
        <f t="shared" si="14"/>
        <v>0</v>
      </c>
    </row>
    <row r="222" spans="1:13" x14ac:dyDescent="0.25">
      <c r="A222" s="424">
        <v>2</v>
      </c>
      <c r="B222" s="426" t="s">
        <v>530</v>
      </c>
      <c r="C222" s="358" t="s">
        <v>274</v>
      </c>
      <c r="D222" s="358" t="str">
        <f>VLOOKUP(C222,'Dropdown vloerafw en cat'!$P$2:$Q$47,2,FALSE)</f>
        <v>Kantoor</v>
      </c>
      <c r="E222" s="359"/>
      <c r="F222" s="359" t="str">
        <f>VLOOKUP(D222,'Normen en kosten'!$A$5:$B$103,2,FALSE)</f>
        <v>B</v>
      </c>
      <c r="G222" s="349">
        <v>67</v>
      </c>
      <c r="H222" s="349" t="s">
        <v>142</v>
      </c>
      <c r="I222" s="349">
        <v>255</v>
      </c>
      <c r="J222" s="349" t="str">
        <f t="shared" si="12"/>
        <v>B255</v>
      </c>
      <c r="K222" s="349">
        <f>+VLOOKUP(J222,'Normen en kosten'!$D$5:$E$103,2,FALSE)*'2'!$G$11</f>
        <v>0</v>
      </c>
      <c r="L222" s="349">
        <f t="shared" si="13"/>
        <v>17085</v>
      </c>
      <c r="M222" s="360">
        <f t="shared" si="14"/>
        <v>0</v>
      </c>
    </row>
    <row r="223" spans="1:13" x14ac:dyDescent="0.25">
      <c r="A223" s="424">
        <v>3</v>
      </c>
      <c r="B223" s="426" t="s">
        <v>531</v>
      </c>
      <c r="C223" s="358" t="s">
        <v>282</v>
      </c>
      <c r="D223" s="358" t="str">
        <f>VLOOKUP(C223,'Dropdown vloerafw en cat'!$P$2:$Q$47,2,FALSE)</f>
        <v>Verkeersruimte</v>
      </c>
      <c r="E223" s="359"/>
      <c r="F223" s="359" t="str">
        <f>VLOOKUP(D223,'Normen en kosten'!$A$5:$B$103,2,FALSE)</f>
        <v>E</v>
      </c>
      <c r="G223" s="349">
        <v>6</v>
      </c>
      <c r="H223" s="349" t="s">
        <v>142</v>
      </c>
      <c r="I223" s="349">
        <v>255</v>
      </c>
      <c r="J223" s="349" t="str">
        <f t="shared" si="12"/>
        <v>E255</v>
      </c>
      <c r="K223" s="349">
        <f>+VLOOKUP(J223,'Normen en kosten'!$D$5:$E$103,2,FALSE)*'2'!$G$11</f>
        <v>0</v>
      </c>
      <c r="L223" s="349">
        <f t="shared" si="13"/>
        <v>1530</v>
      </c>
      <c r="M223" s="360">
        <f t="shared" si="14"/>
        <v>0</v>
      </c>
    </row>
    <row r="224" spans="1:13" x14ac:dyDescent="0.25">
      <c r="A224" s="424">
        <v>3</v>
      </c>
      <c r="B224" s="426" t="s">
        <v>532</v>
      </c>
      <c r="C224" s="358"/>
      <c r="D224" s="358" t="s">
        <v>266</v>
      </c>
      <c r="E224" s="359"/>
      <c r="F224" s="359"/>
      <c r="G224" s="349">
        <v>0</v>
      </c>
      <c r="H224" s="349"/>
      <c r="I224" s="349">
        <v>0</v>
      </c>
      <c r="J224" s="349" t="str">
        <f t="shared" si="12"/>
        <v>0</v>
      </c>
      <c r="K224" s="349"/>
      <c r="L224" s="349">
        <f t="shared" si="13"/>
        <v>0</v>
      </c>
      <c r="M224" s="360">
        <f t="shared" si="14"/>
        <v>0</v>
      </c>
    </row>
    <row r="225" spans="1:13" x14ac:dyDescent="0.25">
      <c r="A225" s="424">
        <v>3</v>
      </c>
      <c r="B225" s="426" t="s">
        <v>533</v>
      </c>
      <c r="C225" s="358" t="s">
        <v>282</v>
      </c>
      <c r="D225" s="358" t="str">
        <f>VLOOKUP(C225,'Dropdown vloerafw en cat'!$P$2:$Q$47,2,FALSE)</f>
        <v>Verkeersruimte</v>
      </c>
      <c r="E225" s="359"/>
      <c r="F225" s="359" t="str">
        <f>VLOOKUP(D225,'Normen en kosten'!$A$5:$B$103,2,FALSE)</f>
        <v>E</v>
      </c>
      <c r="G225" s="349">
        <v>40</v>
      </c>
      <c r="H225" s="349" t="s">
        <v>142</v>
      </c>
      <c r="I225" s="349">
        <v>255</v>
      </c>
      <c r="J225" s="349" t="str">
        <f t="shared" si="12"/>
        <v>E255</v>
      </c>
      <c r="K225" s="349">
        <f>+VLOOKUP(J225,'Normen en kosten'!$D$5:$E$103,2,FALSE)*'2'!$G$11</f>
        <v>0</v>
      </c>
      <c r="L225" s="349">
        <f t="shared" si="13"/>
        <v>10200</v>
      </c>
      <c r="M225" s="360">
        <f t="shared" si="14"/>
        <v>0</v>
      </c>
    </row>
    <row r="226" spans="1:13" x14ac:dyDescent="0.25">
      <c r="A226" s="424">
        <v>3</v>
      </c>
      <c r="B226" s="426" t="s">
        <v>534</v>
      </c>
      <c r="C226" s="358" t="s">
        <v>285</v>
      </c>
      <c r="D226" s="358" t="str">
        <f>VLOOKUP(C226,'Dropdown vloerafw en cat'!$P$2:$Q$47,2,FALSE)</f>
        <v>Sanitaire ruimte</v>
      </c>
      <c r="E226" s="359"/>
      <c r="F226" s="359" t="str">
        <f>VLOOKUP(D226,'Normen en kosten'!$A$5:$B$103,2,FALSE)</f>
        <v>G</v>
      </c>
      <c r="G226" s="349">
        <v>3</v>
      </c>
      <c r="H226" s="349" t="s">
        <v>143</v>
      </c>
      <c r="I226" s="349">
        <v>255</v>
      </c>
      <c r="J226" s="349" t="str">
        <f t="shared" si="12"/>
        <v>G255</v>
      </c>
      <c r="K226" s="349">
        <f>+VLOOKUP(J226,'Normen en kosten'!$D$5:$E$103,2,FALSE)*'2'!$G$11</f>
        <v>0</v>
      </c>
      <c r="L226" s="349">
        <f t="shared" si="13"/>
        <v>765</v>
      </c>
      <c r="M226" s="360">
        <f t="shared" si="14"/>
        <v>0</v>
      </c>
    </row>
    <row r="227" spans="1:13" x14ac:dyDescent="0.25">
      <c r="A227" s="424">
        <v>3</v>
      </c>
      <c r="B227" s="426" t="s">
        <v>535</v>
      </c>
      <c r="C227" s="358" t="s">
        <v>285</v>
      </c>
      <c r="D227" s="358" t="str">
        <f>VLOOKUP(C227,'Dropdown vloerafw en cat'!$P$2:$Q$47,2,FALSE)</f>
        <v>Sanitaire ruimte</v>
      </c>
      <c r="E227" s="359"/>
      <c r="F227" s="359" t="str">
        <f>VLOOKUP(D227,'Normen en kosten'!$A$5:$B$103,2,FALSE)</f>
        <v>G</v>
      </c>
      <c r="G227" s="349">
        <v>3</v>
      </c>
      <c r="H227" s="349" t="s">
        <v>143</v>
      </c>
      <c r="I227" s="349">
        <v>255</v>
      </c>
      <c r="J227" s="349" t="str">
        <f t="shared" si="12"/>
        <v>G255</v>
      </c>
      <c r="K227" s="349">
        <f>+VLOOKUP(J227,'Normen en kosten'!$D$5:$E$103,2,FALSE)*'2'!$G$11</f>
        <v>0</v>
      </c>
      <c r="L227" s="349">
        <f t="shared" si="13"/>
        <v>765</v>
      </c>
      <c r="M227" s="360">
        <f t="shared" si="14"/>
        <v>0</v>
      </c>
    </row>
    <row r="228" spans="1:13" x14ac:dyDescent="0.25">
      <c r="A228" s="424">
        <v>3</v>
      </c>
      <c r="B228" s="426" t="s">
        <v>536</v>
      </c>
      <c r="C228" s="358" t="s">
        <v>285</v>
      </c>
      <c r="D228" s="358" t="str">
        <f>VLOOKUP(C228,'Dropdown vloerafw en cat'!$P$2:$Q$47,2,FALSE)</f>
        <v>Sanitaire ruimte</v>
      </c>
      <c r="E228" s="359"/>
      <c r="F228" s="359" t="str">
        <f>VLOOKUP(D228,'Normen en kosten'!$A$5:$B$103,2,FALSE)</f>
        <v>G</v>
      </c>
      <c r="G228" s="349">
        <v>2</v>
      </c>
      <c r="H228" s="349" t="s">
        <v>143</v>
      </c>
      <c r="I228" s="349">
        <v>255</v>
      </c>
      <c r="J228" s="349" t="str">
        <f t="shared" si="12"/>
        <v>G255</v>
      </c>
      <c r="K228" s="349">
        <f>+VLOOKUP(J228,'Normen en kosten'!$D$5:$E$103,2,FALSE)*'2'!$G$11</f>
        <v>0</v>
      </c>
      <c r="L228" s="349">
        <f t="shared" si="13"/>
        <v>510</v>
      </c>
      <c r="M228" s="360">
        <f t="shared" si="14"/>
        <v>0</v>
      </c>
    </row>
    <row r="229" spans="1:13" x14ac:dyDescent="0.25">
      <c r="A229" s="424">
        <v>3</v>
      </c>
      <c r="B229" s="426" t="s">
        <v>537</v>
      </c>
      <c r="C229" s="358" t="s">
        <v>285</v>
      </c>
      <c r="D229" s="358" t="str">
        <f>VLOOKUP(C229,'Dropdown vloerafw en cat'!$P$2:$Q$47,2,FALSE)</f>
        <v>Sanitaire ruimte</v>
      </c>
      <c r="E229" s="359"/>
      <c r="F229" s="359" t="str">
        <f>VLOOKUP(D229,'Normen en kosten'!$A$5:$B$103,2,FALSE)</f>
        <v>G</v>
      </c>
      <c r="G229" s="349">
        <v>2</v>
      </c>
      <c r="H229" s="349" t="s">
        <v>143</v>
      </c>
      <c r="I229" s="349">
        <v>255</v>
      </c>
      <c r="J229" s="349" t="str">
        <f t="shared" si="12"/>
        <v>G255</v>
      </c>
      <c r="K229" s="349">
        <f>+VLOOKUP(J229,'Normen en kosten'!$D$5:$E$103,2,FALSE)*'2'!$G$11</f>
        <v>0</v>
      </c>
      <c r="L229" s="349">
        <f t="shared" si="13"/>
        <v>510</v>
      </c>
      <c r="M229" s="360">
        <f t="shared" si="14"/>
        <v>0</v>
      </c>
    </row>
    <row r="230" spans="1:13" x14ac:dyDescent="0.25">
      <c r="A230" s="424">
        <v>3</v>
      </c>
      <c r="B230" s="426" t="s">
        <v>538</v>
      </c>
      <c r="C230" s="358" t="s">
        <v>280</v>
      </c>
      <c r="D230" s="358" t="str">
        <f>VLOOKUP(C230,'Dropdown vloerafw en cat'!$P$2:$Q$47,2,FALSE)</f>
        <v>Kantoor</v>
      </c>
      <c r="E230" s="359"/>
      <c r="F230" s="359" t="str">
        <f>VLOOKUP(D230,'Normen en kosten'!$A$5:$B$103,2,FALSE)</f>
        <v>B</v>
      </c>
      <c r="G230" s="349">
        <v>28</v>
      </c>
      <c r="H230" s="349" t="s">
        <v>142</v>
      </c>
      <c r="I230" s="349">
        <v>255</v>
      </c>
      <c r="J230" s="349" t="str">
        <f t="shared" si="12"/>
        <v>B255</v>
      </c>
      <c r="K230" s="349">
        <f>+VLOOKUP(J230,'Normen en kosten'!$D$5:$E$103,2,FALSE)*'2'!$G$11</f>
        <v>0</v>
      </c>
      <c r="L230" s="349">
        <f t="shared" si="13"/>
        <v>7140</v>
      </c>
      <c r="M230" s="360">
        <f t="shared" si="14"/>
        <v>0</v>
      </c>
    </row>
    <row r="231" spans="1:13" x14ac:dyDescent="0.25">
      <c r="A231" s="424">
        <v>3</v>
      </c>
      <c r="B231" s="426" t="s">
        <v>539</v>
      </c>
      <c r="C231" s="358" t="s">
        <v>557</v>
      </c>
      <c r="D231" s="358" t="str">
        <f>VLOOKUP(C231,'Dropdown vloerafw en cat'!$P$2:$Q$47,2,FALSE)</f>
        <v>Archief</v>
      </c>
      <c r="E231" s="359"/>
      <c r="F231" s="359" t="str">
        <f>VLOOKUP(D231,'Normen en kosten'!$A$5:$B$103,2,FALSE)</f>
        <v>K</v>
      </c>
      <c r="G231" s="349">
        <v>10</v>
      </c>
      <c r="H231" s="349" t="s">
        <v>143</v>
      </c>
      <c r="I231" s="349">
        <v>0</v>
      </c>
      <c r="J231" s="349" t="str">
        <f t="shared" si="12"/>
        <v>K0</v>
      </c>
      <c r="K231" s="349"/>
      <c r="L231" s="349">
        <f t="shared" si="13"/>
        <v>0</v>
      </c>
      <c r="M231" s="360">
        <f t="shared" si="14"/>
        <v>0</v>
      </c>
    </row>
    <row r="232" spans="1:13" x14ac:dyDescent="0.25">
      <c r="A232" s="424">
        <v>3</v>
      </c>
      <c r="B232" s="426" t="s">
        <v>540</v>
      </c>
      <c r="C232" s="358" t="s">
        <v>554</v>
      </c>
      <c r="D232" s="358" t="str">
        <f>VLOOKUP(C232,'Dropdown vloerafw en cat'!$P$2:$Q$47,2,FALSE)</f>
        <v>Verkeersruimte</v>
      </c>
      <c r="E232" s="359"/>
      <c r="F232" s="359" t="str">
        <f>VLOOKUP(D232,'Normen en kosten'!$A$5:$B$103,2,FALSE)</f>
        <v>E</v>
      </c>
      <c r="G232" s="349">
        <v>12</v>
      </c>
      <c r="H232" s="349" t="s">
        <v>558</v>
      </c>
      <c r="I232" s="349">
        <v>255</v>
      </c>
      <c r="J232" s="349" t="str">
        <f t="shared" si="12"/>
        <v>E255</v>
      </c>
      <c r="K232" s="349">
        <f>+VLOOKUP(J232,'Normen en kosten'!$D$5:$E$103,2,FALSE)*'2'!$G$11</f>
        <v>0</v>
      </c>
      <c r="L232" s="349">
        <f t="shared" si="13"/>
        <v>3060</v>
      </c>
      <c r="M232" s="360">
        <f t="shared" si="14"/>
        <v>0</v>
      </c>
    </row>
    <row r="233" spans="1:13" x14ac:dyDescent="0.25">
      <c r="A233" s="424">
        <v>3</v>
      </c>
      <c r="B233" s="426" t="s">
        <v>541</v>
      </c>
      <c r="C233" s="358" t="s">
        <v>282</v>
      </c>
      <c r="D233" s="358" t="str">
        <f>VLOOKUP(C233,'Dropdown vloerafw en cat'!$P$2:$Q$47,2,FALSE)</f>
        <v>Verkeersruimte</v>
      </c>
      <c r="E233" s="359"/>
      <c r="F233" s="359" t="str">
        <f>VLOOKUP(D233,'Normen en kosten'!$A$5:$B$103,2,FALSE)</f>
        <v>E</v>
      </c>
      <c r="G233" s="349">
        <v>8</v>
      </c>
      <c r="H233" s="349" t="s">
        <v>142</v>
      </c>
      <c r="I233" s="349">
        <v>255</v>
      </c>
      <c r="J233" s="349" t="str">
        <f t="shared" si="12"/>
        <v>E255</v>
      </c>
      <c r="K233" s="349">
        <f>+VLOOKUP(J233,'Normen en kosten'!$D$5:$E$103,2,FALSE)*'2'!$G$11</f>
        <v>0</v>
      </c>
      <c r="L233" s="349">
        <f t="shared" si="13"/>
        <v>2040</v>
      </c>
      <c r="M233" s="360">
        <f t="shared" si="14"/>
        <v>0</v>
      </c>
    </row>
    <row r="234" spans="1:13" x14ac:dyDescent="0.25">
      <c r="A234" s="424">
        <v>3</v>
      </c>
      <c r="B234" s="426" t="s">
        <v>542</v>
      </c>
      <c r="C234" s="358" t="s">
        <v>274</v>
      </c>
      <c r="D234" s="358" t="str">
        <f>VLOOKUP(C234,'Dropdown vloerafw en cat'!$P$2:$Q$47,2,FALSE)</f>
        <v>Kantoor</v>
      </c>
      <c r="E234" s="359"/>
      <c r="F234" s="359" t="str">
        <f>VLOOKUP(D234,'Normen en kosten'!$A$5:$B$103,2,FALSE)</f>
        <v>B</v>
      </c>
      <c r="G234" s="349">
        <v>11.35</v>
      </c>
      <c r="H234" s="349" t="s">
        <v>141</v>
      </c>
      <c r="I234" s="349">
        <v>255</v>
      </c>
      <c r="J234" s="349" t="str">
        <f t="shared" si="12"/>
        <v>B255</v>
      </c>
      <c r="K234" s="349">
        <f>+VLOOKUP(J234,'Normen en kosten'!$D$5:$E$103,2,FALSE)*'2'!$G$11</f>
        <v>0</v>
      </c>
      <c r="L234" s="349">
        <f t="shared" si="13"/>
        <v>2894.25</v>
      </c>
      <c r="M234" s="360">
        <f t="shared" si="14"/>
        <v>0</v>
      </c>
    </row>
    <row r="235" spans="1:13" x14ac:dyDescent="0.25">
      <c r="A235" s="424">
        <v>3</v>
      </c>
      <c r="B235" s="426" t="s">
        <v>543</v>
      </c>
      <c r="C235" s="358"/>
      <c r="D235" s="358" t="s">
        <v>266</v>
      </c>
      <c r="E235" s="359"/>
      <c r="F235" s="359"/>
      <c r="G235" s="349">
        <v>0</v>
      </c>
      <c r="H235" s="349"/>
      <c r="I235" s="349">
        <v>0</v>
      </c>
      <c r="J235" s="349" t="str">
        <f t="shared" si="12"/>
        <v>0</v>
      </c>
      <c r="K235" s="349"/>
      <c r="L235" s="349">
        <f t="shared" si="13"/>
        <v>0</v>
      </c>
      <c r="M235" s="360">
        <f t="shared" si="14"/>
        <v>0</v>
      </c>
    </row>
    <row r="236" spans="1:13" x14ac:dyDescent="0.25">
      <c r="A236" s="424">
        <v>3</v>
      </c>
      <c r="B236" s="426" t="s">
        <v>544</v>
      </c>
      <c r="C236" s="358" t="s">
        <v>274</v>
      </c>
      <c r="D236" s="358" t="str">
        <f>VLOOKUP(C236,'Dropdown vloerafw en cat'!$P$2:$Q$47,2,FALSE)</f>
        <v>Kantoor</v>
      </c>
      <c r="E236" s="359"/>
      <c r="F236" s="359" t="str">
        <f>VLOOKUP(D236,'Normen en kosten'!$A$5:$B$103,2,FALSE)</f>
        <v>B</v>
      </c>
      <c r="G236" s="349">
        <v>33.1</v>
      </c>
      <c r="H236" s="349" t="s">
        <v>141</v>
      </c>
      <c r="I236" s="349">
        <v>255</v>
      </c>
      <c r="J236" s="349" t="str">
        <f t="shared" si="12"/>
        <v>B255</v>
      </c>
      <c r="K236" s="349">
        <f>+VLOOKUP(J236,'Normen en kosten'!$D$5:$E$103,2,FALSE)*'2'!$G$11</f>
        <v>0</v>
      </c>
      <c r="L236" s="349">
        <f t="shared" si="13"/>
        <v>8440.5</v>
      </c>
      <c r="M236" s="360">
        <f t="shared" si="14"/>
        <v>0</v>
      </c>
    </row>
    <row r="237" spans="1:13" x14ac:dyDescent="0.25">
      <c r="A237" s="424">
        <v>3</v>
      </c>
      <c r="B237" s="426" t="s">
        <v>545</v>
      </c>
      <c r="C237" s="358" t="s">
        <v>274</v>
      </c>
      <c r="D237" s="358" t="str">
        <f>VLOOKUP(C237,'Dropdown vloerafw en cat'!$P$2:$Q$47,2,FALSE)</f>
        <v>Kantoor</v>
      </c>
      <c r="E237" s="359"/>
      <c r="F237" s="359" t="str">
        <f>VLOOKUP(D237,'Normen en kosten'!$A$5:$B$103,2,FALSE)</f>
        <v>B</v>
      </c>
      <c r="G237" s="349">
        <v>51.5</v>
      </c>
      <c r="H237" s="349" t="s">
        <v>142</v>
      </c>
      <c r="I237" s="349">
        <v>255</v>
      </c>
      <c r="J237" s="349" t="str">
        <f t="shared" si="12"/>
        <v>B255</v>
      </c>
      <c r="K237" s="349">
        <f>+VLOOKUP(J237,'Normen en kosten'!$D$5:$E$103,2,FALSE)*'2'!$G$11</f>
        <v>0</v>
      </c>
      <c r="L237" s="349">
        <f t="shared" si="13"/>
        <v>13132.5</v>
      </c>
      <c r="M237" s="360">
        <f t="shared" si="14"/>
        <v>0</v>
      </c>
    </row>
    <row r="238" spans="1:13" x14ac:dyDescent="0.25">
      <c r="A238" s="424">
        <v>3</v>
      </c>
      <c r="B238" s="426" t="s">
        <v>546</v>
      </c>
      <c r="C238" s="358" t="s">
        <v>274</v>
      </c>
      <c r="D238" s="358" t="str">
        <f>VLOOKUP(C238,'Dropdown vloerafw en cat'!$P$2:$Q$47,2,FALSE)</f>
        <v>Kantoor</v>
      </c>
      <c r="E238" s="359"/>
      <c r="F238" s="359" t="str">
        <f>VLOOKUP(D238,'Normen en kosten'!$A$5:$B$103,2,FALSE)</f>
        <v>B</v>
      </c>
      <c r="G238" s="349">
        <v>20</v>
      </c>
      <c r="H238" s="349" t="s">
        <v>142</v>
      </c>
      <c r="I238" s="349">
        <v>255</v>
      </c>
      <c r="J238" s="349" t="str">
        <f t="shared" si="12"/>
        <v>B255</v>
      </c>
      <c r="K238" s="349">
        <f>+VLOOKUP(J238,'Normen en kosten'!$D$5:$E$103,2,FALSE)*'2'!$G$11</f>
        <v>0</v>
      </c>
      <c r="L238" s="349">
        <f t="shared" si="13"/>
        <v>5100</v>
      </c>
      <c r="M238" s="360">
        <f t="shared" si="14"/>
        <v>0</v>
      </c>
    </row>
    <row r="239" spans="1:13" x14ac:dyDescent="0.25">
      <c r="A239" s="424">
        <v>3</v>
      </c>
      <c r="B239" s="426" t="s">
        <v>547</v>
      </c>
      <c r="C239" s="358" t="s">
        <v>274</v>
      </c>
      <c r="D239" s="358" t="str">
        <f>VLOOKUP(C239,'Dropdown vloerafw en cat'!$P$2:$Q$47,2,FALSE)</f>
        <v>Kantoor</v>
      </c>
      <c r="E239" s="359"/>
      <c r="F239" s="359" t="str">
        <f>VLOOKUP(D239,'Normen en kosten'!$A$5:$B$103,2,FALSE)</f>
        <v>B</v>
      </c>
      <c r="G239" s="349">
        <v>20</v>
      </c>
      <c r="H239" s="349" t="s">
        <v>142</v>
      </c>
      <c r="I239" s="349">
        <v>255</v>
      </c>
      <c r="J239" s="349" t="str">
        <f t="shared" si="12"/>
        <v>B255</v>
      </c>
      <c r="K239" s="349">
        <f>+VLOOKUP(J239,'Normen en kosten'!$D$5:$E$103,2,FALSE)*'2'!$G$11</f>
        <v>0</v>
      </c>
      <c r="L239" s="349">
        <f t="shared" si="13"/>
        <v>5100</v>
      </c>
      <c r="M239" s="360">
        <f t="shared" si="14"/>
        <v>0</v>
      </c>
    </row>
    <row r="240" spans="1:13" x14ac:dyDescent="0.25">
      <c r="A240" s="424">
        <v>3</v>
      </c>
      <c r="B240" s="426" t="s">
        <v>548</v>
      </c>
      <c r="C240" s="358" t="s">
        <v>274</v>
      </c>
      <c r="D240" s="358" t="str">
        <f>VLOOKUP(C240,'Dropdown vloerafw en cat'!$P$2:$Q$47,2,FALSE)</f>
        <v>Kantoor</v>
      </c>
      <c r="E240" s="359"/>
      <c r="F240" s="359" t="str">
        <f>VLOOKUP(D240,'Normen en kosten'!$A$5:$B$103,2,FALSE)</f>
        <v>B</v>
      </c>
      <c r="G240" s="349">
        <v>20</v>
      </c>
      <c r="H240" s="349" t="s">
        <v>142</v>
      </c>
      <c r="I240" s="349">
        <v>255</v>
      </c>
      <c r="J240" s="349" t="str">
        <f t="shared" si="12"/>
        <v>B255</v>
      </c>
      <c r="K240" s="349">
        <f>+VLOOKUP(J240,'Normen en kosten'!$D$5:$E$103,2,FALSE)*'2'!$G$11</f>
        <v>0</v>
      </c>
      <c r="L240" s="349">
        <f t="shared" ref="L240:L242" si="15">+I240*G240</f>
        <v>5100</v>
      </c>
      <c r="M240" s="360">
        <f t="shared" si="14"/>
        <v>0</v>
      </c>
    </row>
    <row r="241" spans="1:27" x14ac:dyDescent="0.25">
      <c r="A241" s="424">
        <v>3</v>
      </c>
      <c r="B241" s="426" t="s">
        <v>549</v>
      </c>
      <c r="C241" s="358" t="s">
        <v>274</v>
      </c>
      <c r="D241" s="358" t="str">
        <f>VLOOKUP(C241,'Dropdown vloerafw en cat'!$P$2:$Q$47,2,FALSE)</f>
        <v>Kantoor</v>
      </c>
      <c r="E241" s="359"/>
      <c r="F241" s="359" t="str">
        <f>VLOOKUP(D241,'Normen en kosten'!$A$5:$B$103,2,FALSE)</f>
        <v>B</v>
      </c>
      <c r="G241" s="349">
        <v>30</v>
      </c>
      <c r="H241" s="349" t="s">
        <v>142</v>
      </c>
      <c r="I241" s="349">
        <v>255</v>
      </c>
      <c r="J241" s="349" t="str">
        <f t="shared" ref="J241:J242" si="16">F241&amp;I241</f>
        <v>B255</v>
      </c>
      <c r="K241" s="349">
        <f>+VLOOKUP(J241,'Normen en kosten'!$D$5:$E$103,2,FALSE)*'2'!$G$11</f>
        <v>0</v>
      </c>
      <c r="L241" s="349">
        <f t="shared" si="15"/>
        <v>7650</v>
      </c>
      <c r="M241" s="360">
        <f t="shared" ref="M241:M242" si="17">+IF(K241=0,0,L241/K241)</f>
        <v>0</v>
      </c>
    </row>
    <row r="242" spans="1:27" x14ac:dyDescent="0.25">
      <c r="A242" s="424">
        <v>3</v>
      </c>
      <c r="B242" s="426" t="s">
        <v>550</v>
      </c>
      <c r="C242" s="358" t="s">
        <v>274</v>
      </c>
      <c r="D242" s="358" t="str">
        <f>VLOOKUP(C242,'Dropdown vloerafw en cat'!$P$2:$Q$47,2,FALSE)</f>
        <v>Kantoor</v>
      </c>
      <c r="E242" s="359"/>
      <c r="F242" s="359" t="str">
        <f>VLOOKUP(D242,'Normen en kosten'!$A$5:$B$103,2,FALSE)</f>
        <v>B</v>
      </c>
      <c r="G242" s="349">
        <v>38</v>
      </c>
      <c r="H242" s="349" t="s">
        <v>142</v>
      </c>
      <c r="I242" s="349">
        <v>255</v>
      </c>
      <c r="J242" s="349" t="str">
        <f t="shared" si="16"/>
        <v>B255</v>
      </c>
      <c r="K242" s="349">
        <f>+VLOOKUP(J242,'Normen en kosten'!$D$5:$E$103,2,FALSE)*'2'!$G$11</f>
        <v>0</v>
      </c>
      <c r="L242" s="349">
        <f t="shared" si="15"/>
        <v>9690</v>
      </c>
      <c r="M242" s="442">
        <f t="shared" si="17"/>
        <v>0</v>
      </c>
    </row>
    <row r="243" spans="1:27" x14ac:dyDescent="0.25">
      <c r="A243" s="412" t="s">
        <v>31</v>
      </c>
      <c r="B243" s="255"/>
      <c r="C243" s="255"/>
      <c r="D243" s="413"/>
      <c r="E243" s="414"/>
      <c r="F243" s="414"/>
      <c r="G243" s="255">
        <f>SUM(G5:G242)</f>
        <v>5730.9500000000007</v>
      </c>
      <c r="H243" s="255"/>
      <c r="I243" s="255"/>
      <c r="J243" s="255"/>
      <c r="K243" s="255"/>
      <c r="L243" s="255">
        <f>SUM(L5:L242)</f>
        <v>842341.5</v>
      </c>
      <c r="M243" s="496">
        <f>SUM(M5:M242)</f>
        <v>0</v>
      </c>
      <c r="N243" s="497" t="s">
        <v>738</v>
      </c>
    </row>
    <row r="244" spans="1:27" x14ac:dyDescent="0.25">
      <c r="M244" s="498"/>
      <c r="N244" s="498"/>
    </row>
    <row r="247" spans="1:27" x14ac:dyDescent="0.25">
      <c r="A247" s="391" t="s">
        <v>263</v>
      </c>
      <c r="H247" s="199" t="s">
        <v>157</v>
      </c>
    </row>
    <row r="248" spans="1:27" x14ac:dyDescent="0.25">
      <c r="A248" s="406" t="s">
        <v>258</v>
      </c>
      <c r="B248" s="374" t="s">
        <v>261</v>
      </c>
      <c r="C248" s="365"/>
      <c r="D248" s="199"/>
      <c r="E248" s="199"/>
      <c r="F248" s="199"/>
      <c r="H248" s="374" t="s">
        <v>258</v>
      </c>
      <c r="I248" s="374" t="s">
        <v>261</v>
      </c>
      <c r="M248" s="199"/>
      <c r="N248" s="199"/>
      <c r="Q248" s="199"/>
      <c r="AA248" s="199"/>
    </row>
    <row r="249" spans="1:27" x14ac:dyDescent="0.25">
      <c r="A249" s="407" t="s">
        <v>259</v>
      </c>
      <c r="B249" s="199">
        <v>0</v>
      </c>
      <c r="C249" s="238"/>
      <c r="D249" s="199"/>
      <c r="E249" s="199"/>
      <c r="F249" s="199"/>
      <c r="H249" s="366" t="s">
        <v>262</v>
      </c>
      <c r="I249" s="199">
        <v>79.45</v>
      </c>
      <c r="M249" s="199"/>
      <c r="N249" s="199"/>
      <c r="Q249" s="199"/>
      <c r="AA249" s="199"/>
    </row>
    <row r="250" spans="1:27" x14ac:dyDescent="0.25">
      <c r="A250" s="407" t="s">
        <v>143</v>
      </c>
      <c r="B250" s="199">
        <v>705.95</v>
      </c>
      <c r="C250" s="367"/>
      <c r="D250" s="199"/>
      <c r="E250" s="199"/>
      <c r="F250" s="199"/>
      <c r="H250" s="366" t="s">
        <v>172</v>
      </c>
      <c r="I250" s="199">
        <v>100</v>
      </c>
      <c r="M250" s="199"/>
      <c r="N250" s="199"/>
      <c r="Q250" s="199"/>
      <c r="AA250" s="199"/>
    </row>
    <row r="251" spans="1:27" x14ac:dyDescent="0.25">
      <c r="A251" s="407" t="s">
        <v>142</v>
      </c>
      <c r="B251" s="199">
        <v>3933.65</v>
      </c>
      <c r="D251" s="199"/>
      <c r="E251" s="199"/>
      <c r="F251" s="199"/>
      <c r="H251" s="366" t="s">
        <v>38</v>
      </c>
      <c r="I251" s="199">
        <v>1479.1999999999998</v>
      </c>
      <c r="M251" s="199"/>
      <c r="N251" s="199"/>
      <c r="Q251" s="199"/>
      <c r="AA251" s="199"/>
    </row>
    <row r="252" spans="1:27" x14ac:dyDescent="0.25">
      <c r="A252" s="407" t="s">
        <v>141</v>
      </c>
      <c r="B252" s="199">
        <v>302.85000000000002</v>
      </c>
      <c r="D252" s="199"/>
      <c r="E252" s="199"/>
      <c r="F252" s="199"/>
      <c r="H252" s="366" t="s">
        <v>29</v>
      </c>
      <c r="I252" s="199">
        <v>3365.6</v>
      </c>
      <c r="M252" s="199"/>
      <c r="N252" s="199"/>
      <c r="Q252" s="199"/>
      <c r="AA252" s="199"/>
    </row>
    <row r="253" spans="1:27" x14ac:dyDescent="0.25">
      <c r="A253" s="407" t="s">
        <v>559</v>
      </c>
      <c r="B253" s="199">
        <v>16</v>
      </c>
      <c r="D253" s="199"/>
      <c r="E253" s="199"/>
      <c r="F253" s="199"/>
      <c r="H253" s="366" t="s">
        <v>173</v>
      </c>
      <c r="I253" s="199">
        <v>285.05</v>
      </c>
      <c r="M253" s="199"/>
      <c r="N253" s="199"/>
      <c r="Q253" s="199"/>
      <c r="AA253" s="199"/>
    </row>
    <row r="254" spans="1:27" x14ac:dyDescent="0.25">
      <c r="A254" s="407" t="s">
        <v>145</v>
      </c>
      <c r="B254" s="199">
        <v>634.5</v>
      </c>
      <c r="D254" s="199"/>
      <c r="E254" s="199"/>
      <c r="F254" s="199"/>
      <c r="H254" s="366" t="s">
        <v>30</v>
      </c>
      <c r="I254" s="199">
        <v>87.65</v>
      </c>
      <c r="M254" s="199"/>
      <c r="N254" s="199"/>
      <c r="Q254" s="199"/>
      <c r="AA254" s="199"/>
    </row>
    <row r="255" spans="1:27" x14ac:dyDescent="0.25">
      <c r="A255" s="407" t="s">
        <v>558</v>
      </c>
      <c r="B255" s="199">
        <v>138</v>
      </c>
      <c r="D255" s="199"/>
      <c r="E255" s="199"/>
      <c r="F255" s="199"/>
      <c r="H255" s="366" t="s">
        <v>40</v>
      </c>
      <c r="I255" s="199">
        <v>204</v>
      </c>
      <c r="M255" s="199"/>
      <c r="N255" s="199"/>
      <c r="Q255" s="199"/>
      <c r="AA255" s="199"/>
    </row>
    <row r="256" spans="1:27" x14ac:dyDescent="0.25">
      <c r="A256" s="407" t="s">
        <v>260</v>
      </c>
      <c r="B256" s="199">
        <v>5730.9500000000007</v>
      </c>
      <c r="D256" s="199"/>
      <c r="H256" s="366" t="s">
        <v>39</v>
      </c>
      <c r="I256" s="199">
        <v>130</v>
      </c>
    </row>
    <row r="257" spans="4:9" x14ac:dyDescent="0.25">
      <c r="D257" s="199"/>
      <c r="H257" s="366" t="s">
        <v>260</v>
      </c>
      <c r="I257" s="199">
        <v>5730.95</v>
      </c>
    </row>
    <row r="258" spans="4:9" x14ac:dyDescent="0.25">
      <c r="D258" s="199"/>
    </row>
    <row r="259" spans="4:9" x14ac:dyDescent="0.25">
      <c r="D259" s="199"/>
    </row>
    <row r="260" spans="4:9" x14ac:dyDescent="0.25">
      <c r="D260" s="199"/>
    </row>
    <row r="261" spans="4:9" x14ac:dyDescent="0.25">
      <c r="D261" s="199"/>
    </row>
    <row r="262" spans="4:9" x14ac:dyDescent="0.25">
      <c r="D262" s="199"/>
    </row>
    <row r="263" spans="4:9" x14ac:dyDescent="0.25">
      <c r="D263" s="199"/>
    </row>
    <row r="264" spans="4:9" x14ac:dyDescent="0.25">
      <c r="D264" s="199"/>
    </row>
    <row r="265" spans="4:9" x14ac:dyDescent="0.25">
      <c r="D265" s="199"/>
    </row>
    <row r="266" spans="4:9" x14ac:dyDescent="0.25">
      <c r="D266" s="199"/>
    </row>
    <row r="267" spans="4:9" x14ac:dyDescent="0.25">
      <c r="D267" s="199"/>
    </row>
    <row r="268" spans="4:9" x14ac:dyDescent="0.25">
      <c r="D268" s="199"/>
    </row>
    <row r="269" spans="4:9" x14ac:dyDescent="0.25">
      <c r="D269" s="199"/>
    </row>
    <row r="270" spans="4:9" x14ac:dyDescent="0.25">
      <c r="D270" s="199"/>
    </row>
    <row r="271" spans="4:9" x14ac:dyDescent="0.25">
      <c r="D271" s="199"/>
    </row>
    <row r="272" spans="4:9" x14ac:dyDescent="0.25">
      <c r="D272" s="199"/>
    </row>
    <row r="273" spans="4:4" x14ac:dyDescent="0.25">
      <c r="D273" s="199"/>
    </row>
    <row r="292" spans="14:14" x14ac:dyDescent="0.25">
      <c r="N292" s="199"/>
    </row>
    <row r="293" spans="14:14" x14ac:dyDescent="0.25">
      <c r="N293" s="199"/>
    </row>
  </sheetData>
  <sheetProtection algorithmName="SHA-512" hashValue="qJ4GBwmWNbdxXovPCsFHrGtR7mvVG4DMUL6aY9/tbjrkYK7bQqn5NVWJNG1yE6W8YSd17USrDfF21Bw/JYc4tg==" saltValue="vtnJRE6+7IRkfb3p1KP6hQ==" spinCount="100000" sheet="1" objects="1" scenarios="1"/>
  <autoFilter ref="A4:M243" xr:uid="{B1B93A23-10EF-4A43-832B-E8D681B2FFC5}"/>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10F7A4B3-1295-4E59-BB8A-B4E649820BDE}">
          <x14:formula1>
            <xm:f>'Dropdown vloerafw en cat'!$B$2:$B$13</xm:f>
          </x14:formula1>
          <xm:sqref>H5:H242</xm:sqref>
        </x14:dataValidation>
        <x14:dataValidation type="list" allowBlank="1" showInputMessage="1" showErrorMessage="1" xr:uid="{5A1C045A-007A-456E-B6FC-7135D655301E}">
          <x14:formula1>
            <xm:f>'Dropdown vloerafw en cat'!$P$2:$P$47</xm:f>
          </x14:formula1>
          <xm:sqref>C5:C242</xm:sqref>
        </x14:dataValidation>
        <x14:dataValidation type="list" allowBlank="1" showInputMessage="1" showErrorMessage="1" xr:uid="{141BFBB5-C0DD-4A16-BA04-B4A05379F556}">
          <x14:formula1>
            <xm:f>'Dropdown vloerafw en cat'!$K$2:$K$13</xm:f>
          </x14:formula1>
          <xm:sqref>D5:D242</xm:sqref>
        </x14:dataValidation>
      </x14:dataValidations>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4F121-09DB-4F22-8635-29F3C3CD99B7}">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(her)controles'!A51</f>
        <v>47</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kosten'!D5:E103,2,FALSE)*'47'!$G$11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kosten'!D6:E104,2,FALSE)*'47'!$G$11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kosten'!D7:E105,2,FALSE)*'47'!$G$11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kosten'!D8:E106,2,FALSE)*'47'!$G$11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kosten'!D9:E107,2,FALSE)*'47'!$G$11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kosten'!D10:E108,2,FALSE)*'47'!$G$11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kosten'!D11:E109,2,FALSE)*'47'!$G$11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kosten'!D12:E110,2,FALSE)*'47'!$G$11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kosten'!D13:E111,2,FALSE)*'47'!$G$11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kosten'!D14:E112,2,FALSE)*'47'!$G$11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kosten'!D15:E113,2,FALSE)*'47'!$G$11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kosten'!D16:E114,2,FALSE)*'47'!$G$11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kosten'!D17:E115,2,FALSE)*'47'!$G$11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kosten'!D18:E116,2,FALSE)*'47'!$G$11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kosten'!D19:E117,2,FALSE)*'47'!$G$11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kosten'!D20:E118,2,FALSE)*'47'!$G$11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kosten'!D21:E119,2,FALSE)*'47'!$G$11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kosten'!D22:E120,2,FALSE)*'47'!$G$11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kosten'!D23:E121,2,FALSE)*'47'!$G$11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kosten'!D24:E122,2,FALSE)*'47'!$G$11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kosten'!D25:E123,2,FALSE)*'47'!$G$11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kosten'!D26:E124,2,FALSE)*'47'!$G$11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kosten'!D27:E125,2,FALSE)*'47'!$G$11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kosten'!D28:E126,2,FALSE)*'47'!$G$11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kosten'!D29:E127,2,FALSE)*'47'!$G$11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kosten'!D30:E128,2,FALSE)*'47'!$G$11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kosten'!D31:E129,2,FALSE)*'47'!$G$11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kosten'!D32:E130,2,FALSE)*'47'!$G$11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kosten'!D33:E131,2,FALSE)*'47'!$G$11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kosten'!D34:E132,2,FALSE)*'47'!$G$11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kosten'!D35:E133,2,FALSE)*'47'!$G$11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kosten'!D36:E134,2,FALSE)*'47'!$G$11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kosten'!D37:E135,2,FALSE)*'47'!$G$11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kosten'!D38:E136,2,FALSE)*'47'!$G$11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kosten'!D39:E137,2,FALSE)*'47'!$G$11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kosten'!D40:E138,2,FALSE)*'47'!$G$11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kosten'!D41:E139,2,FALSE)*'47'!$G$11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kosten'!D42:E140,2,FALSE)*'47'!$G$11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kosten'!D43:E141,2,FALSE)*'47'!$G$11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kosten'!D44:E142,2,FALSE)*'47'!$G$11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kosten'!D45:E143,2,FALSE)*'47'!$G$11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kosten'!D46:E144,2,FALSE)*'47'!$G$11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kosten'!D47:E145,2,FALSE)*'47'!$G$11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kosten'!D48:E146,2,FALSE)*'47'!$G$11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kosten'!D49:E147,2,FALSE)*'47'!$G$11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kosten'!D50:E148,2,FALSE)*'47'!$G$11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kosten'!D51:E149,2,FALSE)*'47'!$G$11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kosten'!D52:E150,2,FALSE)*'47'!$G$11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kosten'!D53:E151,2,FALSE)*'47'!$G$11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kosten'!D54:E152,2,FALSE)*'47'!$G$11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kosten'!D55:E153,2,FALSE)*'47'!$G$11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kosten'!D56:E154,2,FALSE)*'47'!$G$11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kosten'!D57:E155,2,FALSE)*'47'!$G$11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kosten'!D58:E156,2,FALSE)*'47'!$G$11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kosten'!D59:E157,2,FALSE)*'47'!$G$11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kosten'!D60:E158,2,FALSE)*'47'!$G$11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kosten'!D61:E159,2,FALSE)*'47'!$G$11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kosten'!D62:E160,2,FALSE)*'47'!$G$11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kosten'!D63:E161,2,FALSE)*'47'!$G$11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kosten'!D64:E162,2,FALSE)*'47'!$G$11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kosten'!D65:E163,2,FALSE)*'47'!$G$11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kosten'!D66:E164,2,FALSE)*'47'!$G$11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kosten'!D67:E165,2,FALSE)*'47'!$G$11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kosten'!D68:E166,2,FALSE)*'47'!$G$11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kosten'!D69:E167,2,FALSE)*'47'!$G$11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kosten'!D70:E168,2,FALSE)*'47'!$G$11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kosten'!D71:E169,2,FALSE)*'47'!$G$11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kosten'!D72:E170,2,FALSE)*'47'!$G$11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kosten'!D73:E171,2,FALSE)*'47'!$G$11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kosten'!D74:E172,2,FALSE)*'47'!$G$11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kosten'!D75:E173,2,FALSE)*'47'!$G$11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kosten'!D76:E174,2,FALSE)*'47'!$G$11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kosten'!D77:E175,2,FALSE)*'47'!$G$11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kosten'!D78:E176,2,FALSE)*'47'!$G$11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kosten'!D79:E177,2,FALSE)*'47'!$G$11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kosten'!D80:E178,2,FALSE)*'47'!$G$11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kosten'!D81:E179,2,FALSE)*'47'!$G$11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kosten'!D82:E180,2,FALSE)*'47'!$G$11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kosten'!D83:E181,2,FALSE)*'47'!$G$11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kosten'!D84:E182,2,FALSE)*'47'!$G$11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kosten'!D85:E183,2,FALSE)*'47'!$G$11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kosten'!D86:E184,2,FALSE)*'47'!$G$11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kosten'!D87:E185,2,FALSE)*'47'!$G$11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kosten'!D88:E186,2,FALSE)*'47'!$G$11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kosten'!D89:E187,2,FALSE)*'47'!$G$11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kosten'!D90:E188,2,FALSE)*'47'!$G$11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kosten'!D91:E189,2,FALSE)*'47'!$G$11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kosten'!D92:E190,2,FALSE)*'47'!$G$11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kosten'!D93:E191,2,FALSE)*'47'!$G$11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kosten'!D94:E192,2,FALSE)*'47'!$G$11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kosten'!D95:E193,2,FALSE)*'47'!$G$11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kosten'!D96:E194,2,FALSE)*'47'!$G$11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kosten'!D97:E195,2,FALSE)*'47'!$G$11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kosten'!D98:E196,2,FALSE)*'47'!$G$11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kosten'!D99:E197,2,FALSE)*'47'!$G$11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kosten'!D100:E198,2,FALSE)*'47'!$G$11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kosten'!D101:E199,2,FALSE)*'47'!$G$11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kosten'!D102:E200,2,FALSE)*'47'!$G$11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kosten'!D103:E201,2,FALSE)*'47'!$G$11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kosten'!D104:E202,2,FALSE)*'47'!$G$11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kosten'!D105:E203,2,FALSE)*'47'!$G$11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kosten'!D106:E204,2,FALSE)*'47'!$G$11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kosten'!D107:E205,2,FALSE)*'47'!$G$11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kosten'!D108:E206,2,FALSE)*'47'!$G$11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kosten'!D109:E207,2,FALSE)*'47'!$G$11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kosten'!D110:E208,2,FALSE)*'47'!$G$11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kosten'!D111:E209,2,FALSE)*'47'!$G$11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kosten'!D112:E210,2,FALSE)*'47'!$G$11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kosten'!D113:E211,2,FALSE)*'47'!$G$11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kosten'!D114:E212,2,FALSE)*'47'!$G$11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kosten'!D115:E213,2,FALSE)*'47'!$G$11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kosten'!D116:E214,2,FALSE)*'47'!$G$11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kosten'!D117:E215,2,FALSE)*'47'!$G$11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kosten'!D118:E216,2,FALSE)*'47'!$G$11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kosten'!D119:E217,2,FALSE)*'47'!$G$11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kosten'!D120:E218,2,FALSE)*'47'!$G$11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kosten'!D121:E219,2,FALSE)*'47'!$G$11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kosten'!D122:E220,2,FALSE)*'47'!$G$11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kosten'!D123:E221,2,FALSE)*'47'!$G$11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kosten'!D124:E222,2,FALSE)*'47'!$G$11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kosten'!D125:E223,2,FALSE)*'47'!$G$11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kosten'!D126:E224,2,FALSE)*'47'!$G$11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kosten'!D127:E225,2,FALSE)*'47'!$G$11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kosten'!D128:E226,2,FALSE)*'47'!$G$11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kosten'!D129:E227,2,FALSE)*'47'!$G$11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kosten'!D130:E228,2,FALSE)*'47'!$G$11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kosten'!D131:E229,2,FALSE)*'47'!$G$11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kosten'!D132:E230,2,FALSE)*'47'!$G$11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kosten'!D133:E231,2,FALSE)*'47'!$G$11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kosten'!D134:E232,2,FALSE)*'47'!$G$11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kosten'!D135:E233,2,FALSE)*'47'!$G$11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kosten'!D136:E234,2,FALSE)*'47'!$G$11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kosten'!D137:E235,2,FALSE)*'47'!$G$11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kosten'!D138:E236,2,FALSE)*'47'!$G$11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kosten'!D139:E237,2,FALSE)*'47'!$G$11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kosten'!D140:E238,2,FALSE)*'47'!$G$11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kosten'!D141:E239,2,FALSE)*'47'!$G$11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kosten'!D142:E240,2,FALSE)*'47'!$G$11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kosten'!D143:E241,2,FALSE)*'47'!$G$11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kosten'!D144:E242,2,FALSE)*'47'!$G$11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kosten'!D145:E243,2,FALSE)*'47'!$G$11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kosten'!D146:E244,2,FALSE)*'47'!$G$11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kosten'!D147:E245,2,FALSE)*'47'!$G$11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kosten'!D148:E246,2,FALSE)*'47'!$G$11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kosten'!D149:E247,2,FALSE)*'47'!$G$11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kosten'!D150:E248,2,FALSE)*'47'!$G$11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kosten'!D151:E249,2,FALSE)*'47'!$G$11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kosten'!D152:E250,2,FALSE)*'47'!$G$11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kosten'!D153:E251,2,FALSE)*'47'!$G$11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kosten'!D154:E252,2,FALSE)*'47'!$G$11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kosten'!D155:E253,2,FALSE)*'47'!$G$11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kosten'!D156:E254,2,FALSE)*'47'!$G$11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kosten'!D157:E255,2,FALSE)*'47'!$G$11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kosten'!D158:E256,2,FALSE)*'47'!$G$11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kosten'!D159:E257,2,FALSE)*'47'!$G$11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kosten'!D160:E258,2,FALSE)*'47'!$G$11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kosten'!D161:E259,2,FALSE)*'47'!$G$11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kosten'!D162:E260,2,FALSE)*'47'!$G$11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kosten'!D163:E261,2,FALSE)*'47'!$G$11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kosten'!D164:E262,2,FALSE)*'47'!$G$11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kosten'!D165:E263,2,FALSE)*'47'!$G$11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kosten'!D166:E264,2,FALSE)*'47'!$G$11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kosten'!D167:E265,2,FALSE)*'47'!$G$11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kosten'!D168:E266,2,FALSE)*'47'!$G$11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kosten'!D169:E267,2,FALSE)*'47'!$G$11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kosten'!D170:E268,2,FALSE)*'47'!$G$11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kosten'!D171:E269,2,FALSE)*'47'!$G$11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kosten'!D172:E270,2,FALSE)*'47'!$G$11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kosten'!D173:E271,2,FALSE)*'47'!$G$11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kosten'!D174:E272,2,FALSE)*'47'!$G$11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kosten'!D175:E273,2,FALSE)*'47'!$G$11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kosten'!D176:E274,2,FALSE)*'47'!$G$11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kosten'!D177:E275,2,FALSE)*'47'!$G$11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kosten'!D178:E276,2,FALSE)*'47'!$G$11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kosten'!D179:E277,2,FALSE)*'47'!$G$11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kosten'!D180:E278,2,FALSE)*'47'!$G$11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kosten'!D181:E279,2,FALSE)*'47'!$G$11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kosten'!D182:E280,2,FALSE)*'47'!$G$11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kosten'!D183:E281,2,FALSE)*'47'!$G$11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kosten'!D184:E282,2,FALSE)*'47'!$G$11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kosten'!D185:E283,2,FALSE)*'47'!$G$11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kosten'!D186:E284,2,FALSE)*'47'!$G$11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kosten'!D187:E285,2,FALSE)*'47'!$G$11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kosten'!D188:E286,2,FALSE)*'47'!$G$11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kosten'!D189:E287,2,FALSE)*'47'!$G$11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kosten'!D190:E288,2,FALSE)*'47'!$G$11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kosten'!D191:E289,2,FALSE)*'47'!$G$11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kosten'!D192:E290,2,FALSE)*'47'!$G$11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kosten'!D193:E291,2,FALSE)*'47'!$G$11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kosten'!D194:E292,2,FALSE)*'47'!$G$11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kosten'!D195:E293,2,FALSE)*'47'!$G$11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kosten'!D196:E294,2,FALSE)*'47'!$G$11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kosten'!D197:E295,2,FALSE)*'47'!$G$11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kosten'!D198:E296,2,FALSE)*'47'!$G$11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kosten'!D199:E297,2,FALSE)*'47'!$G$11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gk8p95N13gnyQVSb3uyTnJs8Br3JLLni59ELXBV00jP5ZSHu9gZDZ6Mna0qc9JR02jogP5udNPdqx+j/nJ8pWw==" saltValue="B6rvacoyVRqge3BQsiDMN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7AE9203-20D6-4AE6-A5DF-6B9B52D39D2A}">
          <x14:formula1>
            <xm:f>'Dropdown vloerafw en cat'!$B$2:$B$13</xm:f>
          </x14:formula1>
          <xm:sqref>H5:H199</xm:sqref>
        </x14:dataValidation>
        <x14:dataValidation type="list" allowBlank="1" showInputMessage="1" showErrorMessage="1" xr:uid="{8CA418CF-B974-4D9B-9457-56EE6050C062}">
          <x14:formula1>
            <xm:f>'Dropdown vloerafw en cat'!$P$2:$P$47</xm:f>
          </x14:formula1>
          <xm:sqref>C5:C199</xm:sqref>
        </x14:dataValidation>
        <x14:dataValidation type="list" allowBlank="1" showInputMessage="1" showErrorMessage="1" xr:uid="{80710108-FF0E-401B-8AFA-F46302536D35}">
          <x14:formula1>
            <xm:f>'Dropdown vloerafw en cat'!$K$2:$K$13</xm:f>
          </x14:formula1>
          <xm:sqref>D5:D199</xm:sqref>
        </x14:dataValidation>
      </x14:dataValidations>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8A82-C7C0-4047-BF54-02F5490239C0}">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'48a'!L200/'48a'!M200</f>
        <v>#N/A</v>
      </c>
      <c r="G11" s="142">
        <v>1</v>
      </c>
      <c r="H11" s="139" t="e">
        <f>('48a'!M200*Offertetarief)*G11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GETPIVOTDATA("m2",'48a'!$H$205,"Cat.","G")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GETPIVOTDATA("m2",'48a'!$A$205,"vloerafwerking","Linoleum")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GETPIVOTDATA("m2",'48a'!$A$205,"vloerafwerking","Tapijt")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cqm9HZWJYSm+HHhgzYIVuzLmnCvsDgJwcpp/z5qcogemCRtW16/H4gCAhl55iQWJPwIG3gZL4GD2u06NJj0cHw==" saltValue="32LpNvkEiX1DNkFqz1UtO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457B-2E5F-45B5-84F8-6BF708E06ECA}">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(her)controles'!A52</f>
        <v>48</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kosten'!D5:E103,2,FALSE)*'48'!$G$11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kosten'!D6:E104,2,FALSE)*'48'!$G$11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kosten'!D7:E105,2,FALSE)*'48'!$G$11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kosten'!D8:E106,2,FALSE)*'48'!$G$11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kosten'!D9:E107,2,FALSE)*'48'!$G$11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kosten'!D10:E108,2,FALSE)*'48'!$G$11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kosten'!D11:E109,2,FALSE)*'48'!$G$11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kosten'!D12:E110,2,FALSE)*'48'!$G$11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kosten'!D13:E111,2,FALSE)*'48'!$G$11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kosten'!D14:E112,2,FALSE)*'48'!$G$11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kosten'!D15:E113,2,FALSE)*'48'!$G$11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kosten'!D16:E114,2,FALSE)*'48'!$G$11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kosten'!D17:E115,2,FALSE)*'48'!$G$11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kosten'!D18:E116,2,FALSE)*'48'!$G$11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kosten'!D19:E117,2,FALSE)*'48'!$G$11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kosten'!D20:E118,2,FALSE)*'48'!$G$11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kosten'!D21:E119,2,FALSE)*'48'!$G$11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kosten'!D22:E120,2,FALSE)*'48'!$G$11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kosten'!D23:E121,2,FALSE)*'48'!$G$11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kosten'!D24:E122,2,FALSE)*'48'!$G$11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kosten'!D25:E123,2,FALSE)*'48'!$G$11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kosten'!D26:E124,2,FALSE)*'48'!$G$11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kosten'!D27:E125,2,FALSE)*'48'!$G$11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kosten'!D28:E126,2,FALSE)*'48'!$G$11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kosten'!D29:E127,2,FALSE)*'48'!$G$11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kosten'!D30:E128,2,FALSE)*'48'!$G$11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kosten'!D31:E129,2,FALSE)*'48'!$G$11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kosten'!D32:E130,2,FALSE)*'48'!$G$11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kosten'!D33:E131,2,FALSE)*'48'!$G$11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kosten'!D34:E132,2,FALSE)*'48'!$G$11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kosten'!D35:E133,2,FALSE)*'48'!$G$11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kosten'!D36:E134,2,FALSE)*'48'!$G$11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kosten'!D37:E135,2,FALSE)*'48'!$G$11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kosten'!D38:E136,2,FALSE)*'48'!$G$11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kosten'!D39:E137,2,FALSE)*'48'!$G$11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kosten'!D40:E138,2,FALSE)*'48'!$G$11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kosten'!D41:E139,2,FALSE)*'48'!$G$11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kosten'!D42:E140,2,FALSE)*'48'!$G$11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kosten'!D43:E141,2,FALSE)*'48'!$G$11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kosten'!D44:E142,2,FALSE)*'48'!$G$11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kosten'!D45:E143,2,FALSE)*'48'!$G$11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kosten'!D46:E144,2,FALSE)*'48'!$G$11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kosten'!D47:E145,2,FALSE)*'48'!$G$11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kosten'!D48:E146,2,FALSE)*'48'!$G$11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kosten'!D49:E147,2,FALSE)*'48'!$G$11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kosten'!D50:E148,2,FALSE)*'48'!$G$11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kosten'!D51:E149,2,FALSE)*'48'!$G$11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kosten'!D52:E150,2,FALSE)*'48'!$G$11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kosten'!D53:E151,2,FALSE)*'48'!$G$11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kosten'!D54:E152,2,FALSE)*'48'!$G$11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kosten'!D55:E153,2,FALSE)*'48'!$G$11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kosten'!D56:E154,2,FALSE)*'48'!$G$11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kosten'!D57:E155,2,FALSE)*'48'!$G$11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kosten'!D58:E156,2,FALSE)*'48'!$G$11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kosten'!D59:E157,2,FALSE)*'48'!$G$11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kosten'!D60:E158,2,FALSE)*'48'!$G$11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kosten'!D61:E159,2,FALSE)*'48'!$G$11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kosten'!D62:E160,2,FALSE)*'48'!$G$11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kosten'!D63:E161,2,FALSE)*'48'!$G$11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kosten'!D64:E162,2,FALSE)*'48'!$G$11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kosten'!D65:E163,2,FALSE)*'48'!$G$11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kosten'!D66:E164,2,FALSE)*'48'!$G$11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kosten'!D67:E165,2,FALSE)*'48'!$G$11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kosten'!D68:E166,2,FALSE)*'48'!$G$11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kosten'!D69:E167,2,FALSE)*'48'!$G$11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kosten'!D70:E168,2,FALSE)*'48'!$G$11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kosten'!D71:E169,2,FALSE)*'48'!$G$11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kosten'!D72:E170,2,FALSE)*'48'!$G$11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kosten'!D73:E171,2,FALSE)*'48'!$G$11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kosten'!D74:E172,2,FALSE)*'48'!$G$11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kosten'!D75:E173,2,FALSE)*'48'!$G$11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kosten'!D76:E174,2,FALSE)*'48'!$G$11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kosten'!D77:E175,2,FALSE)*'48'!$G$11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kosten'!D78:E176,2,FALSE)*'48'!$G$11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kosten'!D79:E177,2,FALSE)*'48'!$G$11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kosten'!D80:E178,2,FALSE)*'48'!$G$11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kosten'!D81:E179,2,FALSE)*'48'!$G$11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kosten'!D82:E180,2,FALSE)*'48'!$G$11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kosten'!D83:E181,2,FALSE)*'48'!$G$11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kosten'!D84:E182,2,FALSE)*'48'!$G$11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kosten'!D85:E183,2,FALSE)*'48'!$G$11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kosten'!D86:E184,2,FALSE)*'48'!$G$11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kosten'!D87:E185,2,FALSE)*'48'!$G$11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kosten'!D88:E186,2,FALSE)*'48'!$G$11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kosten'!D89:E187,2,FALSE)*'48'!$G$11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kosten'!D90:E188,2,FALSE)*'48'!$G$11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kosten'!D91:E189,2,FALSE)*'48'!$G$11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kosten'!D92:E190,2,FALSE)*'48'!$G$11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kosten'!D93:E191,2,FALSE)*'48'!$G$11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kosten'!D94:E192,2,FALSE)*'48'!$G$11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kosten'!D95:E193,2,FALSE)*'48'!$G$11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kosten'!D96:E194,2,FALSE)*'48'!$G$11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kosten'!D97:E195,2,FALSE)*'48'!$G$11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kosten'!D98:E196,2,FALSE)*'48'!$G$11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kosten'!D99:E197,2,FALSE)*'48'!$G$11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kosten'!D100:E198,2,FALSE)*'48'!$G$11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kosten'!D101:E199,2,FALSE)*'48'!$G$11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kosten'!D102:E200,2,FALSE)*'48'!$G$11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kosten'!D103:E201,2,FALSE)*'48'!$G$11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kosten'!D104:E202,2,FALSE)*'48'!$G$11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kosten'!D105:E203,2,FALSE)*'48'!$G$11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kosten'!D106:E204,2,FALSE)*'48'!$G$11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kosten'!D107:E205,2,FALSE)*'48'!$G$11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kosten'!D108:E206,2,FALSE)*'48'!$G$11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kosten'!D109:E207,2,FALSE)*'48'!$G$11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kosten'!D110:E208,2,FALSE)*'48'!$G$11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kosten'!D111:E209,2,FALSE)*'48'!$G$11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kosten'!D112:E210,2,FALSE)*'48'!$G$11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kosten'!D113:E211,2,FALSE)*'48'!$G$11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kosten'!D114:E212,2,FALSE)*'48'!$G$11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kosten'!D115:E213,2,FALSE)*'48'!$G$11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kosten'!D116:E214,2,FALSE)*'48'!$G$11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kosten'!D117:E215,2,FALSE)*'48'!$G$11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kosten'!D118:E216,2,FALSE)*'48'!$G$11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kosten'!D119:E217,2,FALSE)*'48'!$G$11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kosten'!D120:E218,2,FALSE)*'48'!$G$11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kosten'!D121:E219,2,FALSE)*'48'!$G$11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kosten'!D122:E220,2,FALSE)*'48'!$G$11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kosten'!D123:E221,2,FALSE)*'48'!$G$11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kosten'!D124:E222,2,FALSE)*'48'!$G$11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kosten'!D125:E223,2,FALSE)*'48'!$G$11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kosten'!D126:E224,2,FALSE)*'48'!$G$11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kosten'!D127:E225,2,FALSE)*'48'!$G$11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kosten'!D128:E226,2,FALSE)*'48'!$G$11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kosten'!D129:E227,2,FALSE)*'48'!$G$11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kosten'!D130:E228,2,FALSE)*'48'!$G$11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kosten'!D131:E229,2,FALSE)*'48'!$G$11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kosten'!D132:E230,2,FALSE)*'48'!$G$11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kosten'!D133:E231,2,FALSE)*'48'!$G$11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kosten'!D134:E232,2,FALSE)*'48'!$G$11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kosten'!D135:E233,2,FALSE)*'48'!$G$11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kosten'!D136:E234,2,FALSE)*'48'!$G$11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kosten'!D137:E235,2,FALSE)*'48'!$G$11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kosten'!D138:E236,2,FALSE)*'48'!$G$11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kosten'!D139:E237,2,FALSE)*'48'!$G$11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kosten'!D140:E238,2,FALSE)*'48'!$G$11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kosten'!D141:E239,2,FALSE)*'48'!$G$11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kosten'!D142:E240,2,FALSE)*'48'!$G$11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kosten'!D143:E241,2,FALSE)*'48'!$G$11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kosten'!D144:E242,2,FALSE)*'48'!$G$11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kosten'!D145:E243,2,FALSE)*'48'!$G$11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kosten'!D146:E244,2,FALSE)*'48'!$G$11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kosten'!D147:E245,2,FALSE)*'48'!$G$11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kosten'!D148:E246,2,FALSE)*'48'!$G$11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kosten'!D149:E247,2,FALSE)*'48'!$G$11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kosten'!D150:E248,2,FALSE)*'48'!$G$11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kosten'!D151:E249,2,FALSE)*'48'!$G$11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kosten'!D152:E250,2,FALSE)*'48'!$G$11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kosten'!D153:E251,2,FALSE)*'48'!$G$11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kosten'!D154:E252,2,FALSE)*'48'!$G$11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kosten'!D155:E253,2,FALSE)*'48'!$G$11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kosten'!D156:E254,2,FALSE)*'48'!$G$11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kosten'!D157:E255,2,FALSE)*'48'!$G$11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kosten'!D158:E256,2,FALSE)*'48'!$G$11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kosten'!D159:E257,2,FALSE)*'48'!$G$11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kosten'!D160:E258,2,FALSE)*'48'!$G$11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kosten'!D161:E259,2,FALSE)*'48'!$G$11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kosten'!D162:E260,2,FALSE)*'48'!$G$11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kosten'!D163:E261,2,FALSE)*'48'!$G$11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kosten'!D164:E262,2,FALSE)*'48'!$G$11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kosten'!D165:E263,2,FALSE)*'48'!$G$11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kosten'!D166:E264,2,FALSE)*'48'!$G$11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kosten'!D167:E265,2,FALSE)*'48'!$G$11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kosten'!D168:E266,2,FALSE)*'48'!$G$11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kosten'!D169:E267,2,FALSE)*'48'!$G$11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kosten'!D170:E268,2,FALSE)*'48'!$G$11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kosten'!D171:E269,2,FALSE)*'48'!$G$11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kosten'!D172:E270,2,FALSE)*'48'!$G$11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kosten'!D173:E271,2,FALSE)*'48'!$G$11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kosten'!D174:E272,2,FALSE)*'48'!$G$11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kosten'!D175:E273,2,FALSE)*'48'!$G$11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kosten'!D176:E274,2,FALSE)*'48'!$G$11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kosten'!D177:E275,2,FALSE)*'48'!$G$11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kosten'!D178:E276,2,FALSE)*'48'!$G$11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kosten'!D179:E277,2,FALSE)*'48'!$G$11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kosten'!D180:E278,2,FALSE)*'48'!$G$11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kosten'!D181:E279,2,FALSE)*'48'!$G$11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kosten'!D182:E280,2,FALSE)*'48'!$G$11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kosten'!D183:E281,2,FALSE)*'48'!$G$11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kosten'!D184:E282,2,FALSE)*'48'!$G$11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kosten'!D185:E283,2,FALSE)*'48'!$G$11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kosten'!D186:E284,2,FALSE)*'48'!$G$11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kosten'!D187:E285,2,FALSE)*'48'!$G$11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kosten'!D188:E286,2,FALSE)*'48'!$G$11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kosten'!D189:E287,2,FALSE)*'48'!$G$11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kosten'!D190:E288,2,FALSE)*'48'!$G$11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kosten'!D191:E289,2,FALSE)*'48'!$G$11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kosten'!D192:E290,2,FALSE)*'48'!$G$11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kosten'!D193:E291,2,FALSE)*'48'!$G$11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kosten'!D194:E292,2,FALSE)*'48'!$G$11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kosten'!D195:E293,2,FALSE)*'48'!$G$11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kosten'!D196:E294,2,FALSE)*'48'!$G$11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kosten'!D197:E295,2,FALSE)*'48'!$G$11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kosten'!D198:E296,2,FALSE)*'48'!$G$11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kosten'!D199:E297,2,FALSE)*'48'!$G$11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MPk+NzA45fBcs5eRgMU74vOs4PAMRRmq4bLexnyskhhjooFfJ9lI8SWpAeOtSXtbIUkS0d+IXa+s9Tfv1QQwTg==" saltValue="cNfCsFVesuusZTswlhU97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14C41AC-CEE1-40F5-98AA-4FE86A9B67A8}">
          <x14:formula1>
            <xm:f>'Dropdown vloerafw en cat'!$B$2:$B$13</xm:f>
          </x14:formula1>
          <xm:sqref>H5:H199</xm:sqref>
        </x14:dataValidation>
        <x14:dataValidation type="list" allowBlank="1" showInputMessage="1" showErrorMessage="1" xr:uid="{F272D405-568F-45A5-84C5-D06A0734E1BF}">
          <x14:formula1>
            <xm:f>'Dropdown vloerafw en cat'!$P$2:$P$47</xm:f>
          </x14:formula1>
          <xm:sqref>C5:C199</xm:sqref>
        </x14:dataValidation>
        <x14:dataValidation type="list" allowBlank="1" showInputMessage="1" showErrorMessage="1" xr:uid="{D1CC8369-480E-4412-9F7B-54D934B70E65}">
          <x14:formula1>
            <xm:f>'Dropdown vloerafw en cat'!$K$2:$K$13</xm:f>
          </x14:formula1>
          <xm:sqref>D5:D199</xm:sqref>
        </x14:dataValidation>
      </x14:dataValidations>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BA0A-43E6-41CF-A49A-3D5DEB99C753}">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'49a'!L200/'49a'!M200</f>
        <v>#N/A</v>
      </c>
      <c r="G11" s="142">
        <v>1</v>
      </c>
      <c r="H11" s="139" t="e">
        <f>('49a'!M200*Offertetarief)*G11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GETPIVOTDATA("m2",'49a'!$H$205,"Cat.","G")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GETPIVOTDATA("m2",'49a'!$A$205,"vloerafwerking","Linoleum")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GETPIVOTDATA("m2",'49a'!$A$205,"vloerafwerking","Tapijt")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ZsjhrOM1c04hV16HtLOhnTi1MOWW+MnRpSskDK0E0U9tUsMAI1jadXPlgCi1YOTyaJlrnxBkUEpdd0B1jRF8Kg==" saltValue="B1SW5E0psxD/1Fv8sdIIU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77E18-5675-4D32-A2F8-57DBD02691AC}">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(her)controles'!A53</f>
        <v>49</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kosten'!D5:E103,2,FALSE)*'49'!$G$11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kosten'!D6:E104,2,FALSE)*'49'!$G$11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kosten'!D7:E105,2,FALSE)*'49'!$G$11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kosten'!D8:E106,2,FALSE)*'49'!$G$11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kosten'!D9:E107,2,FALSE)*'49'!$G$11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kosten'!D10:E108,2,FALSE)*'49'!$G$11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kosten'!D11:E109,2,FALSE)*'49'!$G$11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kosten'!D12:E110,2,FALSE)*'49'!$G$11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kosten'!D13:E111,2,FALSE)*'49'!$G$11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kosten'!D14:E112,2,FALSE)*'49'!$G$11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kosten'!D15:E113,2,FALSE)*'49'!$G$11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kosten'!D16:E114,2,FALSE)*'49'!$G$11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kosten'!D17:E115,2,FALSE)*'49'!$G$11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kosten'!D18:E116,2,FALSE)*'49'!$G$11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kosten'!D19:E117,2,FALSE)*'49'!$G$11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kosten'!D20:E118,2,FALSE)*'49'!$G$11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kosten'!D21:E119,2,FALSE)*'49'!$G$11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kosten'!D22:E120,2,FALSE)*'49'!$G$11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kosten'!D23:E121,2,FALSE)*'49'!$G$11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kosten'!D24:E122,2,FALSE)*'49'!$G$11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kosten'!D25:E123,2,FALSE)*'49'!$G$11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kosten'!D26:E124,2,FALSE)*'49'!$G$11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kosten'!D27:E125,2,FALSE)*'49'!$G$11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kosten'!D28:E126,2,FALSE)*'49'!$G$11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kosten'!D29:E127,2,FALSE)*'49'!$G$11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kosten'!D30:E128,2,FALSE)*'49'!$G$11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kosten'!D31:E129,2,FALSE)*'49'!$G$11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kosten'!D32:E130,2,FALSE)*'49'!$G$11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kosten'!D33:E131,2,FALSE)*'49'!$G$11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kosten'!D34:E132,2,FALSE)*'49'!$G$11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kosten'!D35:E133,2,FALSE)*'49'!$G$11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kosten'!D36:E134,2,FALSE)*'49'!$G$11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kosten'!D37:E135,2,FALSE)*'49'!$G$11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kosten'!D38:E136,2,FALSE)*'49'!$G$11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kosten'!D39:E137,2,FALSE)*'49'!$G$11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kosten'!D40:E138,2,FALSE)*'49'!$G$11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kosten'!D41:E139,2,FALSE)*'49'!$G$11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kosten'!D42:E140,2,FALSE)*'49'!$G$11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kosten'!D43:E141,2,FALSE)*'49'!$G$11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kosten'!D44:E142,2,FALSE)*'49'!$G$11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kosten'!D45:E143,2,FALSE)*'49'!$G$11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kosten'!D46:E144,2,FALSE)*'49'!$G$11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kosten'!D47:E145,2,FALSE)*'49'!$G$11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kosten'!D48:E146,2,FALSE)*'49'!$G$11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kosten'!D49:E147,2,FALSE)*'49'!$G$11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kosten'!D50:E148,2,FALSE)*'49'!$G$11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kosten'!D51:E149,2,FALSE)*'49'!$G$11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kosten'!D52:E150,2,FALSE)*'49'!$G$11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kosten'!D53:E151,2,FALSE)*'49'!$G$11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kosten'!D54:E152,2,FALSE)*'49'!$G$11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kosten'!D55:E153,2,FALSE)*'49'!$G$11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kosten'!D56:E154,2,FALSE)*'49'!$G$11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kosten'!D57:E155,2,FALSE)*'49'!$G$11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kosten'!D58:E156,2,FALSE)*'49'!$G$11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kosten'!D59:E157,2,FALSE)*'49'!$G$11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kosten'!D60:E158,2,FALSE)*'49'!$G$11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kosten'!D61:E159,2,FALSE)*'49'!$G$11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kosten'!D62:E160,2,FALSE)*'49'!$G$11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kosten'!D63:E161,2,FALSE)*'49'!$G$11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kosten'!D64:E162,2,FALSE)*'49'!$G$11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kosten'!D65:E163,2,FALSE)*'49'!$G$11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kosten'!D66:E164,2,FALSE)*'49'!$G$11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kosten'!D67:E165,2,FALSE)*'49'!$G$11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kosten'!D68:E166,2,FALSE)*'49'!$G$11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kosten'!D69:E167,2,FALSE)*'49'!$G$11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kosten'!D70:E168,2,FALSE)*'49'!$G$11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kosten'!D71:E169,2,FALSE)*'49'!$G$11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kosten'!D72:E170,2,FALSE)*'49'!$G$11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kosten'!D73:E171,2,FALSE)*'49'!$G$11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kosten'!D74:E172,2,FALSE)*'49'!$G$11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kosten'!D75:E173,2,FALSE)*'49'!$G$11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kosten'!D76:E174,2,FALSE)*'49'!$G$11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kosten'!D77:E175,2,FALSE)*'49'!$G$11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kosten'!D78:E176,2,FALSE)*'49'!$G$11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kosten'!D79:E177,2,FALSE)*'49'!$G$11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kosten'!D80:E178,2,FALSE)*'49'!$G$11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kosten'!D81:E179,2,FALSE)*'49'!$G$11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kosten'!D82:E180,2,FALSE)*'49'!$G$11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kosten'!D83:E181,2,FALSE)*'49'!$G$11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kosten'!D84:E182,2,FALSE)*'49'!$G$11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kosten'!D85:E183,2,FALSE)*'49'!$G$11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kosten'!D86:E184,2,FALSE)*'49'!$G$11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kosten'!D87:E185,2,FALSE)*'49'!$G$11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kosten'!D88:E186,2,FALSE)*'49'!$G$11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kosten'!D89:E187,2,FALSE)*'49'!$G$11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kosten'!D90:E188,2,FALSE)*'49'!$G$11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kosten'!D91:E189,2,FALSE)*'49'!$G$11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kosten'!D92:E190,2,FALSE)*'49'!$G$11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kosten'!D93:E191,2,FALSE)*'49'!$G$11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kosten'!D94:E192,2,FALSE)*'49'!$G$11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kosten'!D95:E193,2,FALSE)*'49'!$G$11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kosten'!D96:E194,2,FALSE)*'49'!$G$11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kosten'!D97:E195,2,FALSE)*'49'!$G$11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kosten'!D98:E196,2,FALSE)*'49'!$G$11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kosten'!D99:E197,2,FALSE)*'49'!$G$11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kosten'!D100:E198,2,FALSE)*'49'!$G$11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kosten'!D101:E199,2,FALSE)*'49'!$G$11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kosten'!D102:E200,2,FALSE)*'49'!$G$11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kosten'!D103:E201,2,FALSE)*'49'!$G$11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kosten'!D104:E202,2,FALSE)*'49'!$G$11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kosten'!D105:E203,2,FALSE)*'49'!$G$11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kosten'!D106:E204,2,FALSE)*'49'!$G$11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kosten'!D107:E205,2,FALSE)*'49'!$G$11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kosten'!D108:E206,2,FALSE)*'49'!$G$11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kosten'!D109:E207,2,FALSE)*'49'!$G$11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kosten'!D110:E208,2,FALSE)*'49'!$G$11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kosten'!D111:E209,2,FALSE)*'49'!$G$11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kosten'!D112:E210,2,FALSE)*'49'!$G$11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kosten'!D113:E211,2,FALSE)*'49'!$G$11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kosten'!D114:E212,2,FALSE)*'49'!$G$11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kosten'!D115:E213,2,FALSE)*'49'!$G$11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kosten'!D116:E214,2,FALSE)*'49'!$G$11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kosten'!D117:E215,2,FALSE)*'49'!$G$11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kosten'!D118:E216,2,FALSE)*'49'!$G$11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kosten'!D119:E217,2,FALSE)*'49'!$G$11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kosten'!D120:E218,2,FALSE)*'49'!$G$11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kosten'!D121:E219,2,FALSE)*'49'!$G$11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kosten'!D122:E220,2,FALSE)*'49'!$G$11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kosten'!D123:E221,2,FALSE)*'49'!$G$11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kosten'!D124:E222,2,FALSE)*'49'!$G$11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kosten'!D125:E223,2,FALSE)*'49'!$G$11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kosten'!D126:E224,2,FALSE)*'49'!$G$11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kosten'!D127:E225,2,FALSE)*'49'!$G$11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kosten'!D128:E226,2,FALSE)*'49'!$G$11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kosten'!D129:E227,2,FALSE)*'49'!$G$11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kosten'!D130:E228,2,FALSE)*'49'!$G$11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kosten'!D131:E229,2,FALSE)*'49'!$G$11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kosten'!D132:E230,2,FALSE)*'49'!$G$11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kosten'!D133:E231,2,FALSE)*'49'!$G$11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kosten'!D134:E232,2,FALSE)*'49'!$G$11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kosten'!D135:E233,2,FALSE)*'49'!$G$11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kosten'!D136:E234,2,FALSE)*'49'!$G$11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kosten'!D137:E235,2,FALSE)*'49'!$G$11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kosten'!D138:E236,2,FALSE)*'49'!$G$11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kosten'!D139:E237,2,FALSE)*'49'!$G$11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kosten'!D140:E238,2,FALSE)*'49'!$G$11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kosten'!D141:E239,2,FALSE)*'49'!$G$11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kosten'!D142:E240,2,FALSE)*'49'!$G$11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kosten'!D143:E241,2,FALSE)*'49'!$G$11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kosten'!D144:E242,2,FALSE)*'49'!$G$11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kosten'!D145:E243,2,FALSE)*'49'!$G$11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kosten'!D146:E244,2,FALSE)*'49'!$G$11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kosten'!D147:E245,2,FALSE)*'49'!$G$11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kosten'!D148:E246,2,FALSE)*'49'!$G$11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kosten'!D149:E247,2,FALSE)*'49'!$G$11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kosten'!D150:E248,2,FALSE)*'49'!$G$11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kosten'!D151:E249,2,FALSE)*'49'!$G$11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kosten'!D152:E250,2,FALSE)*'49'!$G$11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kosten'!D153:E251,2,FALSE)*'49'!$G$11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kosten'!D154:E252,2,FALSE)*'49'!$G$11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kosten'!D155:E253,2,FALSE)*'49'!$G$11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kosten'!D156:E254,2,FALSE)*'49'!$G$11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kosten'!D157:E255,2,FALSE)*'49'!$G$11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kosten'!D158:E256,2,FALSE)*'49'!$G$11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kosten'!D159:E257,2,FALSE)*'49'!$G$11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kosten'!D160:E258,2,FALSE)*'49'!$G$11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kosten'!D161:E259,2,FALSE)*'49'!$G$11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kosten'!D162:E260,2,FALSE)*'49'!$G$11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kosten'!D163:E261,2,FALSE)*'49'!$G$11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kosten'!D164:E262,2,FALSE)*'49'!$G$11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kosten'!D165:E263,2,FALSE)*'49'!$G$11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kosten'!D166:E264,2,FALSE)*'49'!$G$11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kosten'!D167:E265,2,FALSE)*'49'!$G$11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kosten'!D168:E266,2,FALSE)*'49'!$G$11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kosten'!D169:E267,2,FALSE)*'49'!$G$11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kosten'!D170:E268,2,FALSE)*'49'!$G$11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kosten'!D171:E269,2,FALSE)*'49'!$G$11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kosten'!D172:E270,2,FALSE)*'49'!$G$11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kosten'!D173:E271,2,FALSE)*'49'!$G$11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kosten'!D174:E272,2,FALSE)*'49'!$G$11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kosten'!D175:E273,2,FALSE)*'49'!$G$11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kosten'!D176:E274,2,FALSE)*'49'!$G$11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kosten'!D177:E275,2,FALSE)*'49'!$G$11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kosten'!D178:E276,2,FALSE)*'49'!$G$11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kosten'!D179:E277,2,FALSE)*'49'!$G$11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kosten'!D180:E278,2,FALSE)*'49'!$G$11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kosten'!D181:E279,2,FALSE)*'49'!$G$11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kosten'!D182:E280,2,FALSE)*'49'!$G$11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kosten'!D183:E281,2,FALSE)*'49'!$G$11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kosten'!D184:E282,2,FALSE)*'49'!$G$11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kosten'!D185:E283,2,FALSE)*'49'!$G$11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kosten'!D186:E284,2,FALSE)*'49'!$G$11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kosten'!D187:E285,2,FALSE)*'49'!$G$11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kosten'!D188:E286,2,FALSE)*'49'!$G$11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kosten'!D189:E287,2,FALSE)*'49'!$G$11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kosten'!D190:E288,2,FALSE)*'49'!$G$11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kosten'!D191:E289,2,FALSE)*'49'!$G$11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kosten'!D192:E290,2,FALSE)*'49'!$G$11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kosten'!D193:E291,2,FALSE)*'49'!$G$11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kosten'!D194:E292,2,FALSE)*'49'!$G$11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kosten'!D195:E293,2,FALSE)*'49'!$G$11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kosten'!D196:E294,2,FALSE)*'49'!$G$11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kosten'!D197:E295,2,FALSE)*'49'!$G$11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kosten'!D198:E296,2,FALSE)*'49'!$G$11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kosten'!D199:E297,2,FALSE)*'49'!$G$11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LdyvgwmyOsCTAIP/hNTZ32slDzpaBkAYdu73nG6qlmNGleuujbEsYo7+UiZ772UhNOIHiJd8ejpgfsTw18Vvqg==" saltValue="2rb5cwYpNNTSzN7w8gSaV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89DAD5C-41DE-4AE7-9B68-07F894A31968}">
          <x14:formula1>
            <xm:f>'Dropdown vloerafw en cat'!$B$2:$B$13</xm:f>
          </x14:formula1>
          <xm:sqref>H5:H199</xm:sqref>
        </x14:dataValidation>
        <x14:dataValidation type="list" allowBlank="1" showInputMessage="1" showErrorMessage="1" xr:uid="{C0BA46ED-D42B-42CC-BE8A-67C5E8F6DE44}">
          <x14:formula1>
            <xm:f>'Dropdown vloerafw en cat'!$P$2:$P$47</xm:f>
          </x14:formula1>
          <xm:sqref>C5:C199</xm:sqref>
        </x14:dataValidation>
        <x14:dataValidation type="list" allowBlank="1" showInputMessage="1" showErrorMessage="1" xr:uid="{6C46FCDE-A748-4FDE-A9D0-EADDAA7998B3}">
          <x14:formula1>
            <xm:f>'Dropdown vloerafw en cat'!$K$2:$K$13</xm:f>
          </x14:formula1>
          <xm:sqref>D5:D199</xm:sqref>
        </x14:dataValidation>
      </x14:dataValidations>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E641-14A0-41A5-9ACB-05EF33840E35}">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'50a'!L200/'50a'!M200</f>
        <v>#N/A</v>
      </c>
      <c r="G11" s="142">
        <v>1</v>
      </c>
      <c r="H11" s="139" t="e">
        <f>('50a'!M200*Offertetarief)*G11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GETPIVOTDATA("m2",'50a'!$H$205,"Cat.","G")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GETPIVOTDATA("m2",'50a'!$A$205,"vloerafwerking","Linoleum")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GETPIVOTDATA("m2",'50a'!$A$205,"vloerafwerking","Tapijt")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r+pUvJe5TLoHjlNVGAMgyNEFwgVvjzQ+T27Tocf1KUyv/sRA3okzqQxNj5HORAChD6Vwq9KxVzG02ui3oZMgAA==" saltValue="JPUu+HmcqcTv9QQJPzLSM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6D6A-9C15-4BC5-BCEB-C103E0D0085E}">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6.4257812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(her)controles'!A54</f>
        <v>50</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kosten'!D5:E103,2,FALSE)*'50'!$G$11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kosten'!D6:E104,2,FALSE)*'50'!$G$11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kosten'!D7:E105,2,FALSE)*'50'!$G$11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kosten'!D8:E106,2,FALSE)*'50'!$G$11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kosten'!D9:E107,2,FALSE)*'50'!$G$11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kosten'!D10:E108,2,FALSE)*'50'!$G$11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kosten'!D11:E109,2,FALSE)*'50'!$G$11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kosten'!D12:E110,2,FALSE)*'50'!$G$11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kosten'!D13:E111,2,FALSE)*'50'!$G$11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kosten'!D14:E112,2,FALSE)*'50'!$G$11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kosten'!D15:E113,2,FALSE)*'50'!$G$11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kosten'!D16:E114,2,FALSE)*'50'!$G$11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kosten'!D17:E115,2,FALSE)*'50'!$G$11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kosten'!D18:E116,2,FALSE)*'50'!$G$11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kosten'!D19:E117,2,FALSE)*'50'!$G$11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kosten'!D20:E118,2,FALSE)*'50'!$G$11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kosten'!D21:E119,2,FALSE)*'50'!$G$11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kosten'!D22:E120,2,FALSE)*'50'!$G$11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kosten'!D23:E121,2,FALSE)*'50'!$G$11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kosten'!D24:E122,2,FALSE)*'50'!$G$11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kosten'!D25:E123,2,FALSE)*'50'!$G$11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kosten'!D26:E124,2,FALSE)*'50'!$G$11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kosten'!D27:E125,2,FALSE)*'50'!$G$11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kosten'!D28:E126,2,FALSE)*'50'!$G$11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kosten'!D29:E127,2,FALSE)*'50'!$G$11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kosten'!D30:E128,2,FALSE)*'50'!$G$11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kosten'!D31:E129,2,FALSE)*'50'!$G$11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kosten'!D32:E130,2,FALSE)*'50'!$G$11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kosten'!D33:E131,2,FALSE)*'50'!$G$11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kosten'!D34:E132,2,FALSE)*'50'!$G$11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kosten'!D35:E133,2,FALSE)*'50'!$G$11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kosten'!D36:E134,2,FALSE)*'50'!$G$11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kosten'!D37:E135,2,FALSE)*'50'!$G$11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kosten'!D38:E136,2,FALSE)*'50'!$G$11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kosten'!D39:E137,2,FALSE)*'50'!$G$11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kosten'!D40:E138,2,FALSE)*'50'!$G$11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kosten'!D41:E139,2,FALSE)*'50'!$G$11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kosten'!D42:E140,2,FALSE)*'50'!$G$11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kosten'!D43:E141,2,FALSE)*'50'!$G$11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kosten'!D44:E142,2,FALSE)*'50'!$G$11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kosten'!D45:E143,2,FALSE)*'50'!$G$11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kosten'!D46:E144,2,FALSE)*'50'!$G$11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kosten'!D47:E145,2,FALSE)*'50'!$G$11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kosten'!D48:E146,2,FALSE)*'50'!$G$11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kosten'!D49:E147,2,FALSE)*'50'!$G$11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kosten'!D50:E148,2,FALSE)*'50'!$G$11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kosten'!D51:E149,2,FALSE)*'50'!$G$11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kosten'!D52:E150,2,FALSE)*'50'!$G$11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kosten'!D53:E151,2,FALSE)*'50'!$G$11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kosten'!D54:E152,2,FALSE)*'50'!$G$11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kosten'!D55:E153,2,FALSE)*'50'!$G$11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kosten'!D56:E154,2,FALSE)*'50'!$G$11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kosten'!D57:E155,2,FALSE)*'50'!$G$11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kosten'!D58:E156,2,FALSE)*'50'!$G$11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kosten'!D59:E157,2,FALSE)*'50'!$G$11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kosten'!D60:E158,2,FALSE)*'50'!$G$11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kosten'!D61:E159,2,FALSE)*'50'!$G$11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kosten'!D62:E160,2,FALSE)*'50'!$G$11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kosten'!D63:E161,2,FALSE)*'50'!$G$11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kosten'!D64:E162,2,FALSE)*'50'!$G$11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kosten'!D65:E163,2,FALSE)*'50'!$G$11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kosten'!D66:E164,2,FALSE)*'50'!$G$11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kosten'!D67:E165,2,FALSE)*'50'!$G$11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kosten'!D68:E166,2,FALSE)*'50'!$G$11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kosten'!D69:E167,2,FALSE)*'50'!$G$11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kosten'!D70:E168,2,FALSE)*'50'!$G$11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kosten'!D71:E169,2,FALSE)*'50'!$G$11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kosten'!D72:E170,2,FALSE)*'50'!$G$11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kosten'!D73:E171,2,FALSE)*'50'!$G$11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kosten'!D74:E172,2,FALSE)*'50'!$G$11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kosten'!D75:E173,2,FALSE)*'50'!$G$11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kosten'!D76:E174,2,FALSE)*'50'!$G$11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kosten'!D77:E175,2,FALSE)*'50'!$G$11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kosten'!D78:E176,2,FALSE)*'50'!$G$11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kosten'!D79:E177,2,FALSE)*'50'!$G$11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kosten'!D80:E178,2,FALSE)*'50'!$G$11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kosten'!D81:E179,2,FALSE)*'50'!$G$11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kosten'!D82:E180,2,FALSE)*'50'!$G$11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kosten'!D83:E181,2,FALSE)*'50'!$G$11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kosten'!D84:E182,2,FALSE)*'50'!$G$11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kosten'!D85:E183,2,FALSE)*'50'!$G$11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kosten'!D86:E184,2,FALSE)*'50'!$G$11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kosten'!D87:E185,2,FALSE)*'50'!$G$11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kosten'!D88:E186,2,FALSE)*'50'!$G$11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kosten'!D89:E187,2,FALSE)*'50'!$G$11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kosten'!D90:E188,2,FALSE)*'50'!$G$11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kosten'!D91:E189,2,FALSE)*'50'!$G$11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kosten'!D92:E190,2,FALSE)*'50'!$G$11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kosten'!D93:E191,2,FALSE)*'50'!$G$11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kosten'!D94:E192,2,FALSE)*'50'!$G$11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kosten'!D95:E193,2,FALSE)*'50'!$G$11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kosten'!D96:E194,2,FALSE)*'50'!$G$11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kosten'!D97:E195,2,FALSE)*'50'!$G$11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kosten'!D98:E196,2,FALSE)*'50'!$G$11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kosten'!D99:E197,2,FALSE)*'50'!$G$11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kosten'!D100:E198,2,FALSE)*'50'!$G$11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kosten'!D101:E199,2,FALSE)*'50'!$G$11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kosten'!D102:E200,2,FALSE)*'50'!$G$11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kosten'!D103:E201,2,FALSE)*'50'!$G$11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kosten'!D104:E202,2,FALSE)*'50'!$G$11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kosten'!D105:E203,2,FALSE)*'50'!$G$11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kosten'!D106:E204,2,FALSE)*'50'!$G$11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kosten'!D107:E205,2,FALSE)*'50'!$G$11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kosten'!D108:E206,2,FALSE)*'50'!$G$11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kosten'!D109:E207,2,FALSE)*'50'!$G$11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kosten'!D110:E208,2,FALSE)*'50'!$G$11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kosten'!D111:E209,2,FALSE)*'50'!$G$11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kosten'!D112:E210,2,FALSE)*'50'!$G$11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kosten'!D113:E211,2,FALSE)*'50'!$G$11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kosten'!D114:E212,2,FALSE)*'50'!$G$11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kosten'!D115:E213,2,FALSE)*'50'!$G$11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kosten'!D116:E214,2,FALSE)*'50'!$G$11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kosten'!D117:E215,2,FALSE)*'50'!$G$11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kosten'!D118:E216,2,FALSE)*'50'!$G$11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kosten'!D119:E217,2,FALSE)*'50'!$G$11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kosten'!D120:E218,2,FALSE)*'50'!$G$11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kosten'!D121:E219,2,FALSE)*'50'!$G$11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kosten'!D122:E220,2,FALSE)*'50'!$G$11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kosten'!D123:E221,2,FALSE)*'50'!$G$11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kosten'!D124:E222,2,FALSE)*'50'!$G$11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kosten'!D125:E223,2,FALSE)*'50'!$G$11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kosten'!D126:E224,2,FALSE)*'50'!$G$11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kosten'!D127:E225,2,FALSE)*'50'!$G$11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kosten'!D128:E226,2,FALSE)*'50'!$G$11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kosten'!D129:E227,2,FALSE)*'50'!$G$11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kosten'!D130:E228,2,FALSE)*'50'!$G$11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kosten'!D131:E229,2,FALSE)*'50'!$G$11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kosten'!D132:E230,2,FALSE)*'50'!$G$11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kosten'!D133:E231,2,FALSE)*'50'!$G$11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kosten'!D134:E232,2,FALSE)*'50'!$G$11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kosten'!D135:E233,2,FALSE)*'50'!$G$11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kosten'!D136:E234,2,FALSE)*'50'!$G$11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kosten'!D137:E235,2,FALSE)*'50'!$G$11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kosten'!D138:E236,2,FALSE)*'50'!$G$11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kosten'!D139:E237,2,FALSE)*'50'!$G$11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kosten'!D140:E238,2,FALSE)*'50'!$G$11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kosten'!D141:E239,2,FALSE)*'50'!$G$11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kosten'!D142:E240,2,FALSE)*'50'!$G$11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kosten'!D143:E241,2,FALSE)*'50'!$G$11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kosten'!D144:E242,2,FALSE)*'50'!$G$11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kosten'!D145:E243,2,FALSE)*'50'!$G$11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kosten'!D146:E244,2,FALSE)*'50'!$G$11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kosten'!D147:E245,2,FALSE)*'50'!$G$11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kosten'!D148:E246,2,FALSE)*'50'!$G$11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kosten'!D149:E247,2,FALSE)*'50'!$G$11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kosten'!D150:E248,2,FALSE)*'50'!$G$11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kosten'!D151:E249,2,FALSE)*'50'!$G$11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kosten'!D152:E250,2,FALSE)*'50'!$G$11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kosten'!D153:E251,2,FALSE)*'50'!$G$11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kosten'!D154:E252,2,FALSE)*'50'!$G$11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kosten'!D155:E253,2,FALSE)*'50'!$G$11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kosten'!D156:E254,2,FALSE)*'50'!$G$11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kosten'!D157:E255,2,FALSE)*'50'!$G$11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kosten'!D158:E256,2,FALSE)*'50'!$G$11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kosten'!D159:E257,2,FALSE)*'50'!$G$11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kosten'!D160:E258,2,FALSE)*'50'!$G$11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kosten'!D161:E259,2,FALSE)*'50'!$G$11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kosten'!D162:E260,2,FALSE)*'50'!$G$11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kosten'!D163:E261,2,FALSE)*'50'!$G$11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kosten'!D164:E262,2,FALSE)*'50'!$G$11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kosten'!D165:E263,2,FALSE)*'50'!$G$11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kosten'!D166:E264,2,FALSE)*'50'!$G$11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kosten'!D167:E265,2,FALSE)*'50'!$G$11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kosten'!D168:E266,2,FALSE)*'50'!$G$11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kosten'!D169:E267,2,FALSE)*'50'!$G$11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kosten'!D170:E268,2,FALSE)*'50'!$G$11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kosten'!D171:E269,2,FALSE)*'50'!$G$11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kosten'!D172:E270,2,FALSE)*'50'!$G$11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kosten'!D173:E271,2,FALSE)*'50'!$G$11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kosten'!D174:E272,2,FALSE)*'50'!$G$11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kosten'!D175:E273,2,FALSE)*'50'!$G$11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kosten'!D176:E274,2,FALSE)*'50'!$G$11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kosten'!D177:E275,2,FALSE)*'50'!$G$11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kosten'!D178:E276,2,FALSE)*'50'!$G$11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kosten'!D179:E277,2,FALSE)*'50'!$G$11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kosten'!D180:E278,2,FALSE)*'50'!$G$11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kosten'!D181:E279,2,FALSE)*'50'!$G$11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kosten'!D182:E280,2,FALSE)*'50'!$G$11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kosten'!D183:E281,2,FALSE)*'50'!$G$11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kosten'!D184:E282,2,FALSE)*'50'!$G$11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kosten'!D185:E283,2,FALSE)*'50'!$G$11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kosten'!D186:E284,2,FALSE)*'50'!$G$11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kosten'!D187:E285,2,FALSE)*'50'!$G$11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kosten'!D188:E286,2,FALSE)*'50'!$G$11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kosten'!D189:E287,2,FALSE)*'50'!$G$11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kosten'!D190:E288,2,FALSE)*'50'!$G$11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kosten'!D191:E289,2,FALSE)*'50'!$G$11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kosten'!D192:E290,2,FALSE)*'50'!$G$11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kosten'!D193:E291,2,FALSE)*'50'!$G$11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kosten'!D194:E292,2,FALSE)*'50'!$G$11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kosten'!D195:E293,2,FALSE)*'50'!$G$11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kosten'!D196:E294,2,FALSE)*'50'!$G$11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kosten'!D197:E295,2,FALSE)*'50'!$G$11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kosten'!D198:E296,2,FALSE)*'50'!$G$11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kosten'!D199:E297,2,FALSE)*'50'!$G$11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K//V+kOIWVbnIKAZ1PncL7ZGbw544cmlzMI4TJ+MxBoKs8PlL+rOEDd+BuPJ32htgNwYuK7E2rMmA+JWp7VnUw==" saltValue="NvYMGqEVK4sW3ZSPaKHCZ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BD6D2DD-95E1-47F8-8E3A-58DD986D9724}">
          <x14:formula1>
            <xm:f>'Dropdown vloerafw en cat'!$B$2:$B$13</xm:f>
          </x14:formula1>
          <xm:sqref>H5:H199</xm:sqref>
        </x14:dataValidation>
        <x14:dataValidation type="list" allowBlank="1" showInputMessage="1" showErrorMessage="1" xr:uid="{80F6A9CE-E8D5-46A6-A530-831C85BA9DF2}">
          <x14:formula1>
            <xm:f>'Dropdown vloerafw en cat'!$P$2:$P$47</xm:f>
          </x14:formula1>
          <xm:sqref>C5:C199</xm:sqref>
        </x14:dataValidation>
        <x14:dataValidation type="list" allowBlank="1" showInputMessage="1" showErrorMessage="1" xr:uid="{1BBE621B-3437-468E-9B91-FD9561E4166D}">
          <x14:formula1>
            <xm:f>'Dropdown vloerafw en cat'!$K$2:$K$13</xm:f>
          </x14:formula1>
          <xm:sqref>D5:D199</xm:sqref>
        </x14:dataValidation>
      </x14:dataValidations>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52">
    <tabColor rgb="FF173583"/>
  </sheetPr>
  <dimension ref="A1:XFB56"/>
  <sheetViews>
    <sheetView showGridLines="0" showZeros="0" zoomScaleNormal="100" workbookViewId="0">
      <selection activeCell="F23" sqref="F23"/>
    </sheetView>
  </sheetViews>
  <sheetFormatPr defaultColWidth="9.140625" defaultRowHeight="15" zeroHeight="1" x14ac:dyDescent="0.25"/>
  <cols>
    <col min="1" max="1" width="5.5703125" style="391" bestFit="1" customWidth="1"/>
    <col min="2" max="2" width="27.28515625" style="199" customWidth="1"/>
    <col min="3" max="4" width="12.7109375" style="199" customWidth="1"/>
    <col min="5" max="5" width="16.140625" style="199" customWidth="1"/>
    <col min="6" max="6" width="19.7109375" style="199" customWidth="1"/>
    <col min="7" max="7" width="16.7109375" style="199" customWidth="1"/>
    <col min="8" max="8" width="2.7109375" style="199" customWidth="1"/>
    <col min="9" max="9" width="4" style="199" hidden="1" customWidth="1"/>
    <col min="10" max="15" width="9.140625" style="199" hidden="1" customWidth="1"/>
    <col min="16" max="16" width="15.28515625" style="199" hidden="1" customWidth="1"/>
    <col min="17" max="73" width="9.140625" style="199" hidden="1" customWidth="1"/>
    <col min="74" max="74" width="17.7109375" style="199" hidden="1" customWidth="1"/>
    <col min="75" max="75" width="17.140625" style="199" hidden="1" customWidth="1"/>
    <col min="76" max="16374" width="0" style="199" hidden="1" customWidth="1"/>
    <col min="16375" max="16375" width="20.42578125" style="199" hidden="1" customWidth="1"/>
    <col min="16376" max="16377" width="0" style="199" hidden="1" customWidth="1"/>
    <col min="16378" max="16378" width="20.42578125" style="199" hidden="1" customWidth="1"/>
    <col min="16379" max="16379" width="0" style="199" hidden="1" customWidth="1"/>
    <col min="16380" max="16380" width="20.42578125" style="199" hidden="1" customWidth="1"/>
    <col min="16381" max="16382" width="0" style="199" hidden="1" customWidth="1"/>
    <col min="16383" max="16384" width="20.42578125" style="199" hidden="1" customWidth="1"/>
  </cols>
  <sheetData>
    <row r="1" spans="1:105" x14ac:dyDescent="0.25"/>
    <row r="2" spans="1:105" ht="23.25" x14ac:dyDescent="0.35">
      <c r="C2" s="238" t="str">
        <f>basisgegevens!A2</f>
        <v>Gemeente Midden-Drenthe2021-SMO4500</v>
      </c>
      <c r="D2" s="342"/>
      <c r="E2" s="238"/>
      <c r="F2" s="238"/>
      <c r="G2" s="198"/>
      <c r="DA2" s="199" t="s">
        <v>96</v>
      </c>
    </row>
    <row r="3" spans="1:105" ht="23.25" x14ac:dyDescent="0.35">
      <c r="D3" s="343"/>
    </row>
    <row r="4" spans="1:105" s="344" customFormat="1" ht="30" customHeight="1" x14ac:dyDescent="0.25">
      <c r="A4" s="392"/>
      <c r="B4" s="345" t="s">
        <v>85</v>
      </c>
      <c r="C4" s="345" t="s">
        <v>80</v>
      </c>
      <c r="D4" s="345" t="s">
        <v>79</v>
      </c>
      <c r="E4" s="345" t="s">
        <v>152</v>
      </c>
      <c r="F4" s="345" t="s">
        <v>21</v>
      </c>
      <c r="G4" s="345" t="s">
        <v>95</v>
      </c>
      <c r="H4" s="346"/>
    </row>
    <row r="5" spans="1:105" x14ac:dyDescent="0.25">
      <c r="A5" s="391">
        <v>1</v>
      </c>
      <c r="B5" s="341" t="str">
        <f>'Kosten VSR (her)controles'!C5</f>
        <v>Dorpshuis Annie Londo</v>
      </c>
      <c r="C5" s="393">
        <f>'1'!$H$12/12</f>
        <v>0</v>
      </c>
      <c r="D5" s="393">
        <f>C5*12</f>
        <v>0</v>
      </c>
      <c r="E5" s="393">
        <f>'1'!$I$30</f>
        <v>0</v>
      </c>
      <c r="F5" s="393">
        <f>'1'!$I$44</f>
        <v>0</v>
      </c>
      <c r="G5" s="393">
        <f>'1'!$I$46</f>
        <v>0</v>
      </c>
      <c r="H5" s="256"/>
    </row>
    <row r="6" spans="1:105" x14ac:dyDescent="0.25">
      <c r="A6" s="391">
        <v>2</v>
      </c>
      <c r="B6" s="341" t="str">
        <f>'Kosten VSR (her)controles'!C6</f>
        <v>Gemeentehuis Beilen</v>
      </c>
      <c r="C6" s="393">
        <f>'2'!$H$12/12</f>
        <v>0</v>
      </c>
      <c r="D6" s="393">
        <f t="shared" ref="D6:D54" si="0">C6*12</f>
        <v>0</v>
      </c>
      <c r="E6" s="393">
        <f>'2'!$I$30</f>
        <v>0</v>
      </c>
      <c r="F6" s="393">
        <f>'2'!$I$46</f>
        <v>0</v>
      </c>
      <c r="G6" s="393">
        <f>'2'!$I$48</f>
        <v>0</v>
      </c>
      <c r="H6" s="256"/>
    </row>
    <row r="7" spans="1:105" x14ac:dyDescent="0.25">
      <c r="A7" s="391">
        <v>3</v>
      </c>
      <c r="B7" s="341" t="str">
        <f>'Kosten VSR (her)controles'!C7</f>
        <v>Gymlokaal Hijken</v>
      </c>
      <c r="C7" s="393">
        <f>'3'!$H$12/12</f>
        <v>0</v>
      </c>
      <c r="D7" s="393">
        <f t="shared" si="0"/>
        <v>0</v>
      </c>
      <c r="E7" s="393">
        <f>'3'!$I$30</f>
        <v>0</v>
      </c>
      <c r="F7" s="393">
        <f>'3'!$I$44</f>
        <v>0</v>
      </c>
      <c r="G7" s="393">
        <f>'3'!$I$46</f>
        <v>0</v>
      </c>
      <c r="H7" s="256"/>
    </row>
    <row r="8" spans="1:105" x14ac:dyDescent="0.25">
      <c r="A8" s="391">
        <v>4</v>
      </c>
      <c r="B8" s="341" t="str">
        <f>'Kosten VSR (her)controles'!C8</f>
        <v>Gymlokaal Hoogersmilde</v>
      </c>
      <c r="C8" s="393">
        <f>'4'!$H$12/12</f>
        <v>0</v>
      </c>
      <c r="D8" s="393">
        <f t="shared" si="0"/>
        <v>0</v>
      </c>
      <c r="E8" s="393">
        <f>'4'!$I$30</f>
        <v>0</v>
      </c>
      <c r="F8" s="393">
        <f>'4'!$I$44</f>
        <v>0</v>
      </c>
      <c r="G8" s="393">
        <f>'4'!$I$46</f>
        <v>0</v>
      </c>
      <c r="H8" s="256"/>
    </row>
    <row r="9" spans="1:105" x14ac:dyDescent="0.25">
      <c r="A9" s="391">
        <v>5</v>
      </c>
      <c r="B9" s="341" t="str">
        <f>'Kosten VSR (her)controles'!C9</f>
        <v>Gymlokaal Nieuw Balinge</v>
      </c>
      <c r="C9" s="393">
        <f>'5'!$H$12/12</f>
        <v>0</v>
      </c>
      <c r="D9" s="393">
        <f t="shared" si="0"/>
        <v>0</v>
      </c>
      <c r="E9" s="393">
        <f>'5'!$I$30</f>
        <v>0</v>
      </c>
      <c r="F9" s="393">
        <f>'5'!$I$44</f>
        <v>0</v>
      </c>
      <c r="G9" s="393">
        <f>'5'!$I$46</f>
        <v>0</v>
      </c>
      <c r="H9" s="256"/>
    </row>
    <row r="10" spans="1:105" x14ac:dyDescent="0.25">
      <c r="A10" s="391">
        <v>6</v>
      </c>
      <c r="B10" s="341" t="str">
        <f>'Kosten VSR (her)controles'!C10</f>
        <v>Gymlokaal Smilde</v>
      </c>
      <c r="C10" s="393">
        <f>'6'!$H$12/12</f>
        <v>0</v>
      </c>
      <c r="D10" s="393">
        <f t="shared" si="0"/>
        <v>0</v>
      </c>
      <c r="E10" s="393">
        <f>'6'!$I$30</f>
        <v>0</v>
      </c>
      <c r="F10" s="393">
        <f>'6'!$I$44</f>
        <v>0</v>
      </c>
      <c r="G10" s="393">
        <f>'6'!$I$46</f>
        <v>0</v>
      </c>
      <c r="H10" s="256"/>
    </row>
    <row r="11" spans="1:105" x14ac:dyDescent="0.25">
      <c r="A11" s="391">
        <v>7</v>
      </c>
      <c r="B11" s="341" t="str">
        <f>'Kosten VSR (her)controles'!C11</f>
        <v>Gymzaal Balinge</v>
      </c>
      <c r="C11" s="393">
        <f>'7'!$H$12/12</f>
        <v>0</v>
      </c>
      <c r="D11" s="393">
        <f t="shared" si="0"/>
        <v>0</v>
      </c>
      <c r="E11" s="393">
        <f>'7'!$I$30</f>
        <v>0</v>
      </c>
      <c r="F11" s="393">
        <f>'7'!$I$44</f>
        <v>0</v>
      </c>
      <c r="G11" s="393">
        <f>'7'!$I$46</f>
        <v>0</v>
      </c>
      <c r="H11" s="256"/>
    </row>
    <row r="12" spans="1:105" x14ac:dyDescent="0.25">
      <c r="A12" s="391">
        <v>8</v>
      </c>
      <c r="B12" s="341" t="str">
        <f>'Kosten VSR (her)controles'!C12</f>
        <v>MFA Westerbork</v>
      </c>
      <c r="C12" s="393">
        <f>'8'!$H$12/12</f>
        <v>0</v>
      </c>
      <c r="D12" s="393">
        <f t="shared" si="0"/>
        <v>0</v>
      </c>
      <c r="E12" s="393">
        <f>'8'!$I$30</f>
        <v>0</v>
      </c>
      <c r="F12" s="393">
        <f>'8'!$I$44</f>
        <v>0</v>
      </c>
      <c r="G12" s="393">
        <f>'8'!$I$46</f>
        <v>0</v>
      </c>
      <c r="H12" s="256"/>
    </row>
    <row r="13" spans="1:105" x14ac:dyDescent="0.25">
      <c r="A13" s="391">
        <v>9</v>
      </c>
      <c r="B13" s="341" t="str">
        <f>'Kosten VSR (her)controles'!C13</f>
        <v>Sporthal Börkerkoel</v>
      </c>
      <c r="C13" s="393">
        <f>'9'!$H$12/12</f>
        <v>0</v>
      </c>
      <c r="D13" s="393">
        <f t="shared" si="0"/>
        <v>0</v>
      </c>
      <c r="E13" s="393">
        <f>'9'!$I$30</f>
        <v>0</v>
      </c>
      <c r="F13" s="393">
        <f>'9'!$I$44</f>
        <v>0</v>
      </c>
      <c r="G13" s="393">
        <f>'9'!$I$46</f>
        <v>0</v>
      </c>
      <c r="H13" s="256"/>
    </row>
    <row r="14" spans="1:105" x14ac:dyDescent="0.25">
      <c r="A14" s="391">
        <v>10</v>
      </c>
      <c r="B14" s="341" t="str">
        <f>'Kosten VSR (her)controles'!C14</f>
        <v>Sporthal Drenthehal</v>
      </c>
      <c r="C14" s="393">
        <f>'10'!$H$12/12</f>
        <v>0</v>
      </c>
      <c r="D14" s="393">
        <f t="shared" si="0"/>
        <v>0</v>
      </c>
      <c r="E14" s="393">
        <f>'10'!$I$30</f>
        <v>0</v>
      </c>
      <c r="F14" s="393">
        <f>'10'!$I$44</f>
        <v>0</v>
      </c>
      <c r="G14" s="393">
        <f>'10'!$I$46</f>
        <v>0</v>
      </c>
      <c r="H14" s="256"/>
    </row>
    <row r="15" spans="1:105" x14ac:dyDescent="0.25">
      <c r="A15" s="391">
        <v>11</v>
      </c>
      <c r="B15" s="341" t="str">
        <f>'Kosten VSR (her)controles'!C15</f>
        <v>Sporthal-zwembad De Smelte</v>
      </c>
      <c r="C15" s="393">
        <f>'11'!$H$12/12</f>
        <v>0</v>
      </c>
      <c r="D15" s="393">
        <f t="shared" si="0"/>
        <v>0</v>
      </c>
      <c r="E15" s="393">
        <f>'11'!$I$30</f>
        <v>0</v>
      </c>
      <c r="F15" s="393">
        <f>'11'!$I$44</f>
        <v>0</v>
      </c>
      <c r="G15" s="393">
        <f>'11'!$I$46</f>
        <v>0</v>
      </c>
      <c r="H15" s="256"/>
    </row>
    <row r="16" spans="1:105" x14ac:dyDescent="0.25">
      <c r="A16" s="391">
        <v>12</v>
      </c>
      <c r="B16" s="341" t="str">
        <f>'Kosten VSR (her)controles'!C16</f>
        <v>Werkplaats Beilen</v>
      </c>
      <c r="C16" s="393">
        <f>'12'!$H$12/12</f>
        <v>0</v>
      </c>
      <c r="D16" s="393">
        <f t="shared" si="0"/>
        <v>0</v>
      </c>
      <c r="E16" s="393">
        <f>'12'!$I$30</f>
        <v>0</v>
      </c>
      <c r="F16" s="393">
        <f>'12'!$I$44</f>
        <v>0</v>
      </c>
      <c r="G16" s="393">
        <f>'12'!$I$46</f>
        <v>0</v>
      </c>
      <c r="H16" s="256"/>
    </row>
    <row r="17" spans="1:8" x14ac:dyDescent="0.25">
      <c r="A17" s="391">
        <v>13</v>
      </c>
      <c r="B17" s="341" t="str">
        <f>'Kosten VSR (her)controles'!C17</f>
        <v>Werkplaats Smilde</v>
      </c>
      <c r="C17" s="393">
        <f>'13'!$H$12/12</f>
        <v>0</v>
      </c>
      <c r="D17" s="393">
        <f t="shared" si="0"/>
        <v>0</v>
      </c>
      <c r="E17" s="393">
        <f>'13'!$I$30</f>
        <v>0</v>
      </c>
      <c r="F17" s="393">
        <f>'13'!$I$44</f>
        <v>0</v>
      </c>
      <c r="G17" s="393">
        <f>'13'!$I$46</f>
        <v>0</v>
      </c>
      <c r="H17" s="256"/>
    </row>
    <row r="18" spans="1:8" x14ac:dyDescent="0.25">
      <c r="A18" s="391">
        <v>14</v>
      </c>
      <c r="B18" s="341" t="str">
        <f>'Kosten VSR (her)controles'!C18</f>
        <v>Zwembad De Boskamp</v>
      </c>
      <c r="C18" s="393">
        <f>'14'!$H$12/12</f>
        <v>0</v>
      </c>
      <c r="D18" s="393">
        <f t="shared" si="0"/>
        <v>0</v>
      </c>
      <c r="E18" s="393">
        <f>'14'!$I$30</f>
        <v>0</v>
      </c>
      <c r="F18" s="393">
        <f>'14'!$I$44</f>
        <v>0</v>
      </c>
      <c r="G18" s="393">
        <f>'14'!$I$46</f>
        <v>0</v>
      </c>
      <c r="H18" s="256"/>
    </row>
    <row r="19" spans="1:8" x14ac:dyDescent="0.25">
      <c r="A19" s="391">
        <v>15</v>
      </c>
      <c r="B19" s="341" t="str">
        <f>'Kosten VSR (her)controles'!C19</f>
        <v>Zwembad De Peppel</v>
      </c>
      <c r="C19" s="393">
        <f>'15'!$H$12/12</f>
        <v>0</v>
      </c>
      <c r="D19" s="393">
        <f t="shared" si="0"/>
        <v>0</v>
      </c>
      <c r="E19" s="393">
        <f>'15'!$I$30</f>
        <v>0</v>
      </c>
      <c r="F19" s="393">
        <f>'15'!$I$44</f>
        <v>0</v>
      </c>
      <c r="G19" s="393">
        <f>'15'!$I$46</f>
        <v>0</v>
      </c>
      <c r="H19" s="256"/>
    </row>
    <row r="20" spans="1:8" x14ac:dyDescent="0.25">
      <c r="A20" s="391">
        <v>16</v>
      </c>
      <c r="B20" s="341" t="str">
        <f>'Kosten VSR (her)controles'!C20</f>
        <v>Gemeentewinkel</v>
      </c>
      <c r="C20" s="393">
        <f>'16'!$H$12/12</f>
        <v>0</v>
      </c>
      <c r="D20" s="393">
        <f t="shared" si="0"/>
        <v>0</v>
      </c>
      <c r="E20" s="393">
        <f>'16'!$I$30</f>
        <v>0</v>
      </c>
      <c r="F20" s="393">
        <f>'16'!$I$44</f>
        <v>0</v>
      </c>
      <c r="G20" s="393">
        <f>'16'!$I$46</f>
        <v>0</v>
      </c>
      <c r="H20" s="256"/>
    </row>
    <row r="21" spans="1:8" x14ac:dyDescent="0.25">
      <c r="A21" s="391">
        <v>17</v>
      </c>
      <c r="B21" s="341" t="str">
        <f>'Kosten VSR (her)controles'!C21</f>
        <v>Begraafplaats Eursingerhof</v>
      </c>
      <c r="C21" s="393">
        <f>'17'!$H$12/12</f>
        <v>0</v>
      </c>
      <c r="D21" s="393">
        <f t="shared" si="0"/>
        <v>0</v>
      </c>
      <c r="E21" s="393">
        <f>'17'!$I$30</f>
        <v>0</v>
      </c>
      <c r="F21" s="393">
        <f>'17'!$I$44</f>
        <v>0</v>
      </c>
      <c r="G21" s="393">
        <f>'17'!$I$46</f>
        <v>0</v>
      </c>
      <c r="H21" s="256"/>
    </row>
    <row r="22" spans="1:8" x14ac:dyDescent="0.25">
      <c r="A22" s="391">
        <v>18</v>
      </c>
      <c r="B22" s="341" t="str">
        <f>'Kosten VSR (her)controles'!C22</f>
        <v>De Spil</v>
      </c>
      <c r="C22" s="393">
        <f>'18'!$H$12/12</f>
        <v>0</v>
      </c>
      <c r="D22" s="393">
        <f t="shared" si="0"/>
        <v>0</v>
      </c>
      <c r="E22" s="393">
        <f>'18'!$I$30</f>
        <v>0</v>
      </c>
      <c r="F22" s="393">
        <f>'18'!$I$44</f>
        <v>0</v>
      </c>
      <c r="G22" s="393">
        <f>'18'!$I$46</f>
        <v>0</v>
      </c>
      <c r="H22" s="256"/>
    </row>
    <row r="23" spans="1:8" x14ac:dyDescent="0.25">
      <c r="A23" s="391">
        <v>19</v>
      </c>
      <c r="B23" s="341" t="str">
        <f>'Kosten VSR (her)controles'!C23</f>
        <v>Gemeentehuis Ondersteunende facilitaire diensten</v>
      </c>
      <c r="C23" s="393"/>
      <c r="D23" s="393"/>
      <c r="E23" s="393"/>
      <c r="F23" s="393"/>
      <c r="G23" s="393">
        <f>'19'!K44</f>
        <v>96926.700000000012</v>
      </c>
      <c r="H23" s="256"/>
    </row>
    <row r="24" spans="1:8" hidden="1" x14ac:dyDescent="0.25">
      <c r="A24" s="391">
        <v>20</v>
      </c>
      <c r="B24" s="341">
        <f>'Kosten VSR (her)controles'!C24</f>
        <v>0</v>
      </c>
      <c r="C24" s="393">
        <f>'20'!$G$48</f>
        <v>0</v>
      </c>
      <c r="D24" s="393">
        <f t="shared" si="0"/>
        <v>0</v>
      </c>
      <c r="E24" s="393">
        <f>'20'!$I$30</f>
        <v>0</v>
      </c>
      <c r="F24" s="393">
        <f>'20'!$I$44</f>
        <v>0</v>
      </c>
      <c r="G24" s="393" t="e">
        <f>'20'!$I$46</f>
        <v>#N/A</v>
      </c>
      <c r="H24" s="256"/>
    </row>
    <row r="25" spans="1:8" hidden="1" x14ac:dyDescent="0.25">
      <c r="A25" s="391">
        <v>21</v>
      </c>
      <c r="B25" s="341">
        <f>'Kosten VSR (her)controles'!C25</f>
        <v>0</v>
      </c>
      <c r="C25" s="393">
        <f>'21'!$G$48</f>
        <v>0</v>
      </c>
      <c r="D25" s="393">
        <f t="shared" si="0"/>
        <v>0</v>
      </c>
      <c r="E25" s="393">
        <f>'21'!$I$30</f>
        <v>0</v>
      </c>
      <c r="F25" s="393">
        <f>'21'!$I$44</f>
        <v>0</v>
      </c>
      <c r="G25" s="393" t="e">
        <f>'21'!$I$46</f>
        <v>#N/A</v>
      </c>
      <c r="H25" s="256"/>
    </row>
    <row r="26" spans="1:8" hidden="1" x14ac:dyDescent="0.25">
      <c r="A26" s="391">
        <v>22</v>
      </c>
      <c r="B26" s="341">
        <f>'Kosten VSR (her)controles'!C26</f>
        <v>0</v>
      </c>
      <c r="C26" s="393">
        <f>'22'!$G$48</f>
        <v>0</v>
      </c>
      <c r="D26" s="393">
        <f t="shared" si="0"/>
        <v>0</v>
      </c>
      <c r="E26" s="393">
        <f>'22'!$I$30</f>
        <v>0</v>
      </c>
      <c r="F26" s="393">
        <f>'22'!$I$44</f>
        <v>0</v>
      </c>
      <c r="G26" s="393" t="e">
        <f>'22'!$I$46</f>
        <v>#N/A</v>
      </c>
      <c r="H26" s="256"/>
    </row>
    <row r="27" spans="1:8" hidden="1" x14ac:dyDescent="0.25">
      <c r="A27" s="391">
        <v>23</v>
      </c>
      <c r="B27" s="341">
        <f>'Kosten VSR (her)controles'!C27</f>
        <v>0</v>
      </c>
      <c r="C27" s="393">
        <f>'23'!$G$48</f>
        <v>0</v>
      </c>
      <c r="D27" s="393">
        <f t="shared" si="0"/>
        <v>0</v>
      </c>
      <c r="E27" s="393">
        <f>'23'!$I$30</f>
        <v>0</v>
      </c>
      <c r="F27" s="393">
        <f>'23'!$I$44</f>
        <v>0</v>
      </c>
      <c r="G27" s="393" t="e">
        <f>'23'!$I$46</f>
        <v>#N/A</v>
      </c>
      <c r="H27" s="256"/>
    </row>
    <row r="28" spans="1:8" hidden="1" x14ac:dyDescent="0.25">
      <c r="A28" s="391">
        <v>24</v>
      </c>
      <c r="B28" s="341">
        <f>'Kosten VSR (her)controles'!C28</f>
        <v>0</v>
      </c>
      <c r="C28" s="393">
        <f>'24'!$G$48</f>
        <v>0</v>
      </c>
      <c r="D28" s="393">
        <f t="shared" si="0"/>
        <v>0</v>
      </c>
      <c r="E28" s="393">
        <f>'24'!$I$30</f>
        <v>0</v>
      </c>
      <c r="F28" s="393">
        <f>'24'!$I$44</f>
        <v>0</v>
      </c>
      <c r="G28" s="393" t="e">
        <f>'24'!$I$46</f>
        <v>#N/A</v>
      </c>
      <c r="H28" s="256"/>
    </row>
    <row r="29" spans="1:8" hidden="1" x14ac:dyDescent="0.25">
      <c r="A29" s="391">
        <v>25</v>
      </c>
      <c r="B29" s="341">
        <f>'Kosten VSR (her)controles'!C29</f>
        <v>0</v>
      </c>
      <c r="C29" s="393">
        <f>'25'!$G$48</f>
        <v>0</v>
      </c>
      <c r="D29" s="393">
        <f t="shared" si="0"/>
        <v>0</v>
      </c>
      <c r="E29" s="393">
        <f>'25'!$I$30</f>
        <v>0</v>
      </c>
      <c r="F29" s="393">
        <f>'25'!$I$44</f>
        <v>0</v>
      </c>
      <c r="G29" s="393" t="e">
        <f>'25'!$I$46</f>
        <v>#N/A</v>
      </c>
      <c r="H29" s="256"/>
    </row>
    <row r="30" spans="1:8" hidden="1" x14ac:dyDescent="0.25">
      <c r="A30" s="391">
        <v>26</v>
      </c>
      <c r="B30" s="341">
        <f>'Kosten VSR (her)controles'!C30</f>
        <v>0</v>
      </c>
      <c r="C30" s="393">
        <f>'26'!$G$48</f>
        <v>0</v>
      </c>
      <c r="D30" s="393">
        <f t="shared" si="0"/>
        <v>0</v>
      </c>
      <c r="E30" s="393">
        <f>'26'!$I$30</f>
        <v>0</v>
      </c>
      <c r="F30" s="393">
        <f>'26'!$I$44</f>
        <v>0</v>
      </c>
      <c r="G30" s="393" t="e">
        <f>'26'!$I$46</f>
        <v>#N/A</v>
      </c>
      <c r="H30" s="256"/>
    </row>
    <row r="31" spans="1:8" hidden="1" x14ac:dyDescent="0.25">
      <c r="A31" s="391">
        <v>27</v>
      </c>
      <c r="B31" s="341">
        <f>'Kosten VSR (her)controles'!C31</f>
        <v>0</v>
      </c>
      <c r="C31" s="393">
        <f>'27'!$G$48</f>
        <v>0</v>
      </c>
      <c r="D31" s="393">
        <f t="shared" si="0"/>
        <v>0</v>
      </c>
      <c r="E31" s="393">
        <f>'27'!$I$30</f>
        <v>0</v>
      </c>
      <c r="F31" s="393">
        <f>'27'!$I$44</f>
        <v>0</v>
      </c>
      <c r="G31" s="393" t="e">
        <f>'27'!$I$46</f>
        <v>#N/A</v>
      </c>
      <c r="H31" s="256"/>
    </row>
    <row r="32" spans="1:8" hidden="1" x14ac:dyDescent="0.25">
      <c r="A32" s="391">
        <v>28</v>
      </c>
      <c r="B32" s="341">
        <f>'Kosten VSR (her)controles'!C32</f>
        <v>0</v>
      </c>
      <c r="C32" s="393">
        <f>'28'!$G$48</f>
        <v>0</v>
      </c>
      <c r="D32" s="393">
        <f t="shared" si="0"/>
        <v>0</v>
      </c>
      <c r="E32" s="393">
        <f>'28'!$I$30</f>
        <v>0</v>
      </c>
      <c r="F32" s="393">
        <f>'28'!$I$44</f>
        <v>0</v>
      </c>
      <c r="G32" s="393" t="e">
        <f>'28'!$I$46</f>
        <v>#N/A</v>
      </c>
      <c r="H32" s="256"/>
    </row>
    <row r="33" spans="1:8" hidden="1" x14ac:dyDescent="0.25">
      <c r="A33" s="391">
        <v>29</v>
      </c>
      <c r="B33" s="341">
        <f>'Kosten VSR (her)controles'!C33</f>
        <v>0</v>
      </c>
      <c r="C33" s="393">
        <f>'29'!$G$48</f>
        <v>0</v>
      </c>
      <c r="D33" s="393">
        <f t="shared" si="0"/>
        <v>0</v>
      </c>
      <c r="E33" s="393">
        <f>'29'!$I$30</f>
        <v>0</v>
      </c>
      <c r="F33" s="393">
        <f>'29'!$I$44</f>
        <v>0</v>
      </c>
      <c r="G33" s="393" t="e">
        <f>'29'!$I$46</f>
        <v>#N/A</v>
      </c>
      <c r="H33" s="256"/>
    </row>
    <row r="34" spans="1:8" hidden="1" x14ac:dyDescent="0.25">
      <c r="A34" s="391">
        <v>30</v>
      </c>
      <c r="B34" s="341">
        <f>'Kosten VSR (her)controles'!C34</f>
        <v>0</v>
      </c>
      <c r="C34" s="393">
        <f>'30'!$G$48</f>
        <v>0</v>
      </c>
      <c r="D34" s="393">
        <f t="shared" si="0"/>
        <v>0</v>
      </c>
      <c r="E34" s="393">
        <f>'30'!$I$30</f>
        <v>0</v>
      </c>
      <c r="F34" s="393">
        <f>'30'!$I$44</f>
        <v>0</v>
      </c>
      <c r="G34" s="393" t="e">
        <f>'30'!$I$46</f>
        <v>#N/A</v>
      </c>
      <c r="H34" s="256"/>
    </row>
    <row r="35" spans="1:8" hidden="1" x14ac:dyDescent="0.25">
      <c r="A35" s="391">
        <v>31</v>
      </c>
      <c r="B35" s="341" t="str">
        <f>'Kosten VSR (her)controles'!C22</f>
        <v>De Spil</v>
      </c>
      <c r="C35" s="393">
        <f>'31'!$G$48</f>
        <v>0</v>
      </c>
      <c r="D35" s="393">
        <f t="shared" si="0"/>
        <v>0</v>
      </c>
      <c r="E35" s="393">
        <f>'31'!$I$30</f>
        <v>0</v>
      </c>
      <c r="F35" s="393">
        <f>'31'!$I$44</f>
        <v>0</v>
      </c>
      <c r="G35" s="393" t="e">
        <f>'31'!$I$46</f>
        <v>#N/A</v>
      </c>
      <c r="H35" s="256"/>
    </row>
    <row r="36" spans="1:8" hidden="1" x14ac:dyDescent="0.25">
      <c r="A36" s="391">
        <v>32</v>
      </c>
      <c r="B36" s="341" t="str">
        <f>'Kosten VSR (her)controles'!C23</f>
        <v>Gemeentehuis Ondersteunende facilitaire diensten</v>
      </c>
      <c r="C36" s="393">
        <f>'32'!$G$48</f>
        <v>0</v>
      </c>
      <c r="D36" s="393">
        <f t="shared" si="0"/>
        <v>0</v>
      </c>
      <c r="E36" s="393">
        <f>'32'!$I$30</f>
        <v>0</v>
      </c>
      <c r="F36" s="393">
        <f>'32'!$I$44</f>
        <v>0</v>
      </c>
      <c r="G36" s="393" t="e">
        <f>'32'!$I$46</f>
        <v>#N/A</v>
      </c>
      <c r="H36" s="256"/>
    </row>
    <row r="37" spans="1:8" hidden="1" x14ac:dyDescent="0.25">
      <c r="A37" s="391">
        <v>33</v>
      </c>
      <c r="B37" s="341">
        <f>'Kosten VSR (her)controles'!C37</f>
        <v>0</v>
      </c>
      <c r="C37" s="393">
        <f>'33'!$G$48</f>
        <v>0</v>
      </c>
      <c r="D37" s="393">
        <f t="shared" si="0"/>
        <v>0</v>
      </c>
      <c r="E37" s="393">
        <f>'33'!$I$30</f>
        <v>0</v>
      </c>
      <c r="F37" s="393">
        <f>'33'!$I$44</f>
        <v>0</v>
      </c>
      <c r="G37" s="393" t="e">
        <f>'33'!$I$46</f>
        <v>#N/A</v>
      </c>
      <c r="H37" s="256"/>
    </row>
    <row r="38" spans="1:8" hidden="1" x14ac:dyDescent="0.25">
      <c r="A38" s="391">
        <v>34</v>
      </c>
      <c r="B38" s="341">
        <f>'Kosten VSR (her)controles'!C38</f>
        <v>0</v>
      </c>
      <c r="C38" s="393">
        <f>'34'!$G$48</f>
        <v>0</v>
      </c>
      <c r="D38" s="393">
        <f t="shared" si="0"/>
        <v>0</v>
      </c>
      <c r="E38" s="393">
        <f>'34'!$I$30</f>
        <v>0</v>
      </c>
      <c r="F38" s="393">
        <f>'34'!$I$44</f>
        <v>0</v>
      </c>
      <c r="G38" s="393" t="e">
        <f>'34'!$I$46</f>
        <v>#N/A</v>
      </c>
      <c r="H38" s="256"/>
    </row>
    <row r="39" spans="1:8" hidden="1" x14ac:dyDescent="0.25">
      <c r="A39" s="391">
        <v>35</v>
      </c>
      <c r="B39" s="341">
        <f>'Kosten VSR (her)controles'!C39</f>
        <v>0</v>
      </c>
      <c r="C39" s="393">
        <f>'35'!$G$48</f>
        <v>0</v>
      </c>
      <c r="D39" s="393">
        <f t="shared" si="0"/>
        <v>0</v>
      </c>
      <c r="E39" s="393">
        <f>'35'!$I$30</f>
        <v>0</v>
      </c>
      <c r="F39" s="393">
        <f>'35'!$I$44</f>
        <v>0</v>
      </c>
      <c r="G39" s="393" t="e">
        <f>'35'!$I$46</f>
        <v>#N/A</v>
      </c>
      <c r="H39" s="256"/>
    </row>
    <row r="40" spans="1:8" hidden="1" x14ac:dyDescent="0.25">
      <c r="A40" s="391">
        <v>36</v>
      </c>
      <c r="B40" s="341">
        <f>'Kosten VSR (her)controles'!C40</f>
        <v>0</v>
      </c>
      <c r="C40" s="393">
        <f>'36'!$G$48</f>
        <v>0</v>
      </c>
      <c r="D40" s="393">
        <f t="shared" si="0"/>
        <v>0</v>
      </c>
      <c r="E40" s="393">
        <f>'36'!$I$30</f>
        <v>0</v>
      </c>
      <c r="F40" s="393">
        <f>'36'!$I$44</f>
        <v>0</v>
      </c>
      <c r="G40" s="393" t="e">
        <f>'36'!$I$46</f>
        <v>#N/A</v>
      </c>
      <c r="H40" s="256"/>
    </row>
    <row r="41" spans="1:8" hidden="1" x14ac:dyDescent="0.25">
      <c r="A41" s="391">
        <v>37</v>
      </c>
      <c r="B41" s="341">
        <f>'Kosten VSR (her)controles'!C41</f>
        <v>0</v>
      </c>
      <c r="C41" s="393">
        <f>'37'!$G$48</f>
        <v>0</v>
      </c>
      <c r="D41" s="393">
        <f t="shared" si="0"/>
        <v>0</v>
      </c>
      <c r="E41" s="393">
        <f>'37'!$I$30</f>
        <v>0</v>
      </c>
      <c r="F41" s="393">
        <f>'37'!$I$44</f>
        <v>0</v>
      </c>
      <c r="G41" s="393" t="e">
        <f>'37'!$I$46</f>
        <v>#N/A</v>
      </c>
      <c r="H41" s="256"/>
    </row>
    <row r="42" spans="1:8" hidden="1" x14ac:dyDescent="0.25">
      <c r="A42" s="391">
        <v>38</v>
      </c>
      <c r="B42" s="341">
        <f>'Kosten VSR (her)controles'!C42</f>
        <v>0</v>
      </c>
      <c r="C42" s="393">
        <f>'38'!$G$48</f>
        <v>0</v>
      </c>
      <c r="D42" s="393">
        <f t="shared" si="0"/>
        <v>0</v>
      </c>
      <c r="E42" s="393">
        <f>'38'!$I$30</f>
        <v>0</v>
      </c>
      <c r="F42" s="393">
        <f>'38'!$I$44</f>
        <v>0</v>
      </c>
      <c r="G42" s="393" t="e">
        <f>'38'!$I$46</f>
        <v>#N/A</v>
      </c>
      <c r="H42" s="256"/>
    </row>
    <row r="43" spans="1:8" hidden="1" x14ac:dyDescent="0.25">
      <c r="A43" s="391">
        <v>39</v>
      </c>
      <c r="B43" s="341">
        <f>'Kosten VSR (her)controles'!C43</f>
        <v>0</v>
      </c>
      <c r="C43" s="393">
        <f>'39'!$G$48</f>
        <v>0</v>
      </c>
      <c r="D43" s="393">
        <f t="shared" si="0"/>
        <v>0</v>
      </c>
      <c r="E43" s="393">
        <f>'39'!$I$30</f>
        <v>0</v>
      </c>
      <c r="F43" s="393">
        <f>'39'!$I$44</f>
        <v>0</v>
      </c>
      <c r="G43" s="393" t="e">
        <f>'39'!$I$46</f>
        <v>#N/A</v>
      </c>
      <c r="H43" s="256"/>
    </row>
    <row r="44" spans="1:8" hidden="1" x14ac:dyDescent="0.25">
      <c r="A44" s="391">
        <v>40</v>
      </c>
      <c r="B44" s="341">
        <f>'Kosten VSR (her)controles'!C44</f>
        <v>0</v>
      </c>
      <c r="C44" s="393">
        <f>'40'!$G$48</f>
        <v>0</v>
      </c>
      <c r="D44" s="393">
        <f t="shared" si="0"/>
        <v>0</v>
      </c>
      <c r="E44" s="393">
        <f>'40'!$I$30</f>
        <v>0</v>
      </c>
      <c r="F44" s="393">
        <f>'40'!$I$44</f>
        <v>0</v>
      </c>
      <c r="G44" s="393" t="e">
        <f>'40'!$I$46</f>
        <v>#N/A</v>
      </c>
      <c r="H44" s="256"/>
    </row>
    <row r="45" spans="1:8" hidden="1" x14ac:dyDescent="0.25">
      <c r="A45" s="391">
        <v>41</v>
      </c>
      <c r="B45" s="341">
        <f>'Kosten VSR (her)controles'!C45</f>
        <v>0</v>
      </c>
      <c r="C45" s="393">
        <f>'41'!$G$48</f>
        <v>0</v>
      </c>
      <c r="D45" s="393">
        <f t="shared" si="0"/>
        <v>0</v>
      </c>
      <c r="E45" s="393">
        <f>'41'!$I$30</f>
        <v>0</v>
      </c>
      <c r="F45" s="393">
        <f>'41'!$I$44</f>
        <v>0</v>
      </c>
      <c r="G45" s="393" t="e">
        <f>'41'!$I$46</f>
        <v>#N/A</v>
      </c>
      <c r="H45" s="256"/>
    </row>
    <row r="46" spans="1:8" hidden="1" x14ac:dyDescent="0.25">
      <c r="A46" s="391">
        <v>42</v>
      </c>
      <c r="B46" s="341">
        <f>'Kosten VSR (her)controles'!C46</f>
        <v>0</v>
      </c>
      <c r="C46" s="393">
        <f>'42'!$G$48</f>
        <v>0</v>
      </c>
      <c r="D46" s="393">
        <f t="shared" si="0"/>
        <v>0</v>
      </c>
      <c r="E46" s="393">
        <f>'42'!$I$30</f>
        <v>0</v>
      </c>
      <c r="F46" s="393">
        <f>'42'!$I$44</f>
        <v>0</v>
      </c>
      <c r="G46" s="393" t="e">
        <f>'42'!$I$46</f>
        <v>#N/A</v>
      </c>
      <c r="H46" s="256"/>
    </row>
    <row r="47" spans="1:8" hidden="1" x14ac:dyDescent="0.25">
      <c r="A47" s="391">
        <v>43</v>
      </c>
      <c r="B47" s="341">
        <f>'Kosten VSR (her)controles'!C47</f>
        <v>0</v>
      </c>
      <c r="C47" s="393">
        <f>'43'!$G$48</f>
        <v>0</v>
      </c>
      <c r="D47" s="393">
        <f t="shared" si="0"/>
        <v>0</v>
      </c>
      <c r="E47" s="393">
        <f>'43'!$I$30</f>
        <v>0</v>
      </c>
      <c r="F47" s="393">
        <f>'43'!$I$44</f>
        <v>0</v>
      </c>
      <c r="G47" s="393" t="e">
        <f>'43'!$I$46</f>
        <v>#N/A</v>
      </c>
      <c r="H47" s="256"/>
    </row>
    <row r="48" spans="1:8" hidden="1" x14ac:dyDescent="0.25">
      <c r="A48" s="391">
        <v>44</v>
      </c>
      <c r="B48" s="341">
        <f>'Kosten VSR (her)controles'!C48</f>
        <v>0</v>
      </c>
      <c r="C48" s="393">
        <f>'44'!$G$48</f>
        <v>0</v>
      </c>
      <c r="D48" s="393">
        <f t="shared" si="0"/>
        <v>0</v>
      </c>
      <c r="E48" s="393">
        <f>'44'!$I$30</f>
        <v>0</v>
      </c>
      <c r="F48" s="393">
        <f>'44'!$I$44</f>
        <v>0</v>
      </c>
      <c r="G48" s="393" t="e">
        <f>'44'!$I$46</f>
        <v>#N/A</v>
      </c>
      <c r="H48" s="256"/>
    </row>
    <row r="49" spans="1:8" hidden="1" x14ac:dyDescent="0.25">
      <c r="A49" s="391">
        <v>45</v>
      </c>
      <c r="B49" s="341">
        <f>'Kosten VSR (her)controles'!C49</f>
        <v>0</v>
      </c>
      <c r="C49" s="393">
        <f>'45'!$G$48</f>
        <v>0</v>
      </c>
      <c r="D49" s="393">
        <f t="shared" si="0"/>
        <v>0</v>
      </c>
      <c r="E49" s="393">
        <f>'45'!$I$30</f>
        <v>0</v>
      </c>
      <c r="F49" s="393">
        <f>'45'!$I$44</f>
        <v>0</v>
      </c>
      <c r="G49" s="393" t="e">
        <f>'45'!$I$46</f>
        <v>#N/A</v>
      </c>
      <c r="H49" s="256"/>
    </row>
    <row r="50" spans="1:8" hidden="1" x14ac:dyDescent="0.25">
      <c r="A50" s="391">
        <v>46</v>
      </c>
      <c r="B50" s="341">
        <f>'Kosten VSR (her)controles'!C50</f>
        <v>0</v>
      </c>
      <c r="C50" s="393">
        <f>'46'!$G$48</f>
        <v>0</v>
      </c>
      <c r="D50" s="393">
        <f t="shared" si="0"/>
        <v>0</v>
      </c>
      <c r="E50" s="393">
        <f>'46'!$I$30</f>
        <v>0</v>
      </c>
      <c r="F50" s="393">
        <f>'46'!$I$44</f>
        <v>0</v>
      </c>
      <c r="G50" s="393" t="e">
        <f>'46'!$I$46</f>
        <v>#N/A</v>
      </c>
      <c r="H50" s="256"/>
    </row>
    <row r="51" spans="1:8" hidden="1" x14ac:dyDescent="0.25">
      <c r="A51" s="391">
        <v>47</v>
      </c>
      <c r="B51" s="341">
        <f>'Kosten VSR (her)controles'!C51</f>
        <v>0</v>
      </c>
      <c r="C51" s="393">
        <f>'47'!$G$48</f>
        <v>0</v>
      </c>
      <c r="D51" s="393">
        <f t="shared" si="0"/>
        <v>0</v>
      </c>
      <c r="E51" s="393">
        <f>'47'!$I$30</f>
        <v>0</v>
      </c>
      <c r="F51" s="393">
        <f>'47'!$I$44</f>
        <v>0</v>
      </c>
      <c r="G51" s="393" t="e">
        <f>'47'!$I$46</f>
        <v>#N/A</v>
      </c>
      <c r="H51" s="256"/>
    </row>
    <row r="52" spans="1:8" hidden="1" x14ac:dyDescent="0.25">
      <c r="A52" s="391">
        <v>48</v>
      </c>
      <c r="B52" s="341">
        <f>'Kosten VSR (her)controles'!C52</f>
        <v>0</v>
      </c>
      <c r="C52" s="393">
        <f>'48'!$G$48</f>
        <v>0</v>
      </c>
      <c r="D52" s="393">
        <f t="shared" si="0"/>
        <v>0</v>
      </c>
      <c r="E52" s="393">
        <f>'48'!$I$30</f>
        <v>0</v>
      </c>
      <c r="F52" s="393">
        <f>'48'!$I$44</f>
        <v>0</v>
      </c>
      <c r="G52" s="393" t="e">
        <f>'48'!$I$46</f>
        <v>#N/A</v>
      </c>
      <c r="H52" s="256"/>
    </row>
    <row r="53" spans="1:8" hidden="1" x14ac:dyDescent="0.25">
      <c r="A53" s="391">
        <v>49</v>
      </c>
      <c r="B53" s="341">
        <f>'Kosten VSR (her)controles'!C53</f>
        <v>0</v>
      </c>
      <c r="C53" s="393">
        <f>'49'!$G$48</f>
        <v>0</v>
      </c>
      <c r="D53" s="393">
        <f t="shared" si="0"/>
        <v>0</v>
      </c>
      <c r="E53" s="393">
        <f>'49'!$I$30</f>
        <v>0</v>
      </c>
      <c r="F53" s="393">
        <f>'49'!$I$44</f>
        <v>0</v>
      </c>
      <c r="G53" s="393" t="e">
        <f>'49'!$I$46</f>
        <v>#N/A</v>
      </c>
      <c r="H53" s="256"/>
    </row>
    <row r="54" spans="1:8" hidden="1" x14ac:dyDescent="0.25">
      <c r="A54" s="391">
        <v>50</v>
      </c>
      <c r="B54" s="341">
        <f>'Kosten VSR (her)controles'!C54</f>
        <v>0</v>
      </c>
      <c r="C54" s="393">
        <f>'50'!$G$48</f>
        <v>0</v>
      </c>
      <c r="D54" s="393">
        <f t="shared" si="0"/>
        <v>0</v>
      </c>
      <c r="E54" s="393">
        <f>'50'!$I$30</f>
        <v>0</v>
      </c>
      <c r="F54" s="393">
        <f>'50'!$I$44</f>
        <v>0</v>
      </c>
      <c r="G54" s="393" t="e">
        <f>'50'!$I$46</f>
        <v>#N/A</v>
      </c>
      <c r="H54" s="256"/>
    </row>
    <row r="55" spans="1:8" ht="15.75" thickBot="1" x14ac:dyDescent="0.3">
      <c r="B55" s="399" t="s">
        <v>716</v>
      </c>
      <c r="C55" s="394"/>
      <c r="D55" s="394">
        <f>SUM(D5:D34)</f>
        <v>0</v>
      </c>
      <c r="E55" s="394">
        <f>SUM(E5:E34)</f>
        <v>0</v>
      </c>
      <c r="F55" s="394">
        <f>SUM(F5:F34)</f>
        <v>0</v>
      </c>
      <c r="G55" s="395">
        <f>SUM(G5:G23)</f>
        <v>96926.700000000012</v>
      </c>
      <c r="H55" s="256"/>
    </row>
    <row r="56" spans="1:8" ht="15.75" thickTop="1" x14ac:dyDescent="0.25"/>
  </sheetData>
  <sheetProtection algorithmName="SHA-512" hashValue="8QeesCJqsSqabiELoA8QibN0pNo/AI5B5VAQuOz8lyvsroGuv+wekkSlLmj5xSRtv7pLBlecgkEVdSnFSyPWMA==" saltValue="8YwzpZW4hjr60VZpFW7Urg==" spinCount="100000" sheet="1" objects="1" scenarios="1"/>
  <pageMargins left="0.70866141732283472" right="0.70866141732283472" top="0.94488188976377963" bottom="0.74803149606299213" header="0.31496062992125984" footer="0.31496062992125984"/>
  <pageSetup paperSize="9" scale="60" orientation="landscape" r:id="rId1"/>
  <headerFooter>
    <oddHeader>&amp;L&amp;G</oddHeader>
  </headerFooter>
  <colBreaks count="1" manualBreakCount="1">
    <brk id="8" max="1048575" man="1"/>
  </col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65"/>
  <dimension ref="A3:J37"/>
  <sheetViews>
    <sheetView zoomScale="70" zoomScaleNormal="70" workbookViewId="0">
      <selection activeCell="F12" sqref="F12"/>
    </sheetView>
  </sheetViews>
  <sheetFormatPr defaultRowHeight="15" x14ac:dyDescent="0.25"/>
  <cols>
    <col min="2" max="2" width="11.7109375" style="1" customWidth="1"/>
    <col min="3" max="3" width="16.7109375" style="56" customWidth="1"/>
    <col min="4" max="4" width="20.140625" style="56" customWidth="1"/>
    <col min="5" max="5" width="62.42578125" bestFit="1" customWidth="1"/>
    <col min="6" max="6" width="81.7109375" customWidth="1"/>
    <col min="7" max="7" width="17.140625" style="15" customWidth="1"/>
    <col min="8" max="8" width="18" style="15" customWidth="1"/>
    <col min="9" max="9" width="12.140625" bestFit="1" customWidth="1"/>
    <col min="10" max="10" width="28.28515625" bestFit="1" customWidth="1"/>
  </cols>
  <sheetData>
    <row r="3" spans="1:10" ht="24.75" customHeight="1" x14ac:dyDescent="0.35">
      <c r="B3" s="57" t="str">
        <f>basisgegevens!A2</f>
        <v>Gemeente Midden-Drenthe2021-SMO4500</v>
      </c>
      <c r="C3" s="54"/>
      <c r="D3" s="54"/>
      <c r="E3" s="4"/>
      <c r="F3" s="8"/>
      <c r="G3" s="49"/>
      <c r="H3" s="49"/>
      <c r="I3" s="5"/>
      <c r="J3" s="5"/>
    </row>
    <row r="5" spans="1:10" s="50" customFormat="1" ht="28.5" customHeight="1" x14ac:dyDescent="0.25">
      <c r="A5" s="51" t="s">
        <v>87</v>
      </c>
      <c r="B5" s="53" t="s">
        <v>94</v>
      </c>
      <c r="C5" s="55" t="s">
        <v>88</v>
      </c>
      <c r="D5" s="55" t="s">
        <v>89</v>
      </c>
      <c r="E5" s="51" t="s">
        <v>90</v>
      </c>
      <c r="F5" s="51" t="s">
        <v>91</v>
      </c>
      <c r="G5" s="52" t="s">
        <v>92</v>
      </c>
      <c r="H5" s="52" t="s">
        <v>93</v>
      </c>
      <c r="I5" s="51" t="s">
        <v>113</v>
      </c>
      <c r="J5" s="51" t="s">
        <v>699</v>
      </c>
    </row>
    <row r="6" spans="1:10" x14ac:dyDescent="0.25">
      <c r="E6" s="66"/>
    </row>
    <row r="7" spans="1:10" x14ac:dyDescent="0.25">
      <c r="E7" s="66"/>
      <c r="F7" s="86"/>
    </row>
    <row r="8" spans="1:10" x14ac:dyDescent="0.25">
      <c r="E8" s="66"/>
      <c r="F8" s="86"/>
    </row>
    <row r="9" spans="1:10" x14ac:dyDescent="0.25">
      <c r="E9" s="66"/>
    </row>
    <row r="10" spans="1:10" x14ac:dyDescent="0.25">
      <c r="E10" s="66"/>
    </row>
    <row r="11" spans="1:10" x14ac:dyDescent="0.25">
      <c r="E11" s="66"/>
    </row>
    <row r="12" spans="1:10" x14ac:dyDescent="0.25">
      <c r="E12" s="66"/>
    </row>
    <row r="13" spans="1:10" x14ac:dyDescent="0.25">
      <c r="E13" s="66"/>
    </row>
    <row r="14" spans="1:10" x14ac:dyDescent="0.25">
      <c r="E14" s="66"/>
    </row>
    <row r="15" spans="1:10" x14ac:dyDescent="0.25">
      <c r="E15" s="66"/>
    </row>
    <row r="16" spans="1:10" x14ac:dyDescent="0.25">
      <c r="E16" s="66"/>
    </row>
    <row r="17" spans="2:9" x14ac:dyDescent="0.25">
      <c r="E17" s="66"/>
      <c r="F17" s="86"/>
    </row>
    <row r="18" spans="2:9" x14ac:dyDescent="0.25">
      <c r="E18" s="66"/>
      <c r="F18" s="86"/>
    </row>
    <row r="19" spans="2:9" x14ac:dyDescent="0.25">
      <c r="E19" s="66"/>
    </row>
    <row r="20" spans="2:9" x14ac:dyDescent="0.25">
      <c r="E20" s="66"/>
    </row>
    <row r="21" spans="2:9" x14ac:dyDescent="0.25">
      <c r="E21" s="66"/>
    </row>
    <row r="22" spans="2:9" x14ac:dyDescent="0.25">
      <c r="E22" s="66"/>
    </row>
    <row r="23" spans="2:9" s="66" customFormat="1" x14ac:dyDescent="0.25">
      <c r="B23" s="67"/>
      <c r="C23" s="56"/>
      <c r="D23" s="56"/>
      <c r="G23" s="71"/>
      <c r="H23" s="78"/>
      <c r="I23" s="78"/>
    </row>
    <row r="24" spans="2:9" x14ac:dyDescent="0.25">
      <c r="F24" s="76"/>
      <c r="I24" s="77"/>
    </row>
    <row r="25" spans="2:9" x14ac:dyDescent="0.25">
      <c r="E25" s="66"/>
      <c r="I25" s="77"/>
    </row>
    <row r="26" spans="2:9" x14ac:dyDescent="0.25">
      <c r="E26" s="66"/>
      <c r="I26" s="77"/>
    </row>
    <row r="27" spans="2:9" x14ac:dyDescent="0.25">
      <c r="E27" s="66"/>
      <c r="I27" s="77"/>
    </row>
    <row r="28" spans="2:9" x14ac:dyDescent="0.25">
      <c r="I28" s="77"/>
    </row>
    <row r="29" spans="2:9" x14ac:dyDescent="0.25">
      <c r="I29" s="77"/>
    </row>
    <row r="30" spans="2:9" x14ac:dyDescent="0.25">
      <c r="E30" s="66"/>
      <c r="I30" s="77"/>
    </row>
    <row r="31" spans="2:9" x14ac:dyDescent="0.25">
      <c r="E31" s="66"/>
      <c r="I31" s="77"/>
    </row>
    <row r="32" spans="2:9" x14ac:dyDescent="0.25">
      <c r="E32" s="66"/>
      <c r="I32" s="77"/>
    </row>
    <row r="33" spans="5:9" x14ac:dyDescent="0.25">
      <c r="E33" s="66"/>
      <c r="I33" s="77"/>
    </row>
    <row r="34" spans="5:9" x14ac:dyDescent="0.25">
      <c r="E34" s="66"/>
      <c r="H34" s="71"/>
      <c r="I34" s="77"/>
    </row>
    <row r="35" spans="5:9" x14ac:dyDescent="0.25">
      <c r="E35" s="66"/>
    </row>
    <row r="36" spans="5:9" x14ac:dyDescent="0.25">
      <c r="E36" s="66"/>
    </row>
    <row r="37" spans="5:9" x14ac:dyDescent="0.25">
      <c r="E37" s="66"/>
    </row>
  </sheetData>
  <sheetProtection algorithmName="SHA-512" hashValue="JU0EEHfAl5lZEVJ9qgaVCm4itdUEylOQ0HZqtmclTa/rSEGig9AYFCQtMCrBDC0uYOFOUazwY3pHt6VUgOZTiQ==" saltValue="Ivva+eu6NWbOt42f8k/A1Q==" spinCount="100000" sheet="1" objects="1" scenarios="1"/>
  <pageMargins left="0.7" right="0.7" top="0.75" bottom="0.75" header="0.3" footer="0.3"/>
  <pageSetup paperSize="9" scale="80" orientation="landscape" r:id="rId1"/>
  <headerFooter>
    <oddHeader>&amp;L&amp;G</oddHead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60D3-9BED-4439-984F-404FC3C0779C}">
  <dimension ref="A1:K45"/>
  <sheetViews>
    <sheetView workbookViewId="0">
      <selection activeCell="F35" sqref="F35"/>
    </sheetView>
  </sheetViews>
  <sheetFormatPr defaultRowHeight="15" x14ac:dyDescent="0.25"/>
  <cols>
    <col min="1" max="1" width="15.28515625" style="66" bestFit="1" customWidth="1"/>
    <col min="2" max="2" width="28.5703125" style="66" customWidth="1"/>
    <col min="3" max="3" width="10.5703125" style="66" bestFit="1" customWidth="1"/>
    <col min="4" max="4" width="18.140625" style="66" customWidth="1"/>
    <col min="5" max="5" width="35.28515625" style="66" customWidth="1"/>
    <col min="6" max="6" width="17.85546875" style="66" bestFit="1" customWidth="1"/>
    <col min="7" max="7" width="20" style="66" bestFit="1" customWidth="1"/>
    <col min="8" max="8" width="12.140625" style="66" customWidth="1"/>
    <col min="9" max="9" width="22.28515625" style="66" customWidth="1"/>
    <col min="10" max="10" width="23" style="66" customWidth="1"/>
    <col min="11" max="11" width="27.7109375" style="66" customWidth="1"/>
    <col min="12" max="16384" width="9.140625" style="66"/>
  </cols>
  <sheetData>
    <row r="1" spans="1:11" ht="26.25" x14ac:dyDescent="0.4">
      <c r="A1" s="493" t="s">
        <v>700</v>
      </c>
      <c r="B1" s="493"/>
      <c r="C1" s="493"/>
      <c r="D1" s="493"/>
      <c r="E1" s="493"/>
      <c r="F1" s="493"/>
      <c r="G1" s="493"/>
      <c r="H1" s="493"/>
      <c r="I1" s="493"/>
      <c r="J1" s="493"/>
      <c r="K1" s="493"/>
    </row>
    <row r="2" spans="1:11" x14ac:dyDescent="0.25">
      <c r="B2" s="67"/>
      <c r="C2" s="67"/>
      <c r="D2" s="56"/>
      <c r="E2" s="56"/>
      <c r="F2" s="56"/>
      <c r="G2" s="56"/>
      <c r="H2" s="56"/>
      <c r="K2" s="71"/>
    </row>
    <row r="3" spans="1:11" ht="30" x14ac:dyDescent="0.25">
      <c r="A3" s="169" t="s">
        <v>701</v>
      </c>
      <c r="B3" s="169" t="s">
        <v>85</v>
      </c>
      <c r="C3" s="169" t="s">
        <v>702</v>
      </c>
      <c r="D3" s="169" t="s">
        <v>703</v>
      </c>
      <c r="E3" s="169" t="s">
        <v>704</v>
      </c>
      <c r="F3" s="169" t="s">
        <v>705</v>
      </c>
      <c r="G3" s="169" t="s">
        <v>706</v>
      </c>
      <c r="H3" s="169" t="s">
        <v>113</v>
      </c>
      <c r="I3" s="169" t="s">
        <v>707</v>
      </c>
      <c r="J3" s="170" t="s">
        <v>708</v>
      </c>
      <c r="K3" s="169" t="s">
        <v>709</v>
      </c>
    </row>
    <row r="4" spans="1:11" x14ac:dyDescent="0.25">
      <c r="A4" s="7"/>
      <c r="B4" s="73"/>
      <c r="C4" s="73"/>
      <c r="D4" s="171"/>
      <c r="E4" s="171"/>
      <c r="F4" s="171"/>
      <c r="G4" s="171"/>
      <c r="H4" s="171"/>
      <c r="I4" s="7"/>
      <c r="J4" s="7"/>
      <c r="K4" s="11"/>
    </row>
    <row r="5" spans="1:11" x14ac:dyDescent="0.25">
      <c r="A5" s="7"/>
      <c r="B5" s="73"/>
      <c r="C5" s="73"/>
      <c r="D5" s="171"/>
      <c r="E5" s="171"/>
      <c r="F5" s="171"/>
      <c r="G5" s="171"/>
      <c r="H5" s="171"/>
      <c r="I5" s="7"/>
      <c r="J5" s="7"/>
      <c r="K5" s="11"/>
    </row>
    <row r="6" spans="1:11" x14ac:dyDescent="0.25">
      <c r="A6" s="7"/>
      <c r="B6" s="73"/>
      <c r="C6" s="73"/>
      <c r="D6" s="171"/>
      <c r="E6" s="171"/>
      <c r="F6" s="171"/>
      <c r="G6" s="171"/>
      <c r="H6" s="171"/>
      <c r="I6" s="7"/>
      <c r="J6" s="7"/>
      <c r="K6" s="11"/>
    </row>
    <row r="7" spans="1:11" x14ac:dyDescent="0.25">
      <c r="A7" s="7"/>
      <c r="B7" s="73"/>
      <c r="C7" s="73"/>
      <c r="D7" s="171"/>
      <c r="E7" s="171"/>
      <c r="F7" s="171"/>
      <c r="G7" s="171"/>
      <c r="H7" s="171"/>
      <c r="I7" s="7"/>
      <c r="J7" s="172"/>
      <c r="K7" s="11"/>
    </row>
    <row r="8" spans="1:11" x14ac:dyDescent="0.25">
      <c r="A8" s="7"/>
      <c r="B8" s="73"/>
      <c r="C8" s="73"/>
      <c r="D8" s="171"/>
      <c r="E8" s="171"/>
      <c r="F8" s="171"/>
      <c r="G8" s="171"/>
      <c r="H8" s="171"/>
      <c r="I8" s="7"/>
      <c r="J8" s="172"/>
      <c r="K8" s="11"/>
    </row>
    <row r="9" spans="1:11" x14ac:dyDescent="0.25">
      <c r="A9" s="7"/>
      <c r="B9" s="73"/>
      <c r="C9" s="73"/>
      <c r="D9" s="171"/>
      <c r="E9" s="171"/>
      <c r="F9" s="171"/>
      <c r="G9" s="171"/>
      <c r="H9" s="171"/>
      <c r="I9" s="7"/>
      <c r="J9" s="172"/>
      <c r="K9" s="11"/>
    </row>
    <row r="10" spans="1:11" x14ac:dyDescent="0.25">
      <c r="A10" s="7"/>
      <c r="B10" s="73"/>
      <c r="C10" s="73"/>
      <c r="D10" s="171"/>
      <c r="E10" s="171"/>
      <c r="F10" s="171"/>
      <c r="G10" s="171"/>
      <c r="H10" s="171"/>
      <c r="I10" s="7"/>
      <c r="J10" s="172"/>
      <c r="K10" s="11"/>
    </row>
    <row r="11" spans="1:11" x14ac:dyDescent="0.25">
      <c r="A11" s="7"/>
      <c r="B11" s="73"/>
      <c r="C11" s="73"/>
      <c r="D11" s="171"/>
      <c r="E11" s="171"/>
      <c r="F11" s="171"/>
      <c r="G11" s="171"/>
      <c r="H11" s="171"/>
      <c r="I11" s="7"/>
      <c r="J11" s="172"/>
      <c r="K11" s="11"/>
    </row>
    <row r="12" spans="1:11" x14ac:dyDescent="0.25">
      <c r="A12" s="7"/>
      <c r="B12" s="73"/>
      <c r="C12" s="73"/>
      <c r="D12" s="171"/>
      <c r="E12" s="171"/>
      <c r="F12" s="171"/>
      <c r="G12" s="171"/>
      <c r="H12" s="171"/>
      <c r="I12" s="7"/>
      <c r="J12" s="172"/>
      <c r="K12" s="11"/>
    </row>
    <row r="13" spans="1:11" x14ac:dyDescent="0.25">
      <c r="A13" s="7"/>
      <c r="B13" s="73"/>
      <c r="C13" s="73"/>
      <c r="D13" s="171"/>
      <c r="E13" s="171"/>
      <c r="F13" s="171"/>
      <c r="G13" s="171"/>
      <c r="H13" s="171"/>
      <c r="I13" s="7"/>
      <c r="J13" s="172"/>
      <c r="K13" s="11"/>
    </row>
    <row r="14" spans="1:11" x14ac:dyDescent="0.25">
      <c r="A14" s="7"/>
      <c r="B14" s="7"/>
      <c r="C14" s="7"/>
      <c r="D14" s="7"/>
      <c r="E14" s="7"/>
      <c r="F14" s="7"/>
      <c r="G14" s="7"/>
      <c r="H14" s="7"/>
      <c r="I14" s="7"/>
      <c r="J14" s="7"/>
      <c r="K14" s="7"/>
    </row>
    <row r="15" spans="1:11" x14ac:dyDescent="0.25">
      <c r="A15" s="7"/>
      <c r="B15" s="7"/>
      <c r="C15" s="7"/>
      <c r="D15" s="7"/>
      <c r="E15" s="7"/>
      <c r="F15" s="7"/>
      <c r="G15" s="7"/>
      <c r="H15" s="7"/>
      <c r="I15" s="7"/>
      <c r="J15" s="7"/>
      <c r="K15" s="7"/>
    </row>
    <row r="16" spans="1:11" x14ac:dyDescent="0.25">
      <c r="A16" s="7"/>
      <c r="B16" s="7"/>
      <c r="C16" s="7"/>
      <c r="D16" s="7"/>
      <c r="E16" s="7"/>
      <c r="F16" s="7"/>
      <c r="G16" s="7"/>
      <c r="H16" s="7"/>
      <c r="I16" s="7"/>
      <c r="J16" s="7"/>
      <c r="K16" s="7"/>
    </row>
    <row r="17" spans="1:11" x14ac:dyDescent="0.25">
      <c r="A17" s="7"/>
      <c r="B17" s="7"/>
      <c r="C17" s="7"/>
      <c r="D17" s="7"/>
      <c r="E17" s="7"/>
      <c r="F17" s="7"/>
      <c r="G17" s="7"/>
      <c r="H17" s="7"/>
      <c r="I17" s="7"/>
      <c r="J17" s="7"/>
      <c r="K17" s="7"/>
    </row>
    <row r="18" spans="1:11" x14ac:dyDescent="0.25">
      <c r="A18" s="7"/>
      <c r="B18" s="7"/>
      <c r="C18" s="7"/>
      <c r="D18" s="7"/>
      <c r="E18" s="7"/>
      <c r="F18" s="7"/>
      <c r="G18" s="7"/>
      <c r="H18" s="7"/>
      <c r="I18" s="7"/>
      <c r="J18" s="7"/>
      <c r="K18" s="7"/>
    </row>
    <row r="19" spans="1:11" x14ac:dyDescent="0.25">
      <c r="A19" s="7"/>
      <c r="B19" s="7"/>
      <c r="C19" s="7"/>
      <c r="D19" s="7"/>
      <c r="E19" s="7"/>
      <c r="F19" s="7"/>
      <c r="G19" s="7"/>
      <c r="H19" s="7"/>
      <c r="I19" s="7"/>
      <c r="J19" s="7"/>
      <c r="K19" s="7"/>
    </row>
    <row r="20" spans="1:11" x14ac:dyDescent="0.25">
      <c r="A20" s="7"/>
      <c r="B20" s="7"/>
      <c r="C20" s="7"/>
      <c r="D20" s="7"/>
      <c r="E20" s="7"/>
      <c r="F20" s="7"/>
      <c r="G20" s="7"/>
      <c r="H20" s="7"/>
      <c r="I20" s="7"/>
      <c r="J20" s="7"/>
      <c r="K20" s="7"/>
    </row>
    <row r="21" spans="1:11" x14ac:dyDescent="0.25">
      <c r="A21" s="7"/>
      <c r="B21" s="7"/>
      <c r="C21" s="7"/>
      <c r="D21" s="7"/>
      <c r="E21" s="7"/>
      <c r="F21" s="7"/>
      <c r="G21" s="7"/>
      <c r="H21" s="7"/>
      <c r="I21" s="7"/>
      <c r="J21" s="7"/>
      <c r="K21" s="7"/>
    </row>
    <row r="22" spans="1:11" x14ac:dyDescent="0.25">
      <c r="A22" s="7"/>
      <c r="B22" s="7"/>
      <c r="C22" s="7"/>
      <c r="D22" s="7"/>
      <c r="E22" s="7"/>
      <c r="F22" s="7"/>
      <c r="G22" s="7"/>
      <c r="H22" s="7"/>
      <c r="I22" s="7"/>
      <c r="J22" s="7"/>
      <c r="K22" s="7"/>
    </row>
    <row r="23" spans="1:11" x14ac:dyDescent="0.25">
      <c r="A23" s="7"/>
      <c r="B23" s="7"/>
      <c r="C23" s="7"/>
      <c r="D23" s="7"/>
      <c r="E23" s="7"/>
      <c r="F23" s="7"/>
      <c r="G23" s="7"/>
      <c r="H23" s="7"/>
      <c r="I23" s="7"/>
      <c r="J23" s="7"/>
      <c r="K23" s="7"/>
    </row>
    <row r="24" spans="1:11" x14ac:dyDescent="0.25">
      <c r="A24" s="7"/>
      <c r="B24" s="7"/>
      <c r="C24" s="7"/>
      <c r="D24" s="7"/>
      <c r="E24" s="7"/>
      <c r="F24" s="7"/>
      <c r="G24" s="7"/>
      <c r="H24" s="7"/>
      <c r="I24" s="7"/>
      <c r="J24" s="7"/>
      <c r="K24" s="7"/>
    </row>
    <row r="25" spans="1:11" x14ac:dyDescent="0.25">
      <c r="A25" s="7"/>
      <c r="B25" s="7"/>
      <c r="C25" s="7"/>
      <c r="D25" s="7"/>
      <c r="E25" s="7"/>
      <c r="F25" s="7"/>
      <c r="G25" s="7"/>
      <c r="H25" s="7"/>
      <c r="I25" s="7"/>
      <c r="J25" s="7"/>
      <c r="K25" s="7"/>
    </row>
    <row r="26" spans="1:11" x14ac:dyDescent="0.25">
      <c r="A26" s="7"/>
      <c r="B26" s="7"/>
      <c r="C26" s="7"/>
      <c r="D26" s="7"/>
      <c r="E26" s="7"/>
      <c r="F26" s="7"/>
      <c r="G26" s="7"/>
      <c r="H26" s="7"/>
      <c r="I26" s="7"/>
      <c r="J26" s="7"/>
      <c r="K26" s="7"/>
    </row>
    <row r="27" spans="1:11" x14ac:dyDescent="0.25">
      <c r="A27" s="7"/>
      <c r="B27" s="7"/>
      <c r="C27" s="7"/>
      <c r="D27" s="7"/>
      <c r="E27" s="7"/>
      <c r="F27" s="7"/>
      <c r="G27" s="7"/>
      <c r="H27" s="7"/>
      <c r="I27" s="7"/>
      <c r="J27" s="7"/>
      <c r="K27" s="7"/>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x14ac:dyDescent="0.25">
      <c r="A30" s="7"/>
      <c r="B30" s="7"/>
      <c r="C30" s="7"/>
      <c r="D30" s="7"/>
      <c r="E30" s="7"/>
      <c r="F30" s="7"/>
      <c r="G30" s="7"/>
      <c r="H30" s="7"/>
      <c r="I30" s="7"/>
      <c r="J30" s="7"/>
      <c r="K30" s="7"/>
    </row>
    <row r="31" spans="1:11" x14ac:dyDescent="0.25">
      <c r="A31" s="7"/>
      <c r="B31" s="7"/>
      <c r="C31" s="7"/>
      <c r="D31" s="7"/>
      <c r="E31" s="7"/>
      <c r="F31" s="7"/>
      <c r="G31" s="7"/>
      <c r="H31" s="7"/>
      <c r="I31" s="7"/>
      <c r="J31" s="7"/>
      <c r="K31" s="7"/>
    </row>
    <row r="32" spans="1:11" x14ac:dyDescent="0.25">
      <c r="A32" s="7"/>
      <c r="B32" s="7"/>
      <c r="C32" s="7"/>
      <c r="D32" s="7"/>
      <c r="E32" s="7"/>
      <c r="F32" s="7"/>
      <c r="G32" s="7"/>
      <c r="H32" s="7"/>
      <c r="I32" s="7"/>
      <c r="J32" s="7"/>
      <c r="K32" s="7"/>
    </row>
    <row r="33" spans="1:11" x14ac:dyDescent="0.25">
      <c r="A33" s="7"/>
      <c r="B33" s="7"/>
      <c r="C33" s="7"/>
      <c r="D33" s="7"/>
      <c r="E33" s="7"/>
      <c r="F33" s="7"/>
      <c r="G33" s="7"/>
      <c r="H33" s="7"/>
      <c r="I33" s="7"/>
      <c r="J33" s="7"/>
      <c r="K33" s="7"/>
    </row>
    <row r="34" spans="1:11" x14ac:dyDescent="0.25">
      <c r="A34" s="7"/>
      <c r="B34" s="7"/>
      <c r="C34" s="7"/>
      <c r="D34" s="7"/>
      <c r="E34" s="7"/>
      <c r="F34" s="7"/>
      <c r="G34" s="7"/>
      <c r="H34" s="7"/>
      <c r="I34" s="7"/>
      <c r="J34" s="7"/>
      <c r="K34" s="7"/>
    </row>
    <row r="35" spans="1:11" x14ac:dyDescent="0.25">
      <c r="A35" s="7"/>
      <c r="B35" s="7"/>
      <c r="C35" s="7"/>
      <c r="D35" s="7"/>
      <c r="E35" s="7"/>
      <c r="F35" s="7"/>
      <c r="G35" s="7"/>
      <c r="H35" s="7"/>
      <c r="I35" s="7"/>
      <c r="J35" s="7"/>
      <c r="K35" s="7"/>
    </row>
    <row r="36" spans="1:11" x14ac:dyDescent="0.25">
      <c r="A36" s="7"/>
      <c r="B36" s="7"/>
      <c r="C36" s="7"/>
      <c r="D36" s="7"/>
      <c r="E36" s="7"/>
      <c r="F36" s="7"/>
      <c r="G36" s="7"/>
      <c r="H36" s="7"/>
      <c r="I36" s="7"/>
      <c r="J36" s="7"/>
      <c r="K36" s="7"/>
    </row>
    <row r="37" spans="1:11" x14ac:dyDescent="0.25">
      <c r="A37" s="7"/>
      <c r="B37" s="7"/>
      <c r="C37" s="7"/>
      <c r="D37" s="7"/>
      <c r="E37" s="7"/>
      <c r="F37" s="7"/>
      <c r="G37" s="7"/>
      <c r="H37" s="7"/>
      <c r="I37" s="7"/>
      <c r="J37" s="7"/>
      <c r="K37" s="7"/>
    </row>
    <row r="38" spans="1:11" x14ac:dyDescent="0.25">
      <c r="A38" s="7"/>
      <c r="B38" s="7"/>
      <c r="C38" s="7"/>
      <c r="D38" s="7"/>
      <c r="E38" s="7"/>
      <c r="F38" s="7"/>
      <c r="G38" s="7"/>
      <c r="H38" s="7"/>
      <c r="I38" s="7"/>
      <c r="J38" s="7"/>
      <c r="K38" s="7"/>
    </row>
    <row r="39" spans="1:11" x14ac:dyDescent="0.25">
      <c r="A39" s="7"/>
      <c r="B39" s="7"/>
      <c r="C39" s="7"/>
      <c r="D39" s="7"/>
      <c r="E39" s="7"/>
      <c r="F39" s="7"/>
      <c r="G39" s="7"/>
      <c r="H39" s="7"/>
      <c r="I39" s="7"/>
      <c r="J39" s="7"/>
      <c r="K39" s="7"/>
    </row>
    <row r="40" spans="1:11" x14ac:dyDescent="0.25">
      <c r="A40" s="7"/>
      <c r="B40" s="7"/>
      <c r="C40" s="7"/>
      <c r="D40" s="7"/>
      <c r="E40" s="7"/>
      <c r="F40" s="7"/>
      <c r="G40" s="7"/>
      <c r="H40" s="7"/>
      <c r="I40" s="7"/>
      <c r="J40" s="7"/>
      <c r="K40" s="7"/>
    </row>
    <row r="41" spans="1:11" x14ac:dyDescent="0.25">
      <c r="A41" s="7"/>
      <c r="B41" s="7"/>
      <c r="C41" s="7"/>
      <c r="D41" s="7"/>
      <c r="E41" s="7"/>
      <c r="F41" s="7"/>
      <c r="G41" s="7"/>
      <c r="H41" s="7"/>
      <c r="I41" s="7"/>
      <c r="J41" s="7"/>
      <c r="K41" s="7"/>
    </row>
    <row r="42" spans="1:11" x14ac:dyDescent="0.25">
      <c r="A42" s="7"/>
      <c r="B42" s="7"/>
      <c r="C42" s="7"/>
      <c r="D42" s="7"/>
      <c r="E42" s="7"/>
      <c r="F42" s="7"/>
      <c r="G42" s="7"/>
      <c r="H42" s="7"/>
      <c r="I42" s="7"/>
      <c r="J42" s="7"/>
      <c r="K42" s="7"/>
    </row>
    <row r="43" spans="1:11" x14ac:dyDescent="0.25">
      <c r="A43" s="7"/>
      <c r="B43" s="7"/>
      <c r="C43" s="7"/>
      <c r="D43" s="7"/>
      <c r="E43" s="7"/>
      <c r="F43" s="7"/>
      <c r="G43" s="7"/>
      <c r="H43" s="7"/>
      <c r="I43" s="7"/>
      <c r="J43" s="7"/>
      <c r="K43" s="7"/>
    </row>
    <row r="44" spans="1:11" x14ac:dyDescent="0.25">
      <c r="A44" s="7"/>
      <c r="B44" s="7"/>
      <c r="C44" s="7"/>
      <c r="D44" s="7"/>
      <c r="E44" s="7"/>
      <c r="F44" s="7"/>
      <c r="G44" s="7"/>
      <c r="H44" s="7"/>
      <c r="I44" s="7"/>
      <c r="J44" s="7"/>
      <c r="K44" s="7"/>
    </row>
    <row r="45" spans="1:11" x14ac:dyDescent="0.25">
      <c r="A45" s="7"/>
      <c r="B45" s="7"/>
      <c r="C45" s="7"/>
      <c r="D45" s="7"/>
      <c r="E45" s="7"/>
      <c r="F45" s="7"/>
      <c r="G45" s="7"/>
      <c r="H45" s="7"/>
      <c r="I45" s="7"/>
      <c r="J45" s="7"/>
      <c r="K45" s="7"/>
    </row>
  </sheetData>
  <sheetProtection algorithmName="SHA-512" hashValue="9Qdo7SCea+5IxXBZJzzvafeE6hL7J2P+uPfmIjTNGJHfGmywuBdvRZqp2jupx+nvHMlKnYLNrfXmAobdXCcDVQ==" saltValue="ptpok2YMI3gZNKucBUk8OQ==" spinCount="100000" sheet="1" objects="1" scenarios="1"/>
  <mergeCells count="1">
    <mergeCell ref="A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51973-03E0-41D7-9F53-FB04C3DBE2F9}">
  <sheetPr>
    <tabColor rgb="FFC2E76B"/>
    <pageSetUpPr fitToPage="1"/>
  </sheetPr>
  <dimension ref="A2:O54"/>
  <sheetViews>
    <sheetView showGridLines="0" showZeros="0"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3,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Gymlokaal Hijken</v>
      </c>
      <c r="C4" s="296"/>
      <c r="D4" s="296"/>
      <c r="E4" s="297"/>
      <c r="F4" s="298"/>
      <c r="G4" s="299"/>
      <c r="H4" s="300"/>
      <c r="I4" s="238"/>
      <c r="J4" s="238"/>
      <c r="K4" s="238"/>
    </row>
    <row r="5" spans="1:11" x14ac:dyDescent="0.25">
      <c r="A5" s="272" t="s">
        <v>15</v>
      </c>
      <c r="B5" s="296" t="str">
        <f>VLOOKUP(H5,'Kosten VSR (her)controles'!A5:E54,4)</f>
        <v>De Hofkamp 7</v>
      </c>
      <c r="C5" s="296"/>
      <c r="D5" s="296"/>
      <c r="E5" s="301"/>
      <c r="F5" s="298"/>
      <c r="G5" s="302" t="s">
        <v>19</v>
      </c>
      <c r="H5" s="303">
        <v>3</v>
      </c>
      <c r="I5" s="238"/>
      <c r="J5" s="238"/>
      <c r="K5" s="238"/>
    </row>
    <row r="6" spans="1:11" x14ac:dyDescent="0.25">
      <c r="A6" s="304" t="s">
        <v>17</v>
      </c>
      <c r="B6" s="305" t="str">
        <f>VLOOKUP(H5,'Kosten VSR (her)controles'!A5:E54,5)</f>
        <v>Hijken</v>
      </c>
      <c r="C6" s="305"/>
      <c r="D6" s="305"/>
      <c r="E6" s="306"/>
      <c r="F6" s="307"/>
      <c r="G6" s="308" t="s">
        <v>20</v>
      </c>
      <c r="H6" s="309" t="str">
        <f>CONCATENATE(H5,"a")</f>
        <v>3a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+MAX('3a'!I6:I200)</f>
        <v>230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4.3478260869565218E-3</v>
      </c>
      <c r="F11" s="319" t="e">
        <f>'3a'!L200/'3a'!M200</f>
        <v>#DIV/0!</v>
      </c>
      <c r="G11" s="293">
        <v>1</v>
      </c>
      <c r="H11" s="387">
        <f>('3a'!M200*Offertetarief)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GETPIVOTDATA("m2",'3a'!$H$205,"Cat.","G")</f>
        <v>64</v>
      </c>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105</v>
      </c>
      <c r="F21" s="375">
        <f>+'Normen en kosten'!I9</f>
        <v>0</v>
      </c>
      <c r="G21" s="375">
        <f t="shared" si="0"/>
        <v>0</v>
      </c>
      <c r="H21" s="190">
        <v>2</v>
      </c>
      <c r="I21" s="376">
        <f t="shared" si="1"/>
        <v>0</v>
      </c>
    </row>
    <row r="22" spans="1:9" x14ac:dyDescent="0.25">
      <c r="A22" s="461" t="str">
        <f>'Normen en kosten'!G10</f>
        <v>Wassen binnengevelglas</v>
      </c>
      <c r="B22" s="462"/>
      <c r="C22" s="462"/>
      <c r="D22" s="462"/>
      <c r="E22" s="188">
        <v>105</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t="s">
        <v>348</v>
      </c>
      <c r="I23" s="376"/>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32.65</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t="s">
        <v>598</v>
      </c>
      <c r="B34" s="273"/>
      <c r="C34" s="274"/>
      <c r="D34" s="325" t="s">
        <v>339</v>
      </c>
      <c r="E34" s="190">
        <v>1</v>
      </c>
      <c r="F34" s="146">
        <f>uurtariefopbouw!G19</f>
        <v>0</v>
      </c>
      <c r="G34" s="379">
        <f t="shared" si="2"/>
        <v>0</v>
      </c>
      <c r="H34" s="190" t="s">
        <v>348</v>
      </c>
      <c r="I34" s="383"/>
    </row>
    <row r="35" spans="1:11" x14ac:dyDescent="0.25">
      <c r="A35" s="272"/>
      <c r="B35" s="273"/>
      <c r="C35" s="274"/>
      <c r="D35" s="326"/>
      <c r="E35" s="190"/>
      <c r="F35" s="146"/>
      <c r="G35" s="380" t="str">
        <f t="shared" si="2"/>
        <v/>
      </c>
      <c r="H35" s="190">
        <f>VLOOKUP($H$5,'Kosten VSR (her)controles'!$A$5:$BB$54,35,0)</f>
        <v>0</v>
      </c>
      <c r="I35" s="383" t="str">
        <f t="shared" ref="I35:I43" si="3">+IF(A35="","",H35*G35)</f>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(her)controles'!H7</f>
        <v>100</v>
      </c>
      <c r="F53" s="334">
        <f>'Kosten VSR (her)controles'!I5</f>
        <v>4</v>
      </c>
      <c r="G53" s="226"/>
      <c r="H53" s="226"/>
      <c r="I53" s="388">
        <f>SUM(E53*F53)</f>
        <v>400</v>
      </c>
      <c r="J53" s="256"/>
      <c r="K53" s="256"/>
    </row>
    <row r="54" spans="1:12" ht="15.75" thickTop="1" x14ac:dyDescent="0.25"/>
  </sheetData>
  <sheetProtection algorithmName="SHA-512" hashValue="v0HyKM72+dsC+bQvZyx5/3eAlCnIhPjEmwBTLpdU2yYdHE0q9dMvA2gT4kUbz33sUVRHh2V6nV3HvTZAs87bTg==" saltValue="TNj/k6tZFAVvj9YIf5QTi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493"/>
  <sheetViews>
    <sheetView topLeftCell="A460" zoomScale="120" zoomScaleNormal="120" workbookViewId="0">
      <selection activeCell="B469" sqref="B469"/>
    </sheetView>
  </sheetViews>
  <sheetFormatPr defaultColWidth="9.140625" defaultRowHeight="15" x14ac:dyDescent="0.25"/>
  <cols>
    <col min="1" max="1" width="42.7109375" style="66" customWidth="1"/>
    <col min="2" max="2" width="10.5703125" style="66" customWidth="1"/>
    <col min="3" max="5" width="13.28515625" style="66" customWidth="1"/>
    <col min="6" max="6" width="10" style="66" customWidth="1"/>
    <col min="7" max="15" width="13.28515625" style="66" customWidth="1"/>
    <col min="16" max="16" width="12.140625" style="66" bestFit="1" customWidth="1"/>
    <col min="17" max="16384" width="9.140625" style="66"/>
  </cols>
  <sheetData>
    <row r="1" spans="1:16" ht="45" x14ac:dyDescent="0.25">
      <c r="A1" s="155" t="s">
        <v>85</v>
      </c>
      <c r="B1" s="156" t="s">
        <v>110</v>
      </c>
      <c r="C1" s="157" t="s">
        <v>710</v>
      </c>
      <c r="D1" s="155" t="s">
        <v>98</v>
      </c>
      <c r="E1" s="155" t="s">
        <v>99</v>
      </c>
      <c r="F1" s="155" t="s">
        <v>100</v>
      </c>
      <c r="G1" s="155" t="s">
        <v>101</v>
      </c>
      <c r="H1" s="155" t="s">
        <v>102</v>
      </c>
      <c r="I1" s="155" t="s">
        <v>103</v>
      </c>
      <c r="J1" s="155" t="s">
        <v>104</v>
      </c>
      <c r="K1" s="155" t="s">
        <v>105</v>
      </c>
      <c r="L1" s="155" t="s">
        <v>106</v>
      </c>
      <c r="M1" s="155" t="s">
        <v>107</v>
      </c>
      <c r="N1" s="155" t="s">
        <v>108</v>
      </c>
      <c r="O1" s="155" t="s">
        <v>109</v>
      </c>
      <c r="P1" s="80"/>
    </row>
    <row r="2" spans="1:16" x14ac:dyDescent="0.25">
      <c r="A2" s="81" t="str">
        <f>Totaalblad!B5</f>
        <v>Dorpshuis Annie Londo</v>
      </c>
      <c r="B2" s="81"/>
      <c r="C2" s="81"/>
      <c r="D2" s="81"/>
      <c r="E2" s="81"/>
      <c r="F2" s="81"/>
      <c r="G2" s="81"/>
      <c r="H2" s="81"/>
      <c r="I2" s="81"/>
      <c r="J2" s="81"/>
      <c r="K2" s="81"/>
      <c r="L2" s="81"/>
      <c r="M2" s="81"/>
      <c r="N2" s="81"/>
      <c r="O2" s="81"/>
      <c r="P2" s="80"/>
    </row>
    <row r="3" spans="1:16" x14ac:dyDescent="0.25">
      <c r="A3" s="82" t="str">
        <f>'1'!A11</f>
        <v>Regulier schoonmaakonderhoud</v>
      </c>
      <c r="B3" s="73">
        <v>12</v>
      </c>
      <c r="C3" s="83">
        <f>'1'!H12</f>
        <v>0</v>
      </c>
      <c r="D3" s="75"/>
      <c r="E3" s="75"/>
      <c r="F3" s="75"/>
      <c r="G3" s="79"/>
      <c r="H3" s="75"/>
      <c r="I3" s="75"/>
      <c r="J3" s="75"/>
      <c r="K3" s="75"/>
      <c r="L3" s="75"/>
      <c r="M3" s="75"/>
      <c r="N3" s="75"/>
      <c r="O3" s="75"/>
      <c r="P3" s="80"/>
    </row>
    <row r="4" spans="1:16" x14ac:dyDescent="0.25">
      <c r="A4" s="81" t="s">
        <v>111</v>
      </c>
      <c r="B4" s="81"/>
      <c r="C4" s="81"/>
      <c r="D4" s="84"/>
      <c r="E4" s="84"/>
      <c r="F4" s="84"/>
      <c r="G4" s="84"/>
      <c r="H4" s="84"/>
      <c r="I4" s="84"/>
      <c r="J4" s="84"/>
      <c r="K4" s="84"/>
      <c r="L4" s="84"/>
      <c r="M4" s="84"/>
      <c r="N4" s="84"/>
      <c r="O4" s="84"/>
      <c r="P4" s="80"/>
    </row>
    <row r="5" spans="1:16" x14ac:dyDescent="0.25">
      <c r="A5" s="72" t="str">
        <f>'Normen en kosten'!$G$9</f>
        <v>Wassen buitengevelglas</v>
      </c>
      <c r="B5" s="174">
        <f>'1'!H21</f>
        <v>0</v>
      </c>
      <c r="C5" s="83">
        <f>'1'!G21</f>
        <v>0</v>
      </c>
      <c r="D5" s="75"/>
      <c r="E5" s="75"/>
      <c r="F5" s="75"/>
      <c r="G5" s="79"/>
      <c r="H5" s="75"/>
      <c r="I5" s="75"/>
      <c r="J5" s="75"/>
      <c r="K5" s="75"/>
      <c r="L5" s="75"/>
      <c r="M5" s="75"/>
      <c r="N5" s="75"/>
      <c r="O5" s="75"/>
      <c r="P5" s="80"/>
    </row>
    <row r="6" spans="1:16" x14ac:dyDescent="0.25">
      <c r="A6" s="72" t="str">
        <f>'Normen en kosten'!$G$10</f>
        <v>Wassen binnengevelglas</v>
      </c>
      <c r="B6" s="174">
        <f>'1'!H22</f>
        <v>0</v>
      </c>
      <c r="C6" s="83">
        <f>'1'!G22</f>
        <v>0</v>
      </c>
      <c r="D6" s="75"/>
      <c r="E6" s="75"/>
      <c r="F6" s="75"/>
      <c r="G6" s="75"/>
      <c r="H6" s="75"/>
      <c r="I6" s="75"/>
      <c r="J6" s="75"/>
      <c r="K6" s="75"/>
      <c r="L6" s="75"/>
      <c r="M6" s="75"/>
      <c r="N6" s="75"/>
      <c r="O6" s="75"/>
      <c r="P6" s="80"/>
    </row>
    <row r="7" spans="1:16" x14ac:dyDescent="0.25">
      <c r="A7" s="72" t="str">
        <f>'Normen en kosten'!$G$11</f>
        <v>Wassen separatieglas  1)</v>
      </c>
      <c r="B7" s="174">
        <f>'1'!H23</f>
        <v>0</v>
      </c>
      <c r="C7" s="83">
        <f>'1'!G23</f>
        <v>0</v>
      </c>
      <c r="D7" s="75"/>
      <c r="E7" s="75"/>
      <c r="F7" s="75"/>
      <c r="G7" s="75"/>
      <c r="H7" s="75"/>
      <c r="I7" s="75"/>
      <c r="J7" s="75"/>
      <c r="K7" s="75"/>
      <c r="L7" s="75"/>
      <c r="M7" s="75"/>
      <c r="N7" s="75"/>
      <c r="O7" s="75"/>
      <c r="P7" s="80"/>
    </row>
    <row r="8" spans="1:16" x14ac:dyDescent="0.25">
      <c r="A8" s="81" t="s">
        <v>112</v>
      </c>
      <c r="B8" s="81"/>
      <c r="C8" s="81"/>
      <c r="D8" s="84"/>
      <c r="E8" s="84"/>
      <c r="F8" s="84"/>
      <c r="G8" s="84"/>
      <c r="H8" s="84"/>
      <c r="I8" s="84"/>
      <c r="J8" s="84"/>
      <c r="K8" s="84"/>
      <c r="L8" s="84"/>
      <c r="M8" s="84"/>
      <c r="N8" s="84"/>
      <c r="O8" s="84"/>
      <c r="P8" s="80"/>
    </row>
    <row r="9" spans="1:16" x14ac:dyDescent="0.25">
      <c r="A9" s="173" t="str">
        <f>'Normen en kosten'!$G$4</f>
        <v>Topstrippen en topcoaten linoleum</v>
      </c>
      <c r="B9" s="73">
        <f>'1'!H16</f>
        <v>0</v>
      </c>
      <c r="C9" s="83">
        <f>'1'!G16</f>
        <v>0</v>
      </c>
      <c r="D9" s="75"/>
      <c r="E9" s="75"/>
      <c r="F9" s="75"/>
      <c r="G9" s="172"/>
      <c r="H9" s="75"/>
      <c r="I9" s="75"/>
      <c r="J9" s="75"/>
      <c r="K9" s="75"/>
      <c r="L9" s="75"/>
      <c r="M9" s="75"/>
      <c r="N9" s="75"/>
      <c r="O9" s="75"/>
      <c r="P9" s="80"/>
    </row>
    <row r="10" spans="1:16" x14ac:dyDescent="0.25">
      <c r="A10" s="47" t="str">
        <f>'Normen en kosten'!$G$5</f>
        <v>Recoaten linoleum</v>
      </c>
      <c r="B10" s="73">
        <f>'1'!H17</f>
        <v>0</v>
      </c>
      <c r="C10" s="83">
        <f>'1'!G17</f>
        <v>0</v>
      </c>
      <c r="D10" s="75"/>
      <c r="E10" s="75"/>
      <c r="F10" s="75"/>
      <c r="G10" s="172"/>
      <c r="H10" s="75"/>
      <c r="I10" s="75"/>
      <c r="J10" s="75"/>
      <c r="K10" s="75"/>
      <c r="L10" s="75"/>
      <c r="M10" s="75"/>
      <c r="N10" s="75"/>
      <c r="O10" s="75"/>
      <c r="P10" s="80"/>
    </row>
    <row r="11" spans="1:16" x14ac:dyDescent="0.25">
      <c r="A11" s="47" t="str">
        <f>'Normen en kosten'!$G$6</f>
        <v>Volsprayen linoleum</v>
      </c>
      <c r="B11" s="73">
        <f>'1'!H18</f>
        <v>0</v>
      </c>
      <c r="C11" s="83">
        <f>'1'!G18</f>
        <v>0</v>
      </c>
      <c r="D11" s="75"/>
      <c r="E11" s="75"/>
      <c r="F11" s="75"/>
      <c r="G11" s="172"/>
      <c r="H11" s="75"/>
      <c r="I11" s="75"/>
      <c r="J11" s="75"/>
      <c r="K11" s="75"/>
      <c r="L11" s="75"/>
      <c r="M11" s="75"/>
      <c r="N11" s="75"/>
      <c r="O11" s="75"/>
      <c r="P11" s="80"/>
    </row>
    <row r="12" spans="1:16" x14ac:dyDescent="0.25">
      <c r="A12" s="47" t="str">
        <f>'Normen en kosten'!$G$7</f>
        <v>Tapijtreinigen</v>
      </c>
      <c r="B12" s="73">
        <f>'1'!H19</f>
        <v>0</v>
      </c>
      <c r="C12" s="83">
        <f>'1'!G19</f>
        <v>0</v>
      </c>
      <c r="D12" s="75"/>
      <c r="E12" s="75"/>
      <c r="F12" s="75"/>
      <c r="G12" s="172"/>
      <c r="H12" s="75"/>
      <c r="I12" s="75"/>
      <c r="J12" s="75"/>
      <c r="K12" s="75"/>
      <c r="L12" s="75"/>
      <c r="M12" s="75"/>
      <c r="N12" s="75"/>
      <c r="O12" s="75"/>
      <c r="P12" s="80"/>
    </row>
    <row r="13" spans="1:16" x14ac:dyDescent="0.25">
      <c r="A13" s="81" t="s">
        <v>21</v>
      </c>
      <c r="B13" s="81"/>
      <c r="C13" s="81"/>
      <c r="D13" s="84"/>
      <c r="E13" s="84"/>
      <c r="F13" s="84"/>
      <c r="G13" s="84"/>
      <c r="H13" s="84"/>
      <c r="I13" s="84"/>
      <c r="J13" s="84"/>
      <c r="K13" s="84"/>
      <c r="L13" s="84"/>
      <c r="M13" s="84"/>
      <c r="N13" s="84"/>
      <c r="O13" s="84"/>
      <c r="P13" s="80"/>
    </row>
    <row r="14" spans="1:16" x14ac:dyDescent="0.25">
      <c r="A14" s="72" t="str">
        <f>'Normen en kosten'!$G$3</f>
        <v>Dieptereiniging</v>
      </c>
      <c r="B14" s="73">
        <f>'1'!H15</f>
        <v>0</v>
      </c>
      <c r="C14" s="83">
        <f>'1'!G15</f>
        <v>0</v>
      </c>
      <c r="D14" s="75"/>
      <c r="E14" s="75"/>
      <c r="F14" s="75"/>
      <c r="G14" s="172"/>
      <c r="H14" s="75"/>
      <c r="I14" s="75"/>
      <c r="J14" s="75"/>
      <c r="K14" s="75"/>
      <c r="L14" s="75"/>
      <c r="M14" s="75"/>
      <c r="N14" s="75"/>
      <c r="O14" s="75"/>
      <c r="P14" s="80"/>
    </row>
    <row r="15" spans="1:16" x14ac:dyDescent="0.25">
      <c r="A15" s="72" t="str">
        <f>'1'!A33</f>
        <v>Dakgoten en daken blad- en vuilvrij maken</v>
      </c>
      <c r="B15" s="73" t="str">
        <f>'1'!H33</f>
        <v>op afroep</v>
      </c>
      <c r="C15" s="83">
        <f>'1'!G33</f>
        <v>0</v>
      </c>
      <c r="D15" s="75"/>
      <c r="E15" s="75"/>
      <c r="F15" s="75"/>
      <c r="G15" s="172"/>
      <c r="H15" s="75"/>
      <c r="I15" s="75"/>
      <c r="J15" s="75"/>
      <c r="K15" s="75"/>
      <c r="L15" s="75"/>
      <c r="M15" s="75"/>
      <c r="N15" s="75"/>
      <c r="O15" s="75"/>
      <c r="P15" s="80"/>
    </row>
    <row r="16" spans="1:16" hidden="1" x14ac:dyDescent="0.25">
      <c r="A16" s="72">
        <f>'1'!A34</f>
        <v>0</v>
      </c>
      <c r="B16" s="73">
        <f>'1'!H34</f>
        <v>0</v>
      </c>
      <c r="C16" s="83" t="str">
        <f>'1'!G34</f>
        <v/>
      </c>
      <c r="D16" s="75"/>
      <c r="E16" s="75"/>
      <c r="F16" s="75"/>
      <c r="G16" s="172"/>
      <c r="H16" s="75"/>
      <c r="I16" s="75"/>
      <c r="J16" s="75"/>
      <c r="K16" s="75"/>
      <c r="L16" s="75"/>
      <c r="M16" s="75"/>
      <c r="N16" s="75"/>
      <c r="O16" s="75"/>
      <c r="P16" s="80"/>
    </row>
    <row r="17" spans="1:15" hidden="1" x14ac:dyDescent="0.25">
      <c r="A17" s="7">
        <f>'1'!A35</f>
        <v>0</v>
      </c>
      <c r="B17" s="73">
        <f>'1'!H35</f>
        <v>0</v>
      </c>
      <c r="C17" s="83" t="str">
        <f>'1'!G35</f>
        <v/>
      </c>
      <c r="D17" s="7"/>
      <c r="E17" s="7"/>
      <c r="F17" s="7"/>
      <c r="G17" s="7"/>
      <c r="H17" s="7"/>
      <c r="I17" s="7"/>
      <c r="J17" s="7"/>
      <c r="K17" s="7"/>
      <c r="L17" s="7"/>
      <c r="M17" s="7"/>
      <c r="N17" s="7"/>
      <c r="O17" s="7"/>
    </row>
    <row r="18" spans="1:15" hidden="1" x14ac:dyDescent="0.25">
      <c r="A18" s="72">
        <f>'1'!A36</f>
        <v>0</v>
      </c>
      <c r="B18" s="73">
        <f>'1'!H36</f>
        <v>0</v>
      </c>
      <c r="C18" s="83" t="str">
        <f>'1'!G36</f>
        <v/>
      </c>
      <c r="D18" s="7"/>
      <c r="E18" s="7"/>
      <c r="F18" s="7"/>
      <c r="G18" s="7"/>
      <c r="H18" s="7"/>
      <c r="I18" s="7"/>
      <c r="J18" s="7"/>
      <c r="K18" s="7"/>
      <c r="L18" s="7"/>
      <c r="M18" s="7"/>
      <c r="N18" s="7"/>
      <c r="O18" s="7"/>
    </row>
    <row r="19" spans="1:15" hidden="1" x14ac:dyDescent="0.25">
      <c r="A19" s="7">
        <f>'1'!A37</f>
        <v>0</v>
      </c>
      <c r="B19" s="73">
        <f>'1'!H37</f>
        <v>0</v>
      </c>
      <c r="C19" s="83" t="str">
        <f>'1'!G37</f>
        <v/>
      </c>
      <c r="D19" s="7"/>
      <c r="E19" s="7"/>
      <c r="F19" s="7"/>
      <c r="G19" s="7"/>
      <c r="H19" s="7"/>
      <c r="I19" s="7"/>
      <c r="J19" s="7"/>
      <c r="K19" s="7"/>
      <c r="L19" s="7"/>
      <c r="M19" s="7"/>
      <c r="N19" s="7"/>
      <c r="O19" s="7"/>
    </row>
    <row r="20" spans="1:15" hidden="1" x14ac:dyDescent="0.25">
      <c r="A20" s="72">
        <f>'1'!A38</f>
        <v>0</v>
      </c>
      <c r="B20" s="73">
        <f>'1'!H38</f>
        <v>0</v>
      </c>
      <c r="C20" s="83" t="str">
        <f>'1'!G38</f>
        <v/>
      </c>
      <c r="D20" s="7"/>
      <c r="E20" s="7"/>
      <c r="F20" s="7"/>
      <c r="G20" s="7"/>
      <c r="H20" s="7"/>
      <c r="I20" s="7"/>
      <c r="J20" s="7"/>
      <c r="K20" s="7"/>
      <c r="L20" s="7"/>
      <c r="M20" s="7"/>
      <c r="N20" s="7"/>
      <c r="O20" s="7"/>
    </row>
    <row r="21" spans="1:15" hidden="1" x14ac:dyDescent="0.25">
      <c r="A21" s="7">
        <f>'1'!A39</f>
        <v>0</v>
      </c>
      <c r="B21" s="73">
        <f>'1'!H39</f>
        <v>0</v>
      </c>
      <c r="C21" s="83" t="str">
        <f>'1'!G39</f>
        <v/>
      </c>
      <c r="D21" s="7"/>
      <c r="E21" s="7"/>
      <c r="F21" s="7"/>
      <c r="G21" s="7"/>
      <c r="H21" s="7"/>
      <c r="I21" s="7"/>
      <c r="J21" s="7"/>
      <c r="K21" s="7"/>
      <c r="L21" s="7"/>
      <c r="M21" s="7"/>
      <c r="N21" s="7"/>
      <c r="O21" s="7"/>
    </row>
    <row r="22" spans="1:15" hidden="1" x14ac:dyDescent="0.25">
      <c r="A22" s="72">
        <f>'1'!A40</f>
        <v>0</v>
      </c>
      <c r="B22" s="73">
        <f>'1'!H40</f>
        <v>0</v>
      </c>
      <c r="C22" s="83" t="str">
        <f>'1'!G40</f>
        <v/>
      </c>
      <c r="D22" s="7"/>
      <c r="E22" s="7"/>
      <c r="F22" s="7"/>
      <c r="G22" s="7"/>
      <c r="H22" s="7"/>
      <c r="I22" s="7"/>
      <c r="J22" s="7"/>
      <c r="K22" s="7"/>
      <c r="L22" s="7"/>
      <c r="M22" s="7"/>
      <c r="N22" s="7"/>
      <c r="O22" s="7"/>
    </row>
    <row r="23" spans="1:15" hidden="1" x14ac:dyDescent="0.25">
      <c r="A23" s="7">
        <f>'1'!A41</f>
        <v>0</v>
      </c>
      <c r="B23" s="73">
        <f>'1'!H41</f>
        <v>0</v>
      </c>
      <c r="C23" s="83" t="str">
        <f>'1'!G41</f>
        <v/>
      </c>
      <c r="D23" s="7"/>
      <c r="E23" s="7"/>
      <c r="F23" s="7"/>
      <c r="G23" s="7"/>
      <c r="H23" s="7"/>
      <c r="I23" s="7"/>
      <c r="J23" s="7"/>
      <c r="K23" s="7"/>
      <c r="L23" s="7"/>
      <c r="M23" s="7"/>
      <c r="N23" s="7"/>
      <c r="O23" s="7"/>
    </row>
    <row r="24" spans="1:15" hidden="1" x14ac:dyDescent="0.25">
      <c r="A24" s="72">
        <f>'1'!A42</f>
        <v>0</v>
      </c>
      <c r="B24" s="73">
        <f>'1'!H42</f>
        <v>0</v>
      </c>
      <c r="C24" s="83" t="str">
        <f>'1'!G42</f>
        <v/>
      </c>
      <c r="D24" s="7"/>
      <c r="E24" s="7"/>
      <c r="F24" s="7"/>
      <c r="G24" s="7"/>
      <c r="H24" s="7"/>
      <c r="I24" s="7"/>
      <c r="J24" s="7"/>
      <c r="K24" s="7"/>
      <c r="L24" s="7"/>
      <c r="M24" s="7"/>
      <c r="N24" s="7"/>
      <c r="O24" s="7"/>
    </row>
    <row r="25" spans="1:15" hidden="1" x14ac:dyDescent="0.25">
      <c r="A25" s="7">
        <f>'1'!A43</f>
        <v>0</v>
      </c>
      <c r="B25" s="73">
        <f>'1'!H43</f>
        <v>0</v>
      </c>
      <c r="C25" s="83">
        <f>'1'!G43</f>
        <v>0</v>
      </c>
      <c r="D25" s="7"/>
      <c r="E25" s="7"/>
      <c r="F25" s="7"/>
      <c r="G25" s="7"/>
      <c r="H25" s="7"/>
      <c r="I25" s="7"/>
      <c r="J25" s="7"/>
      <c r="K25" s="7"/>
      <c r="L25" s="7"/>
      <c r="M25" s="7"/>
      <c r="N25" s="7"/>
      <c r="O25" s="7"/>
    </row>
    <row r="27" spans="1:15" ht="45" x14ac:dyDescent="0.25">
      <c r="A27" s="155" t="s">
        <v>85</v>
      </c>
      <c r="B27" s="156" t="s">
        <v>110</v>
      </c>
      <c r="C27" s="157" t="s">
        <v>710</v>
      </c>
      <c r="D27" s="155" t="s">
        <v>98</v>
      </c>
      <c r="E27" s="155" t="s">
        <v>99</v>
      </c>
      <c r="F27" s="155" t="s">
        <v>100</v>
      </c>
      <c r="G27" s="155" t="s">
        <v>101</v>
      </c>
      <c r="H27" s="155" t="s">
        <v>102</v>
      </c>
      <c r="I27" s="155" t="s">
        <v>103</v>
      </c>
      <c r="J27" s="155" t="s">
        <v>104</v>
      </c>
      <c r="K27" s="155" t="s">
        <v>105</v>
      </c>
      <c r="L27" s="155" t="s">
        <v>106</v>
      </c>
      <c r="M27" s="155" t="s">
        <v>107</v>
      </c>
      <c r="N27" s="155" t="s">
        <v>108</v>
      </c>
      <c r="O27" s="155" t="s">
        <v>109</v>
      </c>
    </row>
    <row r="28" spans="1:15" x14ac:dyDescent="0.25">
      <c r="A28" s="81" t="str">
        <f>Totaalblad!B6</f>
        <v>Gemeentehuis Beilen</v>
      </c>
      <c r="B28" s="81"/>
      <c r="C28" s="81"/>
      <c r="D28" s="81"/>
      <c r="E28" s="81"/>
      <c r="F28" s="81"/>
      <c r="G28" s="81"/>
      <c r="H28" s="81"/>
      <c r="I28" s="81"/>
      <c r="J28" s="81"/>
      <c r="K28" s="81"/>
      <c r="L28" s="81"/>
      <c r="M28" s="81"/>
      <c r="N28" s="81"/>
      <c r="O28" s="81"/>
    </row>
    <row r="29" spans="1:15" x14ac:dyDescent="0.25">
      <c r="A29" s="82" t="str">
        <f>'2'!A11</f>
        <v>Regulier schoonmaakonderhoud</v>
      </c>
      <c r="B29" s="73">
        <v>12</v>
      </c>
      <c r="C29" s="83">
        <f>'2'!H12</f>
        <v>0</v>
      </c>
      <c r="D29" s="75"/>
      <c r="E29" s="75"/>
      <c r="F29" s="75"/>
      <c r="G29" s="86"/>
      <c r="H29" s="75"/>
      <c r="I29" s="75"/>
      <c r="J29" s="75"/>
      <c r="K29" s="75"/>
      <c r="L29" s="75"/>
      <c r="M29" s="75"/>
      <c r="N29" s="75"/>
      <c r="O29" s="75"/>
    </row>
    <row r="30" spans="1:15" x14ac:dyDescent="0.25">
      <c r="A30" s="81" t="s">
        <v>111</v>
      </c>
      <c r="B30" s="81"/>
      <c r="C30" s="81"/>
      <c r="D30" s="84"/>
      <c r="E30" s="84"/>
      <c r="F30" s="84"/>
      <c r="G30" s="84"/>
      <c r="H30" s="84"/>
      <c r="I30" s="84"/>
      <c r="J30" s="84"/>
      <c r="K30" s="84"/>
      <c r="L30" s="84"/>
      <c r="M30" s="84"/>
      <c r="N30" s="84"/>
      <c r="O30" s="84"/>
    </row>
    <row r="31" spans="1:15" x14ac:dyDescent="0.25">
      <c r="A31" s="72" t="str">
        <f>'Normen en kosten'!$G$9</f>
        <v>Wassen buitengevelglas</v>
      </c>
      <c r="B31" s="174">
        <f>'2'!$H$21</f>
        <v>4</v>
      </c>
      <c r="C31" s="83">
        <f>'2'!$G$21</f>
        <v>0</v>
      </c>
      <c r="D31" s="75"/>
      <c r="E31" s="75"/>
      <c r="F31" s="75"/>
      <c r="G31" s="86"/>
      <c r="H31" s="75"/>
      <c r="I31" s="75"/>
      <c r="J31" s="75"/>
      <c r="K31" s="75"/>
      <c r="L31" s="75"/>
      <c r="M31" s="75"/>
      <c r="N31" s="75"/>
      <c r="O31" s="75"/>
    </row>
    <row r="32" spans="1:15" x14ac:dyDescent="0.25">
      <c r="A32" s="72" t="str">
        <f>'Normen en kosten'!$G$10</f>
        <v>Wassen binnengevelglas</v>
      </c>
      <c r="B32" s="174">
        <f>'2'!$H$22</f>
        <v>4</v>
      </c>
      <c r="C32" s="83">
        <f>'2'!$G$22</f>
        <v>0</v>
      </c>
      <c r="D32" s="75"/>
      <c r="E32" s="75"/>
      <c r="F32" s="75"/>
      <c r="G32" s="75"/>
      <c r="H32" s="75"/>
      <c r="I32" s="75"/>
      <c r="J32" s="75"/>
      <c r="K32" s="75"/>
      <c r="L32" s="75"/>
      <c r="M32" s="75"/>
      <c r="N32" s="75"/>
      <c r="O32" s="75"/>
    </row>
    <row r="33" spans="1:15" x14ac:dyDescent="0.25">
      <c r="A33" s="72" t="str">
        <f>'Normen en kosten'!$G$11</f>
        <v>Wassen separatieglas  1)</v>
      </c>
      <c r="B33" s="174">
        <f>'2'!$H$23</f>
        <v>4</v>
      </c>
      <c r="C33" s="83">
        <f>'2'!$G$23</f>
        <v>0</v>
      </c>
      <c r="D33" s="75"/>
      <c r="E33" s="75"/>
      <c r="F33" s="75"/>
      <c r="G33" s="75"/>
      <c r="H33" s="75"/>
      <c r="I33" s="75"/>
      <c r="J33" s="75"/>
      <c r="K33" s="75"/>
      <c r="L33" s="75"/>
      <c r="M33" s="75"/>
      <c r="N33" s="75"/>
      <c r="O33" s="75"/>
    </row>
    <row r="34" spans="1:15" x14ac:dyDescent="0.25">
      <c r="A34" s="81" t="s">
        <v>112</v>
      </c>
      <c r="B34" s="81"/>
      <c r="C34" s="81"/>
      <c r="D34" s="84"/>
      <c r="E34" s="84"/>
      <c r="F34" s="84"/>
      <c r="G34" s="84"/>
      <c r="H34" s="84"/>
      <c r="I34" s="84"/>
      <c r="J34" s="84"/>
      <c r="K34" s="84"/>
      <c r="L34" s="84"/>
      <c r="M34" s="84"/>
      <c r="N34" s="84"/>
      <c r="O34" s="84"/>
    </row>
    <row r="35" spans="1:15" x14ac:dyDescent="0.25">
      <c r="A35" s="173" t="str">
        <f>'Normen en kosten'!$G$4</f>
        <v>Topstrippen en topcoaten linoleum</v>
      </c>
      <c r="B35" s="73">
        <f>'2'!$H$16</f>
        <v>1</v>
      </c>
      <c r="C35" s="83">
        <f>'2'!$G$16</f>
        <v>0</v>
      </c>
      <c r="D35" s="75"/>
      <c r="E35" s="75"/>
      <c r="F35" s="75"/>
      <c r="G35" s="172"/>
      <c r="H35" s="75"/>
      <c r="I35" s="75"/>
      <c r="J35" s="75"/>
      <c r="K35" s="75"/>
      <c r="L35" s="75"/>
      <c r="M35" s="75"/>
      <c r="N35" s="75"/>
      <c r="O35" s="75"/>
    </row>
    <row r="36" spans="1:15" x14ac:dyDescent="0.25">
      <c r="A36" s="47" t="str">
        <f>'Normen en kosten'!$G$5</f>
        <v>Recoaten linoleum</v>
      </c>
      <c r="B36" s="73" t="str">
        <f>'2'!$H$17</f>
        <v>op afroep</v>
      </c>
      <c r="C36" s="83">
        <f>'2'!$G$17</f>
        <v>0</v>
      </c>
      <c r="D36" s="75"/>
      <c r="E36" s="75"/>
      <c r="F36" s="75"/>
      <c r="G36" s="172"/>
      <c r="H36" s="75"/>
      <c r="I36" s="75"/>
      <c r="J36" s="75"/>
      <c r="K36" s="75"/>
      <c r="L36" s="75"/>
      <c r="M36" s="75"/>
      <c r="N36" s="75"/>
      <c r="O36" s="75"/>
    </row>
    <row r="37" spans="1:15" x14ac:dyDescent="0.25">
      <c r="A37" s="47" t="str">
        <f>'Normen en kosten'!$G$6</f>
        <v>Volsprayen linoleum</v>
      </c>
      <c r="B37" s="73" t="str">
        <f>'2'!$H$18</f>
        <v>op afroep</v>
      </c>
      <c r="C37" s="83">
        <f>'2'!$G$18</f>
        <v>0</v>
      </c>
      <c r="D37" s="75"/>
      <c r="E37" s="75"/>
      <c r="F37" s="75"/>
      <c r="G37" s="172"/>
      <c r="H37" s="75"/>
      <c r="I37" s="75"/>
      <c r="J37" s="75"/>
      <c r="K37" s="75"/>
      <c r="L37" s="75"/>
      <c r="M37" s="75"/>
      <c r="N37" s="75"/>
      <c r="O37" s="75"/>
    </row>
    <row r="38" spans="1:15" x14ac:dyDescent="0.25">
      <c r="A38" s="47" t="str">
        <f>'Normen en kosten'!$G$7</f>
        <v>Tapijtreinigen</v>
      </c>
      <c r="B38" s="73" t="str">
        <f>'2'!$H$19</f>
        <v>op afroep</v>
      </c>
      <c r="C38" s="83">
        <f>'2'!$G$19</f>
        <v>0</v>
      </c>
      <c r="D38" s="75"/>
      <c r="E38" s="75"/>
      <c r="F38" s="75"/>
      <c r="G38" s="172"/>
      <c r="H38" s="75"/>
      <c r="I38" s="75"/>
      <c r="J38" s="75"/>
      <c r="K38" s="75"/>
      <c r="L38" s="75"/>
      <c r="M38" s="75"/>
      <c r="N38" s="75"/>
      <c r="O38" s="75"/>
    </row>
    <row r="39" spans="1:15" x14ac:dyDescent="0.25">
      <c r="A39" s="81" t="s">
        <v>21</v>
      </c>
      <c r="B39" s="81"/>
      <c r="C39" s="81"/>
      <c r="D39" s="84"/>
      <c r="E39" s="84"/>
      <c r="F39" s="84"/>
      <c r="G39" s="84"/>
      <c r="H39" s="84"/>
      <c r="I39" s="84"/>
      <c r="J39" s="84"/>
      <c r="K39" s="84"/>
      <c r="L39" s="84"/>
      <c r="M39" s="84"/>
      <c r="N39" s="84"/>
      <c r="O39" s="84"/>
    </row>
    <row r="40" spans="1:15" x14ac:dyDescent="0.25">
      <c r="A40" s="72" t="str">
        <f>'2'!$A$33</f>
        <v>Dakgoten en daken blad- en vuilvrij maken</v>
      </c>
      <c r="B40" s="73" t="str">
        <f>'2'!$H$33</f>
        <v>op afroep</v>
      </c>
      <c r="C40" s="83">
        <f>'2'!$G$33</f>
        <v>0</v>
      </c>
      <c r="D40" s="75"/>
      <c r="E40" s="75"/>
      <c r="F40" s="75"/>
      <c r="G40" s="172"/>
      <c r="H40" s="75"/>
      <c r="I40" s="75"/>
      <c r="J40" s="75"/>
      <c r="K40" s="75"/>
      <c r="L40" s="75"/>
      <c r="M40" s="75"/>
      <c r="N40" s="75"/>
      <c r="O40" s="75"/>
    </row>
    <row r="41" spans="1:15" x14ac:dyDescent="0.25">
      <c r="A41" s="72" t="str">
        <f>'2'!$A$34</f>
        <v>Dieptereiniging sanitair, ruimtes met *</v>
      </c>
      <c r="B41" s="73">
        <f>'2'!$H$34</f>
        <v>4</v>
      </c>
      <c r="C41" s="83">
        <f>'2'!$G$34</f>
        <v>0</v>
      </c>
      <c r="D41" s="75"/>
      <c r="E41" s="75"/>
      <c r="F41" s="75"/>
      <c r="G41" s="172"/>
      <c r="H41" s="75"/>
      <c r="I41" s="75"/>
      <c r="J41" s="75"/>
      <c r="K41" s="75"/>
      <c r="L41" s="75"/>
      <c r="M41" s="75"/>
      <c r="N41" s="75"/>
      <c r="O41" s="75"/>
    </row>
    <row r="42" spans="1:15" x14ac:dyDescent="0.25">
      <c r="A42" s="72" t="str">
        <f>'2'!$A$35</f>
        <v>Extra toiletronde hal, bouwen en wonen rond 17.00 uur</v>
      </c>
      <c r="B42" s="73">
        <f>'2'!$H$35</f>
        <v>255</v>
      </c>
      <c r="C42" s="83">
        <f>'2'!$G$35</f>
        <v>0</v>
      </c>
      <c r="D42" s="75"/>
      <c r="E42" s="75"/>
      <c r="F42" s="75"/>
      <c r="G42" s="172"/>
      <c r="H42" s="75"/>
      <c r="I42" s="75"/>
      <c r="J42" s="75"/>
      <c r="K42" s="75"/>
      <c r="L42" s="75"/>
      <c r="M42" s="75"/>
      <c r="N42" s="75"/>
      <c r="O42" s="75"/>
    </row>
    <row r="43" spans="1:15" x14ac:dyDescent="0.25">
      <c r="A43" s="7" t="e">
        <f>'2'!#REF!</f>
        <v>#REF!</v>
      </c>
      <c r="B43" s="73" t="e">
        <f>'2'!#REF!</f>
        <v>#REF!</v>
      </c>
      <c r="C43" s="83" t="e">
        <f>'2'!#REF!</f>
        <v>#REF!</v>
      </c>
      <c r="D43" s="7"/>
      <c r="E43" s="7"/>
      <c r="F43" s="7"/>
      <c r="G43" s="7"/>
      <c r="H43" s="7"/>
      <c r="I43" s="7"/>
      <c r="J43" s="7"/>
      <c r="K43" s="7"/>
      <c r="L43" s="7"/>
      <c r="M43" s="7"/>
      <c r="N43" s="7"/>
      <c r="O43" s="7"/>
    </row>
    <row r="44" spans="1:15" x14ac:dyDescent="0.25">
      <c r="A44" s="72" t="str">
        <f>'2'!$A$36</f>
        <v>Aansturing eigen dienst</v>
      </c>
      <c r="B44" s="73">
        <f>'2'!$H$36</f>
        <v>52</v>
      </c>
      <c r="C44" s="83">
        <f>'2'!$G$36</f>
        <v>0</v>
      </c>
      <c r="D44" s="7"/>
      <c r="E44" s="7"/>
      <c r="F44" s="7"/>
      <c r="G44" s="7"/>
      <c r="H44" s="7"/>
      <c r="I44" s="7"/>
      <c r="J44" s="7"/>
      <c r="K44" s="7"/>
      <c r="L44" s="7"/>
      <c r="M44" s="7"/>
      <c r="N44" s="7"/>
      <c r="O44" s="7"/>
    </row>
    <row r="45" spans="1:15" x14ac:dyDescent="0.25">
      <c r="A45" s="7" t="str">
        <f>'2'!$A$37</f>
        <v>Fietsenkelder vegen</v>
      </c>
      <c r="B45" s="73">
        <f>'2'!$H$37</f>
        <v>52</v>
      </c>
      <c r="C45" s="83">
        <f>'2'!$G$37</f>
        <v>0</v>
      </c>
      <c r="D45" s="7"/>
      <c r="E45" s="7"/>
      <c r="F45" s="7"/>
      <c r="G45" s="7"/>
      <c r="H45" s="7"/>
      <c r="I45" s="7"/>
      <c r="J45" s="7"/>
      <c r="K45" s="7"/>
      <c r="L45" s="7"/>
      <c r="M45" s="7"/>
      <c r="N45" s="7"/>
      <c r="O45" s="7"/>
    </row>
    <row r="46" spans="1:15" x14ac:dyDescent="0.25">
      <c r="A46" s="72" t="str">
        <f>'2'!$A$38</f>
        <v>Fietsenkelder moppen</v>
      </c>
      <c r="B46" s="73">
        <f>'2'!$H$38</f>
        <v>12</v>
      </c>
      <c r="C46" s="83">
        <f>'2'!$G$38</f>
        <v>0</v>
      </c>
      <c r="D46" s="7"/>
      <c r="E46" s="7"/>
      <c r="F46" s="7"/>
      <c r="G46" s="7"/>
      <c r="H46" s="7"/>
      <c r="I46" s="7"/>
      <c r="J46" s="7"/>
      <c r="K46" s="7"/>
      <c r="L46" s="7"/>
      <c r="M46" s="7"/>
      <c r="N46" s="7"/>
      <c r="O46" s="7"/>
    </row>
    <row r="47" spans="1:15" x14ac:dyDescent="0.25">
      <c r="A47" s="7" t="str">
        <f>'2'!$A$39</f>
        <v>Gevelreiniging</v>
      </c>
      <c r="B47" s="73" t="str">
        <f>'2'!$H$39</f>
        <v>op afroep</v>
      </c>
      <c r="C47" s="83">
        <f>'2'!$G$39</f>
        <v>0</v>
      </c>
      <c r="D47" s="7"/>
      <c r="E47" s="7"/>
      <c r="F47" s="7"/>
      <c r="G47" s="7"/>
      <c r="H47" s="7"/>
      <c r="I47" s="7"/>
      <c r="J47" s="7"/>
      <c r="K47" s="7"/>
      <c r="L47" s="7"/>
      <c r="M47" s="7"/>
      <c r="N47" s="7"/>
      <c r="O47" s="7"/>
    </row>
    <row r="48" spans="1:15" x14ac:dyDescent="0.25">
      <c r="A48" s="72" t="str">
        <f>'2'!$A$40</f>
        <v>Inzet hoogwerker</v>
      </c>
      <c r="B48" s="73">
        <f>'2'!$H$40</f>
        <v>0.5</v>
      </c>
      <c r="C48" s="83">
        <f>'2'!$G$40</f>
        <v>0</v>
      </c>
      <c r="D48" s="7"/>
      <c r="E48" s="7"/>
      <c r="F48" s="7"/>
      <c r="G48" s="7"/>
      <c r="H48" s="7"/>
      <c r="I48" s="7"/>
      <c r="J48" s="7"/>
      <c r="K48" s="7"/>
      <c r="L48" s="7"/>
      <c r="M48" s="7"/>
      <c r="N48" s="7"/>
      <c r="O48" s="7"/>
    </row>
    <row r="49" spans="1:15" x14ac:dyDescent="0.25">
      <c r="A49" s="7" t="str">
        <f>'2'!$A$41</f>
        <v>Atoomklok buitenzijde reinigen, roosters verwijderen en ruimte leeghalen</v>
      </c>
      <c r="B49" s="73" t="str">
        <f>'2'!$H$41</f>
        <v>op afroep</v>
      </c>
      <c r="C49" s="83">
        <f>'2'!$G$41</f>
        <v>0</v>
      </c>
      <c r="D49" s="7"/>
      <c r="E49" s="7"/>
      <c r="F49" s="7"/>
      <c r="G49" s="7"/>
      <c r="H49" s="7"/>
      <c r="I49" s="7"/>
      <c r="J49" s="7"/>
      <c r="K49" s="7"/>
      <c r="L49" s="7"/>
      <c r="M49" s="7"/>
      <c r="N49" s="7"/>
      <c r="O49" s="7"/>
    </row>
    <row r="50" spans="1:15" x14ac:dyDescent="0.25">
      <c r="A50" s="72" t="str">
        <f>'2'!$A$42</f>
        <v>Balkon bij B&amp;W schoonspuiten</v>
      </c>
      <c r="B50" s="73">
        <f>'2'!$H$42</f>
        <v>0.5</v>
      </c>
      <c r="C50" s="83">
        <f>'2'!$G$42</f>
        <v>0</v>
      </c>
      <c r="D50" s="7"/>
      <c r="E50" s="7"/>
      <c r="F50" s="7"/>
      <c r="G50" s="7"/>
      <c r="H50" s="7"/>
      <c r="I50" s="7"/>
      <c r="J50" s="7"/>
      <c r="K50" s="7"/>
      <c r="L50" s="7"/>
      <c r="M50" s="7"/>
      <c r="N50" s="7"/>
      <c r="O50" s="7"/>
    </row>
    <row r="51" spans="1:15" x14ac:dyDescent="0.25">
      <c r="A51" s="7" t="str">
        <f>'2'!$A$43</f>
        <v>Toegang naar fietsenkelder schoonspuiten</v>
      </c>
      <c r="B51" s="73">
        <f>'2'!$H$43</f>
        <v>0.5</v>
      </c>
      <c r="C51" s="83">
        <f>'2'!$G$43</f>
        <v>0</v>
      </c>
      <c r="D51" s="7"/>
      <c r="E51" s="7"/>
      <c r="F51" s="7"/>
      <c r="G51" s="7"/>
      <c r="H51" s="7"/>
      <c r="I51" s="7"/>
      <c r="J51" s="7"/>
      <c r="K51" s="7"/>
      <c r="L51" s="7"/>
      <c r="M51" s="7"/>
      <c r="N51" s="7"/>
      <c r="O51" s="7"/>
    </row>
    <row r="52" spans="1:15" x14ac:dyDescent="0.25">
      <c r="A52" s="7" t="str">
        <f>'2'!$A$44</f>
        <v>Inzet hogedruk</v>
      </c>
      <c r="B52" s="73">
        <f>'2'!$H$44</f>
        <v>0.5</v>
      </c>
      <c r="C52" s="83">
        <f>'2'!$G$44</f>
        <v>0</v>
      </c>
      <c r="D52" s="7"/>
      <c r="E52" s="7"/>
      <c r="F52" s="7"/>
      <c r="G52" s="7"/>
      <c r="H52" s="7"/>
      <c r="I52" s="7"/>
      <c r="J52" s="7"/>
      <c r="K52" s="7"/>
      <c r="L52" s="7"/>
      <c r="M52" s="7"/>
      <c r="N52" s="7"/>
      <c r="O52" s="7"/>
    </row>
    <row r="53" spans="1:15" ht="45" x14ac:dyDescent="0.25">
      <c r="A53" s="155" t="s">
        <v>85</v>
      </c>
      <c r="B53" s="156" t="s">
        <v>110</v>
      </c>
      <c r="C53" s="157" t="s">
        <v>710</v>
      </c>
      <c r="D53" s="155" t="s">
        <v>98</v>
      </c>
      <c r="E53" s="155" t="s">
        <v>99</v>
      </c>
      <c r="F53" s="155" t="s">
        <v>100</v>
      </c>
      <c r="G53" s="155" t="s">
        <v>101</v>
      </c>
      <c r="H53" s="155" t="s">
        <v>102</v>
      </c>
      <c r="I53" s="155" t="s">
        <v>103</v>
      </c>
      <c r="J53" s="155" t="s">
        <v>104</v>
      </c>
      <c r="K53" s="155" t="s">
        <v>105</v>
      </c>
      <c r="L53" s="155" t="s">
        <v>106</v>
      </c>
      <c r="M53" s="155" t="s">
        <v>107</v>
      </c>
      <c r="N53" s="155" t="s">
        <v>108</v>
      </c>
      <c r="O53" s="155" t="s">
        <v>109</v>
      </c>
    </row>
    <row r="54" spans="1:15" x14ac:dyDescent="0.25">
      <c r="A54" s="81" t="str">
        <f>Totaalblad!B7</f>
        <v>Gymlokaal Hijken</v>
      </c>
      <c r="B54" s="81"/>
      <c r="C54" s="81"/>
      <c r="D54" s="81"/>
      <c r="E54" s="81"/>
      <c r="F54" s="81"/>
      <c r="G54" s="81"/>
      <c r="H54" s="81"/>
      <c r="I54" s="81"/>
      <c r="J54" s="81"/>
      <c r="K54" s="81"/>
      <c r="L54" s="81"/>
      <c r="M54" s="81"/>
      <c r="N54" s="81"/>
      <c r="O54" s="81"/>
    </row>
    <row r="55" spans="1:15" x14ac:dyDescent="0.25">
      <c r="A55" s="82" t="str">
        <f>'3'!$A$11</f>
        <v>Regulier schoonmaakonderhoud</v>
      </c>
      <c r="B55" s="73">
        <v>12</v>
      </c>
      <c r="C55" s="83">
        <f>'3'!$H$12</f>
        <v>0</v>
      </c>
      <c r="D55" s="75"/>
      <c r="E55" s="75"/>
      <c r="F55" s="75"/>
      <c r="G55" s="86"/>
      <c r="H55" s="75"/>
      <c r="I55" s="75"/>
      <c r="J55" s="75"/>
      <c r="K55" s="75"/>
      <c r="L55" s="75"/>
      <c r="M55" s="75"/>
      <c r="N55" s="75"/>
      <c r="O55" s="75"/>
    </row>
    <row r="56" spans="1:15" x14ac:dyDescent="0.25">
      <c r="A56" s="81" t="s">
        <v>111</v>
      </c>
      <c r="B56" s="81"/>
      <c r="C56" s="81"/>
      <c r="D56" s="84"/>
      <c r="E56" s="84"/>
      <c r="F56" s="84"/>
      <c r="G56" s="84"/>
      <c r="H56" s="84"/>
      <c r="I56" s="84"/>
      <c r="J56" s="84"/>
      <c r="K56" s="84"/>
      <c r="L56" s="84"/>
      <c r="M56" s="84"/>
      <c r="N56" s="84"/>
      <c r="O56" s="84"/>
    </row>
    <row r="57" spans="1:15" x14ac:dyDescent="0.25">
      <c r="A57" s="72" t="str">
        <f>'Normen en kosten'!$G$9</f>
        <v>Wassen buitengevelglas</v>
      </c>
      <c r="B57" s="174">
        <f>'3'!$H$21</f>
        <v>2</v>
      </c>
      <c r="C57" s="83">
        <f>'3'!$G$21</f>
        <v>0</v>
      </c>
      <c r="D57" s="75"/>
      <c r="E57" s="75"/>
      <c r="F57" s="75"/>
      <c r="G57" s="86"/>
      <c r="H57" s="75"/>
      <c r="I57" s="75"/>
      <c r="J57" s="75"/>
      <c r="K57" s="75"/>
      <c r="L57" s="75"/>
      <c r="M57" s="75"/>
      <c r="N57" s="75"/>
      <c r="O57" s="75"/>
    </row>
    <row r="58" spans="1:15" x14ac:dyDescent="0.25">
      <c r="A58" s="72" t="str">
        <f>'Normen en kosten'!$G$10</f>
        <v>Wassen binnengevelglas</v>
      </c>
      <c r="B58" s="174">
        <f>'3'!$H$22</f>
        <v>2</v>
      </c>
      <c r="C58" s="83">
        <f>'3'!$G$22</f>
        <v>0</v>
      </c>
      <c r="D58" s="75"/>
      <c r="E58" s="75"/>
      <c r="F58" s="75"/>
      <c r="G58" s="75"/>
      <c r="H58" s="75"/>
      <c r="I58" s="75"/>
      <c r="J58" s="75"/>
      <c r="K58" s="75"/>
      <c r="L58" s="75"/>
      <c r="M58" s="75"/>
      <c r="N58" s="75"/>
      <c r="O58" s="75"/>
    </row>
    <row r="59" spans="1:15" x14ac:dyDescent="0.25">
      <c r="A59" s="72" t="str">
        <f>'Normen en kosten'!$G$11</f>
        <v>Wassen separatieglas  1)</v>
      </c>
      <c r="B59" s="174" t="str">
        <f>'3'!$H$23</f>
        <v>op afroep</v>
      </c>
      <c r="C59" s="83">
        <f>'3'!$G$23</f>
        <v>0</v>
      </c>
      <c r="D59" s="75"/>
      <c r="E59" s="75"/>
      <c r="F59" s="75"/>
      <c r="G59" s="75"/>
      <c r="H59" s="75"/>
      <c r="I59" s="75"/>
      <c r="J59" s="75"/>
      <c r="K59" s="75"/>
      <c r="L59" s="75"/>
      <c r="M59" s="75"/>
      <c r="N59" s="75"/>
      <c r="O59" s="75"/>
    </row>
    <row r="60" spans="1:15" x14ac:dyDescent="0.25">
      <c r="A60" s="81" t="s">
        <v>112</v>
      </c>
      <c r="B60" s="81"/>
      <c r="C60" s="81"/>
      <c r="D60" s="84"/>
      <c r="E60" s="84"/>
      <c r="F60" s="84"/>
      <c r="G60" s="84"/>
      <c r="H60" s="84"/>
      <c r="I60" s="84"/>
      <c r="J60" s="84"/>
      <c r="K60" s="84"/>
      <c r="L60" s="84"/>
      <c r="M60" s="84"/>
      <c r="N60" s="84"/>
      <c r="O60" s="84"/>
    </row>
    <row r="61" spans="1:15" x14ac:dyDescent="0.25">
      <c r="A61" s="173" t="str">
        <f>'Normen en kosten'!$G$4</f>
        <v>Topstrippen en topcoaten linoleum</v>
      </c>
      <c r="B61" s="73">
        <f>'3'!$H$16</f>
        <v>0</v>
      </c>
      <c r="C61" s="83">
        <f>'3'!$G$16</f>
        <v>0</v>
      </c>
      <c r="D61" s="75"/>
      <c r="E61" s="75"/>
      <c r="F61" s="75"/>
      <c r="G61" s="172"/>
      <c r="H61" s="75"/>
      <c r="I61" s="75"/>
      <c r="J61" s="75"/>
      <c r="K61" s="75"/>
      <c r="L61" s="75"/>
      <c r="M61" s="75"/>
      <c r="N61" s="75"/>
      <c r="O61" s="75"/>
    </row>
    <row r="62" spans="1:15" x14ac:dyDescent="0.25">
      <c r="A62" s="47" t="str">
        <f>'Normen en kosten'!$G$5</f>
        <v>Recoaten linoleum</v>
      </c>
      <c r="B62" s="73">
        <f>'3'!$H$17</f>
        <v>0</v>
      </c>
      <c r="C62" s="83">
        <f>'3'!$G$17</f>
        <v>0</v>
      </c>
      <c r="D62" s="75"/>
      <c r="E62" s="75"/>
      <c r="F62" s="75"/>
      <c r="G62" s="172"/>
      <c r="H62" s="75"/>
      <c r="I62" s="75"/>
      <c r="J62" s="75"/>
      <c r="K62" s="75"/>
      <c r="L62" s="75"/>
      <c r="M62" s="75"/>
      <c r="N62" s="75"/>
      <c r="O62" s="75"/>
    </row>
    <row r="63" spans="1:15" x14ac:dyDescent="0.25">
      <c r="A63" s="47" t="str">
        <f>'Normen en kosten'!$G$6</f>
        <v>Volsprayen linoleum</v>
      </c>
      <c r="B63" s="73">
        <f>'3'!$H$18</f>
        <v>0</v>
      </c>
      <c r="C63" s="83">
        <f>'3'!$G$18</f>
        <v>0</v>
      </c>
      <c r="D63" s="75"/>
      <c r="E63" s="75"/>
      <c r="F63" s="75"/>
      <c r="G63" s="172"/>
      <c r="H63" s="75"/>
      <c r="I63" s="75"/>
      <c r="J63" s="75"/>
      <c r="K63" s="75"/>
      <c r="L63" s="75"/>
      <c r="M63" s="75"/>
      <c r="N63" s="75"/>
      <c r="O63" s="75"/>
    </row>
    <row r="64" spans="1:15" x14ac:dyDescent="0.25">
      <c r="A64" s="47" t="str">
        <f>'Normen en kosten'!$G$7</f>
        <v>Tapijtreinigen</v>
      </c>
      <c r="B64" s="73">
        <f>'3'!$H$19</f>
        <v>0</v>
      </c>
      <c r="C64" s="83">
        <f>'3'!$G$19</f>
        <v>0</v>
      </c>
      <c r="D64" s="75"/>
      <c r="E64" s="75"/>
      <c r="F64" s="75"/>
      <c r="G64" s="172"/>
      <c r="H64" s="75"/>
      <c r="I64" s="75"/>
      <c r="J64" s="75"/>
      <c r="K64" s="75"/>
      <c r="L64" s="75"/>
      <c r="M64" s="75"/>
      <c r="N64" s="75"/>
      <c r="O64" s="75"/>
    </row>
    <row r="65" spans="1:15" x14ac:dyDescent="0.25">
      <c r="A65" s="81" t="s">
        <v>21</v>
      </c>
      <c r="B65" s="81"/>
      <c r="C65" s="81"/>
      <c r="D65" s="84"/>
      <c r="E65" s="84"/>
      <c r="F65" s="84"/>
      <c r="G65" s="84"/>
      <c r="H65" s="84"/>
      <c r="I65" s="84"/>
      <c r="J65" s="84"/>
      <c r="K65" s="84"/>
      <c r="L65" s="84"/>
      <c r="M65" s="84"/>
      <c r="N65" s="84"/>
      <c r="O65" s="84"/>
    </row>
    <row r="66" spans="1:15" x14ac:dyDescent="0.25">
      <c r="A66" s="72" t="str">
        <f>'3'!$A$33</f>
        <v>Dakgoten en daken blad- en vuilvrij maken</v>
      </c>
      <c r="B66" s="73" t="str">
        <f>'3'!$H$33</f>
        <v>op afroep</v>
      </c>
      <c r="C66" s="83">
        <f>'3'!$G$33</f>
        <v>0</v>
      </c>
      <c r="D66" s="75"/>
      <c r="E66" s="75"/>
      <c r="F66" s="75"/>
      <c r="G66" s="172"/>
      <c r="H66" s="75"/>
      <c r="I66" s="75"/>
      <c r="J66" s="75"/>
      <c r="K66" s="75"/>
      <c r="L66" s="75"/>
      <c r="M66" s="75"/>
      <c r="N66" s="75"/>
      <c r="O66" s="75"/>
    </row>
    <row r="67" spans="1:15" x14ac:dyDescent="0.25">
      <c r="A67" s="72" t="str">
        <f>'3'!$A$34</f>
        <v>Reinigen trespa</v>
      </c>
      <c r="B67" s="73" t="str">
        <f>'3'!$H$34</f>
        <v>op afroep</v>
      </c>
      <c r="C67" s="83">
        <f>'3'!$G$34</f>
        <v>0</v>
      </c>
      <c r="D67" s="75"/>
      <c r="E67" s="75"/>
      <c r="F67" s="75"/>
      <c r="G67" s="172"/>
      <c r="H67" s="75"/>
      <c r="I67" s="75"/>
      <c r="J67" s="75"/>
      <c r="K67" s="75"/>
      <c r="L67" s="75"/>
      <c r="M67" s="75"/>
      <c r="N67" s="75"/>
      <c r="O67" s="75"/>
    </row>
    <row r="68" spans="1:15" hidden="1" x14ac:dyDescent="0.25">
      <c r="A68" s="72">
        <f>'3'!$A$35</f>
        <v>0</v>
      </c>
      <c r="B68" s="73">
        <f>'3'!$H$35</f>
        <v>0</v>
      </c>
      <c r="C68" s="83" t="str">
        <f>'3'!$G$35</f>
        <v/>
      </c>
      <c r="D68" s="75"/>
      <c r="E68" s="75"/>
      <c r="F68" s="75"/>
      <c r="G68" s="172"/>
      <c r="H68" s="75"/>
      <c r="I68" s="75"/>
      <c r="J68" s="75"/>
      <c r="K68" s="75"/>
      <c r="L68" s="75"/>
      <c r="M68" s="75"/>
      <c r="N68" s="75"/>
      <c r="O68" s="75"/>
    </row>
    <row r="69" spans="1:15" hidden="1" x14ac:dyDescent="0.25">
      <c r="A69" s="7">
        <f>'3'!$A$36</f>
        <v>0</v>
      </c>
      <c r="B69" s="73">
        <f>'3'!$H$36</f>
        <v>0</v>
      </c>
      <c r="C69" s="83" t="str">
        <f>'3'!$G$36</f>
        <v/>
      </c>
      <c r="D69" s="7"/>
      <c r="E69" s="7"/>
      <c r="F69" s="7"/>
      <c r="G69" s="7"/>
      <c r="H69" s="7"/>
      <c r="I69" s="7"/>
      <c r="J69" s="7"/>
      <c r="K69" s="7"/>
      <c r="L69" s="7"/>
      <c r="M69" s="7"/>
      <c r="N69" s="7"/>
      <c r="O69" s="7"/>
    </row>
    <row r="70" spans="1:15" hidden="1" x14ac:dyDescent="0.25">
      <c r="A70" s="72">
        <f>'3'!$A$37</f>
        <v>0</v>
      </c>
      <c r="B70" s="73">
        <f>'3'!$H$37</f>
        <v>0</v>
      </c>
      <c r="C70" s="83" t="str">
        <f>'3'!$G$37</f>
        <v/>
      </c>
      <c r="D70" s="7"/>
      <c r="E70" s="7"/>
      <c r="F70" s="7"/>
      <c r="G70" s="7"/>
      <c r="H70" s="7"/>
      <c r="I70" s="7"/>
      <c r="J70" s="7"/>
      <c r="K70" s="7"/>
      <c r="L70" s="7"/>
      <c r="M70" s="7"/>
      <c r="N70" s="7"/>
      <c r="O70" s="7"/>
    </row>
    <row r="71" spans="1:15" hidden="1" x14ac:dyDescent="0.25">
      <c r="A71" s="7">
        <f>'3'!$A$38</f>
        <v>0</v>
      </c>
      <c r="B71" s="73">
        <f>'3'!$H$38</f>
        <v>0</v>
      </c>
      <c r="C71" s="83" t="str">
        <f>'3'!$G$38</f>
        <v/>
      </c>
      <c r="D71" s="7"/>
      <c r="E71" s="7"/>
      <c r="F71" s="7"/>
      <c r="G71" s="7"/>
      <c r="H71" s="7"/>
      <c r="I71" s="7"/>
      <c r="J71" s="7"/>
      <c r="K71" s="7"/>
      <c r="L71" s="7"/>
      <c r="M71" s="7"/>
      <c r="N71" s="7"/>
      <c r="O71" s="7"/>
    </row>
    <row r="72" spans="1:15" hidden="1" x14ac:dyDescent="0.25">
      <c r="A72" s="72">
        <f>'3'!$A$39</f>
        <v>0</v>
      </c>
      <c r="B72" s="73">
        <f>'3'!$H$39</f>
        <v>0</v>
      </c>
      <c r="C72" s="83" t="str">
        <f>'3'!$G$39</f>
        <v/>
      </c>
      <c r="D72" s="7"/>
      <c r="E72" s="7"/>
      <c r="F72" s="7"/>
      <c r="G72" s="7"/>
      <c r="H72" s="7"/>
      <c r="I72" s="7"/>
      <c r="J72" s="7"/>
      <c r="K72" s="7"/>
      <c r="L72" s="7"/>
      <c r="M72" s="7"/>
      <c r="N72" s="7"/>
      <c r="O72" s="7"/>
    </row>
    <row r="73" spans="1:15" hidden="1" x14ac:dyDescent="0.25">
      <c r="A73" s="7">
        <f>'3'!$A$40</f>
        <v>0</v>
      </c>
      <c r="B73" s="73">
        <f>'3'!$H$40</f>
        <v>0</v>
      </c>
      <c r="C73" s="83" t="str">
        <f>'3'!$G$40</f>
        <v/>
      </c>
      <c r="D73" s="7"/>
      <c r="E73" s="7"/>
      <c r="F73" s="7"/>
      <c r="G73" s="7"/>
      <c r="H73" s="7"/>
      <c r="I73" s="7"/>
      <c r="J73" s="7"/>
      <c r="K73" s="7"/>
      <c r="L73" s="7"/>
      <c r="M73" s="7"/>
      <c r="N73" s="7"/>
      <c r="O73" s="7"/>
    </row>
    <row r="74" spans="1:15" hidden="1" x14ac:dyDescent="0.25">
      <c r="A74" s="72">
        <f>'3'!$A$41</f>
        <v>0</v>
      </c>
      <c r="B74" s="73">
        <f>'3'!$H$41</f>
        <v>0</v>
      </c>
      <c r="C74" s="83" t="str">
        <f>'3'!$G$41</f>
        <v/>
      </c>
      <c r="D74" s="7"/>
      <c r="E74" s="7"/>
      <c r="F74" s="7"/>
      <c r="G74" s="7"/>
      <c r="H74" s="7"/>
      <c r="I74" s="7"/>
      <c r="J74" s="7"/>
      <c r="K74" s="7"/>
      <c r="L74" s="7"/>
      <c r="M74" s="7"/>
      <c r="N74" s="7"/>
      <c r="O74" s="7"/>
    </row>
    <row r="75" spans="1:15" hidden="1" x14ac:dyDescent="0.25">
      <c r="A75" s="7">
        <f>'3'!$A$42</f>
        <v>0</v>
      </c>
      <c r="B75" s="73">
        <f>'3'!$H$42</f>
        <v>0</v>
      </c>
      <c r="C75" s="83" t="str">
        <f>'3'!$G$42</f>
        <v/>
      </c>
      <c r="D75" s="7"/>
      <c r="E75" s="7"/>
      <c r="F75" s="7"/>
      <c r="G75" s="7"/>
      <c r="H75" s="7"/>
      <c r="I75" s="7"/>
      <c r="J75" s="7"/>
      <c r="K75" s="7"/>
      <c r="L75" s="7"/>
      <c r="M75" s="7"/>
      <c r="N75" s="7"/>
      <c r="O75" s="7"/>
    </row>
    <row r="76" spans="1:15" hidden="1" x14ac:dyDescent="0.25">
      <c r="A76" s="72">
        <f>'3'!$A$43</f>
        <v>0</v>
      </c>
      <c r="B76" s="73">
        <f>'3'!$H$43</f>
        <v>0</v>
      </c>
      <c r="C76" s="83">
        <f>'3'!$G$43</f>
        <v>0</v>
      </c>
      <c r="D76" s="7"/>
      <c r="E76" s="7"/>
      <c r="F76" s="7"/>
      <c r="G76" s="7"/>
      <c r="H76" s="7"/>
      <c r="I76" s="7"/>
      <c r="J76" s="7"/>
      <c r="K76" s="7"/>
      <c r="L76" s="7"/>
      <c r="M76" s="7"/>
      <c r="N76" s="7"/>
      <c r="O76" s="7"/>
    </row>
    <row r="77" spans="1:15" hidden="1" x14ac:dyDescent="0.25">
      <c r="A77" s="7"/>
      <c r="B77" s="73"/>
      <c r="C77" s="83"/>
      <c r="D77" s="7"/>
      <c r="E77" s="7"/>
      <c r="F77" s="7"/>
      <c r="G77" s="7"/>
      <c r="H77" s="7"/>
      <c r="I77" s="7"/>
      <c r="J77" s="7"/>
      <c r="K77" s="7"/>
      <c r="L77" s="7"/>
      <c r="M77" s="7"/>
      <c r="N77" s="7"/>
      <c r="O77" s="7"/>
    </row>
    <row r="78" spans="1:15" x14ac:dyDescent="0.25">
      <c r="A78" s="7"/>
      <c r="B78" s="73"/>
      <c r="C78" s="83"/>
    </row>
    <row r="79" spans="1:15" x14ac:dyDescent="0.25">
      <c r="A79" s="155"/>
      <c r="B79" s="156"/>
      <c r="C79" s="157"/>
      <c r="D79" s="155" t="s">
        <v>98</v>
      </c>
      <c r="E79" s="155" t="s">
        <v>99</v>
      </c>
      <c r="F79" s="155" t="s">
        <v>100</v>
      </c>
      <c r="G79" s="155" t="s">
        <v>101</v>
      </c>
      <c r="H79" s="155" t="s">
        <v>102</v>
      </c>
      <c r="I79" s="155" t="s">
        <v>103</v>
      </c>
      <c r="J79" s="155" t="s">
        <v>104</v>
      </c>
      <c r="K79" s="155" t="s">
        <v>105</v>
      </c>
      <c r="L79" s="155" t="s">
        <v>106</v>
      </c>
      <c r="M79" s="155" t="s">
        <v>107</v>
      </c>
      <c r="N79" s="155" t="s">
        <v>108</v>
      </c>
      <c r="O79" s="155" t="s">
        <v>109</v>
      </c>
    </row>
    <row r="80" spans="1:15" x14ac:dyDescent="0.25">
      <c r="A80" s="81" t="str">
        <f>Totaalblad!B8</f>
        <v>Gymlokaal Hoogersmilde</v>
      </c>
      <c r="B80" s="81"/>
      <c r="C80" s="81"/>
      <c r="D80" s="81"/>
      <c r="E80" s="81"/>
      <c r="F80" s="81"/>
      <c r="G80" s="81"/>
      <c r="H80" s="81"/>
      <c r="I80" s="81"/>
      <c r="J80" s="81"/>
      <c r="K80" s="81"/>
      <c r="L80" s="81"/>
      <c r="M80" s="81"/>
      <c r="N80" s="81"/>
      <c r="O80" s="81"/>
    </row>
    <row r="81" spans="1:15" x14ac:dyDescent="0.25">
      <c r="A81" s="82" t="str">
        <f>'3'!$A$11</f>
        <v>Regulier schoonmaakonderhoud</v>
      </c>
      <c r="B81" s="73">
        <v>12</v>
      </c>
      <c r="C81" s="83">
        <f>'4'!$H$12</f>
        <v>0</v>
      </c>
      <c r="D81" s="75"/>
      <c r="E81" s="75"/>
      <c r="F81" s="75"/>
      <c r="G81" s="86"/>
      <c r="H81" s="75"/>
      <c r="I81" s="75"/>
      <c r="J81" s="75"/>
      <c r="K81" s="75"/>
      <c r="L81" s="75"/>
      <c r="M81" s="75"/>
      <c r="N81" s="75"/>
      <c r="O81" s="75"/>
    </row>
    <row r="82" spans="1:15" x14ac:dyDescent="0.25">
      <c r="A82" s="81" t="s">
        <v>111</v>
      </c>
      <c r="B82" s="81"/>
      <c r="C82" s="81"/>
      <c r="D82" s="84"/>
      <c r="E82" s="84"/>
      <c r="F82" s="84"/>
      <c r="G82" s="84"/>
      <c r="H82" s="84"/>
      <c r="I82" s="84"/>
      <c r="J82" s="84"/>
      <c r="K82" s="84"/>
      <c r="L82" s="84"/>
      <c r="M82" s="84"/>
      <c r="N82" s="84"/>
      <c r="O82" s="84"/>
    </row>
    <row r="83" spans="1:15" x14ac:dyDescent="0.25">
      <c r="A83" s="72" t="str">
        <f>'Normen en kosten'!$G$9</f>
        <v>Wassen buitengevelglas</v>
      </c>
      <c r="B83" s="174">
        <f>'4'!$H$21</f>
        <v>2</v>
      </c>
      <c r="C83" s="83">
        <f>'4'!$G$21</f>
        <v>0</v>
      </c>
      <c r="D83" s="75"/>
      <c r="E83" s="75"/>
      <c r="F83" s="75"/>
      <c r="G83" s="86"/>
      <c r="H83" s="75"/>
      <c r="I83" s="75"/>
      <c r="J83" s="75"/>
      <c r="K83" s="75"/>
      <c r="L83" s="75"/>
      <c r="M83" s="75"/>
      <c r="N83" s="75"/>
      <c r="O83" s="75"/>
    </row>
    <row r="84" spans="1:15" x14ac:dyDescent="0.25">
      <c r="A84" s="72" t="str">
        <f>'Normen en kosten'!$G$10</f>
        <v>Wassen binnengevelglas</v>
      </c>
      <c r="B84" s="174">
        <f>'4'!$H$22</f>
        <v>2</v>
      </c>
      <c r="C84" s="83">
        <f>'4'!$G$22</f>
        <v>0</v>
      </c>
      <c r="D84" s="75"/>
      <c r="E84" s="75"/>
      <c r="F84" s="75"/>
      <c r="G84" s="75"/>
      <c r="H84" s="75"/>
      <c r="I84" s="75"/>
      <c r="J84" s="75"/>
      <c r="K84" s="75"/>
      <c r="L84" s="75"/>
      <c r="M84" s="75"/>
      <c r="N84" s="75"/>
      <c r="O84" s="75"/>
    </row>
    <row r="85" spans="1:15" x14ac:dyDescent="0.25">
      <c r="A85" s="72" t="str">
        <f>'Normen en kosten'!$G$11</f>
        <v>Wassen separatieglas  1)</v>
      </c>
      <c r="B85" s="174" t="str">
        <f>'4'!$H$23</f>
        <v>op afroep</v>
      </c>
      <c r="C85" s="83">
        <f>'4'!$G$23</f>
        <v>0</v>
      </c>
      <c r="D85" s="75"/>
      <c r="E85" s="75"/>
      <c r="F85" s="75"/>
      <c r="G85" s="75"/>
      <c r="H85" s="75"/>
      <c r="I85" s="75"/>
      <c r="J85" s="75"/>
      <c r="K85" s="75"/>
      <c r="L85" s="75"/>
      <c r="M85" s="75"/>
      <c r="N85" s="75"/>
      <c r="O85" s="75"/>
    </row>
    <row r="86" spans="1:15" x14ac:dyDescent="0.25">
      <c r="A86" s="81" t="s">
        <v>112</v>
      </c>
      <c r="B86" s="81"/>
      <c r="C86" s="81"/>
      <c r="D86" s="84"/>
      <c r="E86" s="84"/>
      <c r="F86" s="84"/>
      <c r="G86" s="84"/>
      <c r="H86" s="84"/>
      <c r="I86" s="84"/>
      <c r="J86" s="84"/>
      <c r="K86" s="84"/>
      <c r="L86" s="84"/>
      <c r="M86" s="84"/>
      <c r="N86" s="84"/>
      <c r="O86" s="84"/>
    </row>
    <row r="87" spans="1:15" x14ac:dyDescent="0.25">
      <c r="A87" s="173" t="str">
        <f>'Normen en kosten'!$G$4</f>
        <v>Topstrippen en topcoaten linoleum</v>
      </c>
      <c r="B87" s="73">
        <f>'4'!$H$16</f>
        <v>0</v>
      </c>
      <c r="C87" s="83">
        <f>'4'!$G$16</f>
        <v>0</v>
      </c>
      <c r="D87" s="75"/>
      <c r="E87" s="75"/>
      <c r="F87" s="75"/>
      <c r="G87" s="172"/>
      <c r="H87" s="75"/>
      <c r="I87" s="75"/>
      <c r="J87" s="75"/>
      <c r="K87" s="75"/>
      <c r="L87" s="75"/>
      <c r="M87" s="75"/>
      <c r="N87" s="75"/>
      <c r="O87" s="75"/>
    </row>
    <row r="88" spans="1:15" x14ac:dyDescent="0.25">
      <c r="A88" s="47" t="str">
        <f>'Normen en kosten'!$G$5</f>
        <v>Recoaten linoleum</v>
      </c>
      <c r="B88" s="73">
        <f>'4'!$H$17</f>
        <v>0</v>
      </c>
      <c r="C88" s="83">
        <f>'4'!$G$17</f>
        <v>0</v>
      </c>
      <c r="D88" s="75"/>
      <c r="E88" s="75"/>
      <c r="F88" s="75"/>
      <c r="G88" s="172"/>
      <c r="H88" s="75"/>
      <c r="I88" s="75"/>
      <c r="J88" s="75"/>
      <c r="K88" s="75"/>
      <c r="L88" s="75"/>
      <c r="M88" s="75"/>
      <c r="N88" s="75"/>
      <c r="O88" s="75"/>
    </row>
    <row r="89" spans="1:15" x14ac:dyDescent="0.25">
      <c r="A89" s="47" t="str">
        <f>'Normen en kosten'!$G$6</f>
        <v>Volsprayen linoleum</v>
      </c>
      <c r="B89" s="73">
        <f>'4'!$H$18</f>
        <v>0</v>
      </c>
      <c r="C89" s="83">
        <f>'4'!$G$18</f>
        <v>0</v>
      </c>
      <c r="D89" s="75"/>
      <c r="E89" s="75"/>
      <c r="F89" s="75"/>
      <c r="G89" s="172"/>
      <c r="H89" s="75"/>
      <c r="I89" s="75"/>
      <c r="J89" s="75"/>
      <c r="K89" s="75"/>
      <c r="L89" s="75"/>
      <c r="M89" s="75"/>
      <c r="N89" s="75"/>
      <c r="O89" s="75"/>
    </row>
    <row r="90" spans="1:15" x14ac:dyDescent="0.25">
      <c r="A90" s="47" t="str">
        <f>'Normen en kosten'!$G$7</f>
        <v>Tapijtreinigen</v>
      </c>
      <c r="B90" s="73">
        <f>'4'!$H$19</f>
        <v>0</v>
      </c>
      <c r="C90" s="83">
        <f>'4'!$G$19</f>
        <v>0</v>
      </c>
      <c r="D90" s="75"/>
      <c r="E90" s="75"/>
      <c r="F90" s="75"/>
      <c r="G90" s="172"/>
      <c r="H90" s="75"/>
      <c r="I90" s="75"/>
      <c r="J90" s="75"/>
      <c r="K90" s="75"/>
      <c r="L90" s="75"/>
      <c r="M90" s="75"/>
      <c r="N90" s="75"/>
      <c r="O90" s="75"/>
    </row>
    <row r="91" spans="1:15" x14ac:dyDescent="0.25">
      <c r="A91" s="81" t="s">
        <v>21</v>
      </c>
      <c r="B91" s="81"/>
      <c r="C91" s="81"/>
      <c r="D91" s="84"/>
      <c r="E91" s="84"/>
      <c r="F91" s="84"/>
      <c r="G91" s="84"/>
      <c r="H91" s="84"/>
      <c r="I91" s="84"/>
      <c r="J91" s="84"/>
      <c r="K91" s="84"/>
      <c r="L91" s="84"/>
      <c r="M91" s="84"/>
      <c r="N91" s="84"/>
      <c r="O91" s="84"/>
    </row>
    <row r="92" spans="1:15" x14ac:dyDescent="0.25">
      <c r="A92" s="72" t="str">
        <f>'4'!$A$33</f>
        <v>Dakgoten en daken blad- en vuilvrij maken</v>
      </c>
      <c r="B92" s="73" t="str">
        <f>'4'!$H$33</f>
        <v>op afroep</v>
      </c>
      <c r="C92" s="83">
        <f>'4'!$G$33</f>
        <v>0</v>
      </c>
      <c r="D92" s="75"/>
      <c r="E92" s="75"/>
      <c r="F92" s="75"/>
      <c r="G92" s="172"/>
      <c r="H92" s="75"/>
      <c r="I92" s="75"/>
      <c r="J92" s="75"/>
      <c r="K92" s="75"/>
      <c r="L92" s="75"/>
      <c r="M92" s="75"/>
      <c r="N92" s="75"/>
      <c r="O92" s="75"/>
    </row>
    <row r="93" spans="1:15" hidden="1" x14ac:dyDescent="0.25">
      <c r="A93" s="72">
        <f>'4'!$A$34</f>
        <v>0</v>
      </c>
      <c r="B93" s="73">
        <f>'4'!$H$34</f>
        <v>0</v>
      </c>
      <c r="C93" s="83" t="str">
        <f>'4'!$G$34</f>
        <v/>
      </c>
      <c r="D93" s="75"/>
      <c r="E93" s="75"/>
      <c r="F93" s="75"/>
      <c r="G93" s="172"/>
      <c r="H93" s="75"/>
      <c r="I93" s="75"/>
      <c r="J93" s="75"/>
      <c r="K93" s="75"/>
      <c r="L93" s="75"/>
      <c r="M93" s="75"/>
      <c r="N93" s="75"/>
      <c r="O93" s="75"/>
    </row>
    <row r="94" spans="1:15" hidden="1" x14ac:dyDescent="0.25">
      <c r="A94" s="72">
        <f>'4'!$A$35</f>
        <v>0</v>
      </c>
      <c r="B94" s="73">
        <f>'4'!$H$35</f>
        <v>0</v>
      </c>
      <c r="C94" s="83" t="str">
        <f>'4'!$G$35</f>
        <v/>
      </c>
      <c r="D94" s="75"/>
      <c r="E94" s="75"/>
      <c r="F94" s="75"/>
      <c r="G94" s="172"/>
      <c r="H94" s="75"/>
      <c r="I94" s="75"/>
      <c r="J94" s="75"/>
      <c r="K94" s="75"/>
      <c r="L94" s="75"/>
      <c r="M94" s="75"/>
      <c r="N94" s="75"/>
      <c r="O94" s="75"/>
    </row>
    <row r="95" spans="1:15" hidden="1" x14ac:dyDescent="0.25">
      <c r="A95" s="7">
        <f>'4'!$A$36</f>
        <v>0</v>
      </c>
      <c r="B95" s="73">
        <f>'4'!$H$36</f>
        <v>0</v>
      </c>
      <c r="C95" s="83" t="str">
        <f>'4'!$G$36</f>
        <v/>
      </c>
      <c r="D95" s="7"/>
      <c r="E95" s="7"/>
      <c r="F95" s="7"/>
      <c r="G95" s="7"/>
      <c r="H95" s="7"/>
      <c r="I95" s="7"/>
      <c r="J95" s="7"/>
      <c r="K95" s="7"/>
      <c r="L95" s="7"/>
      <c r="M95" s="7"/>
      <c r="N95" s="7"/>
      <c r="O95" s="7"/>
    </row>
    <row r="96" spans="1:15" hidden="1" x14ac:dyDescent="0.25">
      <c r="A96" s="72">
        <f>'4'!$A$37</f>
        <v>0</v>
      </c>
      <c r="B96" s="73">
        <f>'4'!$H$37</f>
        <v>0</v>
      </c>
      <c r="C96" s="83" t="str">
        <f>'4'!$G$37</f>
        <v/>
      </c>
      <c r="D96" s="7"/>
      <c r="E96" s="7"/>
      <c r="F96" s="7"/>
      <c r="G96" s="7"/>
      <c r="H96" s="7"/>
      <c r="I96" s="7"/>
      <c r="J96" s="7"/>
      <c r="K96" s="7"/>
      <c r="L96" s="7"/>
      <c r="M96" s="7"/>
      <c r="N96" s="7"/>
      <c r="O96" s="7"/>
    </row>
    <row r="97" spans="1:15" hidden="1" x14ac:dyDescent="0.25">
      <c r="A97" s="7">
        <f>'4'!$A$38</f>
        <v>0</v>
      </c>
      <c r="B97" s="73">
        <f>'4'!$H$38</f>
        <v>0</v>
      </c>
      <c r="C97" s="83" t="str">
        <f>'4'!$G$38</f>
        <v/>
      </c>
      <c r="D97" s="7"/>
      <c r="E97" s="7"/>
      <c r="F97" s="7"/>
      <c r="G97" s="7"/>
      <c r="H97" s="7"/>
      <c r="I97" s="7"/>
      <c r="J97" s="7"/>
      <c r="K97" s="7"/>
      <c r="L97" s="7"/>
      <c r="M97" s="7"/>
      <c r="N97" s="7"/>
      <c r="O97" s="7"/>
    </row>
    <row r="98" spans="1:15" hidden="1" x14ac:dyDescent="0.25">
      <c r="A98" s="72">
        <f>'4'!$A$39</f>
        <v>0</v>
      </c>
      <c r="B98" s="73">
        <f>'4'!$H$39</f>
        <v>0</v>
      </c>
      <c r="C98" s="83" t="str">
        <f>'4'!$G$39</f>
        <v/>
      </c>
      <c r="D98" s="7"/>
      <c r="E98" s="7"/>
      <c r="F98" s="7"/>
      <c r="G98" s="7"/>
      <c r="H98" s="7"/>
      <c r="I98" s="7"/>
      <c r="J98" s="7"/>
      <c r="K98" s="7"/>
      <c r="L98" s="7"/>
      <c r="M98" s="7"/>
      <c r="N98" s="7"/>
      <c r="O98" s="7"/>
    </row>
    <row r="99" spans="1:15" hidden="1" x14ac:dyDescent="0.25">
      <c r="A99" s="7">
        <f>'4'!$A$40</f>
        <v>0</v>
      </c>
      <c r="B99" s="73">
        <f>'4'!$H$40</f>
        <v>0</v>
      </c>
      <c r="C99" s="83" t="str">
        <f>'4'!$G$40</f>
        <v/>
      </c>
      <c r="D99" s="7"/>
      <c r="E99" s="7"/>
      <c r="F99" s="7"/>
      <c r="G99" s="7"/>
      <c r="H99" s="7"/>
      <c r="I99" s="7"/>
      <c r="J99" s="7"/>
      <c r="K99" s="7"/>
      <c r="L99" s="7"/>
      <c r="M99" s="7"/>
      <c r="N99" s="7"/>
      <c r="O99" s="7"/>
    </row>
    <row r="100" spans="1:15" hidden="1" x14ac:dyDescent="0.25">
      <c r="A100" s="72">
        <f>'4'!$A$41</f>
        <v>0</v>
      </c>
      <c r="B100" s="73">
        <f>'4'!$H$41</f>
        <v>0</v>
      </c>
      <c r="C100" s="83" t="str">
        <f>'4'!$G$41</f>
        <v/>
      </c>
      <c r="D100" s="7"/>
      <c r="E100" s="7"/>
      <c r="F100" s="7"/>
      <c r="G100" s="7"/>
      <c r="H100" s="7"/>
      <c r="I100" s="7"/>
      <c r="J100" s="7"/>
      <c r="K100" s="7"/>
      <c r="L100" s="7"/>
      <c r="M100" s="7"/>
      <c r="N100" s="7"/>
      <c r="O100" s="7"/>
    </row>
    <row r="101" spans="1:15" hidden="1" x14ac:dyDescent="0.25">
      <c r="A101" s="7">
        <f>'4'!$A$42</f>
        <v>0</v>
      </c>
      <c r="B101" s="73">
        <f>'4'!$H$42</f>
        <v>0</v>
      </c>
      <c r="C101" s="83" t="str">
        <f>'4'!$G$42</f>
        <v/>
      </c>
      <c r="D101" s="7"/>
      <c r="E101" s="7"/>
      <c r="F101" s="7"/>
      <c r="G101" s="7"/>
      <c r="H101" s="7"/>
      <c r="I101" s="7"/>
      <c r="J101" s="7"/>
      <c r="K101" s="7"/>
      <c r="L101" s="7"/>
      <c r="M101" s="7"/>
      <c r="N101" s="7"/>
      <c r="O101" s="7"/>
    </row>
    <row r="102" spans="1:15" hidden="1" x14ac:dyDescent="0.25">
      <c r="A102" s="72">
        <f>'4'!$A$43</f>
        <v>0</v>
      </c>
      <c r="B102" s="73">
        <f>'4'!$H$43</f>
        <v>0</v>
      </c>
      <c r="C102" s="83">
        <f>'4'!$G$43</f>
        <v>0</v>
      </c>
      <c r="D102" s="7"/>
      <c r="E102" s="7"/>
      <c r="F102" s="7"/>
      <c r="G102" s="7"/>
      <c r="H102" s="7"/>
      <c r="I102" s="7"/>
      <c r="J102" s="7"/>
      <c r="K102" s="7"/>
      <c r="L102" s="7"/>
      <c r="M102" s="7"/>
      <c r="N102" s="7"/>
      <c r="O102" s="7"/>
    </row>
    <row r="103" spans="1:15" hidden="1" x14ac:dyDescent="0.25">
      <c r="A103" s="72"/>
      <c r="B103" s="73"/>
      <c r="C103" s="83"/>
      <c r="D103" s="7"/>
      <c r="E103" s="7"/>
      <c r="F103" s="7"/>
      <c r="G103" s="7"/>
      <c r="H103" s="7"/>
      <c r="I103" s="7"/>
      <c r="J103" s="7"/>
      <c r="K103" s="7"/>
      <c r="L103" s="7"/>
      <c r="M103" s="7"/>
      <c r="N103" s="7"/>
      <c r="O103" s="7"/>
    </row>
    <row r="105" spans="1:15" ht="45" x14ac:dyDescent="0.25">
      <c r="A105" s="155" t="s">
        <v>85</v>
      </c>
      <c r="B105" s="156" t="s">
        <v>110</v>
      </c>
      <c r="C105" s="157" t="s">
        <v>710</v>
      </c>
      <c r="D105" s="155" t="s">
        <v>98</v>
      </c>
      <c r="E105" s="155" t="s">
        <v>99</v>
      </c>
      <c r="F105" s="155" t="s">
        <v>100</v>
      </c>
      <c r="G105" s="155" t="s">
        <v>101</v>
      </c>
      <c r="H105" s="155" t="s">
        <v>102</v>
      </c>
      <c r="I105" s="155" t="s">
        <v>103</v>
      </c>
      <c r="J105" s="155" t="s">
        <v>104</v>
      </c>
      <c r="K105" s="155" t="s">
        <v>105</v>
      </c>
      <c r="L105" s="155" t="s">
        <v>106</v>
      </c>
      <c r="M105" s="155" t="s">
        <v>107</v>
      </c>
      <c r="N105" s="155" t="s">
        <v>108</v>
      </c>
      <c r="O105" s="155" t="s">
        <v>109</v>
      </c>
    </row>
    <row r="106" spans="1:15" x14ac:dyDescent="0.25">
      <c r="A106" s="81" t="str">
        <f>Totaalblad!B9</f>
        <v>Gymlokaal Nieuw Balinge</v>
      </c>
      <c r="B106" s="81"/>
      <c r="C106" s="81"/>
      <c r="D106" s="81"/>
      <c r="E106" s="81"/>
      <c r="F106" s="81"/>
      <c r="G106" s="81"/>
      <c r="H106" s="81"/>
      <c r="I106" s="81"/>
      <c r="J106" s="81"/>
      <c r="K106" s="81"/>
      <c r="L106" s="81"/>
      <c r="M106" s="81"/>
      <c r="N106" s="81"/>
      <c r="O106" s="81"/>
    </row>
    <row r="107" spans="1:15" x14ac:dyDescent="0.25">
      <c r="A107" s="82" t="str">
        <f>'3'!$A$11</f>
        <v>Regulier schoonmaakonderhoud</v>
      </c>
      <c r="B107" s="73">
        <v>12</v>
      </c>
      <c r="C107" s="83">
        <f>'5'!$H$12</f>
        <v>0</v>
      </c>
      <c r="D107" s="75"/>
      <c r="E107" s="75"/>
      <c r="F107" s="75"/>
      <c r="G107" s="86"/>
      <c r="H107" s="75"/>
      <c r="I107" s="75"/>
      <c r="J107" s="75"/>
      <c r="K107" s="75"/>
      <c r="L107" s="75"/>
      <c r="M107" s="75"/>
      <c r="N107" s="75"/>
      <c r="O107" s="75"/>
    </row>
    <row r="108" spans="1:15" x14ac:dyDescent="0.25">
      <c r="A108" s="81" t="s">
        <v>111</v>
      </c>
      <c r="B108" s="81"/>
      <c r="C108" s="81"/>
      <c r="D108" s="84"/>
      <c r="E108" s="84"/>
      <c r="F108" s="84"/>
      <c r="G108" s="84"/>
      <c r="H108" s="84"/>
      <c r="I108" s="84"/>
      <c r="J108" s="84"/>
      <c r="K108" s="84"/>
      <c r="L108" s="84"/>
      <c r="M108" s="84"/>
      <c r="N108" s="84"/>
      <c r="O108" s="84"/>
    </row>
    <row r="109" spans="1:15" x14ac:dyDescent="0.25">
      <c r="A109" s="72" t="str">
        <f>'Normen en kosten'!$G$9</f>
        <v>Wassen buitengevelglas</v>
      </c>
      <c r="B109" s="174">
        <f>'5'!$H$21</f>
        <v>2</v>
      </c>
      <c r="C109" s="83">
        <f>'5'!$G$21</f>
        <v>0</v>
      </c>
      <c r="D109" s="75"/>
      <c r="E109" s="75"/>
      <c r="F109" s="75"/>
      <c r="G109" s="86"/>
      <c r="H109" s="75"/>
      <c r="I109" s="75"/>
      <c r="J109" s="75"/>
      <c r="K109" s="75"/>
      <c r="L109" s="75"/>
      <c r="M109" s="75"/>
      <c r="N109" s="75"/>
      <c r="O109" s="75"/>
    </row>
    <row r="110" spans="1:15" x14ac:dyDescent="0.25">
      <c r="A110" s="72" t="str">
        <f>'Normen en kosten'!$G$10</f>
        <v>Wassen binnengevelglas</v>
      </c>
      <c r="B110" s="174">
        <f>'5'!$H$22</f>
        <v>2</v>
      </c>
      <c r="C110" s="83">
        <f>'5'!$G$22</f>
        <v>0</v>
      </c>
      <c r="D110" s="75"/>
      <c r="E110" s="75"/>
      <c r="F110" s="75"/>
      <c r="G110" s="75"/>
      <c r="H110" s="75"/>
      <c r="I110" s="75"/>
      <c r="J110" s="75"/>
      <c r="K110" s="75"/>
      <c r="L110" s="75"/>
      <c r="M110" s="75"/>
      <c r="N110" s="75"/>
      <c r="O110" s="75"/>
    </row>
    <row r="111" spans="1:15" x14ac:dyDescent="0.25">
      <c r="A111" s="72" t="str">
        <f>'Normen en kosten'!$G$11</f>
        <v>Wassen separatieglas  1)</v>
      </c>
      <c r="B111" s="174">
        <f>'5'!$H$23</f>
        <v>2</v>
      </c>
      <c r="C111" s="83">
        <f>'5'!$G$23</f>
        <v>0</v>
      </c>
      <c r="D111" s="75"/>
      <c r="E111" s="75"/>
      <c r="F111" s="75"/>
      <c r="G111" s="75"/>
      <c r="H111" s="75"/>
      <c r="I111" s="75"/>
      <c r="J111" s="75"/>
      <c r="K111" s="75"/>
      <c r="L111" s="75"/>
      <c r="M111" s="75"/>
      <c r="N111" s="75"/>
      <c r="O111" s="75"/>
    </row>
    <row r="112" spans="1:15" x14ac:dyDescent="0.25">
      <c r="A112" s="81" t="s">
        <v>112</v>
      </c>
      <c r="B112" s="81"/>
      <c r="C112" s="81"/>
      <c r="D112" s="84"/>
      <c r="E112" s="84"/>
      <c r="F112" s="84"/>
      <c r="G112" s="84"/>
      <c r="H112" s="84"/>
      <c r="I112" s="84"/>
      <c r="J112" s="84"/>
      <c r="K112" s="84"/>
      <c r="L112" s="84"/>
      <c r="M112" s="84"/>
      <c r="N112" s="84"/>
      <c r="O112" s="84"/>
    </row>
    <row r="113" spans="1:15" x14ac:dyDescent="0.25">
      <c r="A113" s="173" t="str">
        <f>'Normen en kosten'!$G$4</f>
        <v>Topstrippen en topcoaten linoleum</v>
      </c>
      <c r="B113" s="73">
        <f>'5'!$H$16</f>
        <v>0</v>
      </c>
      <c r="C113" s="83">
        <f>'5'!$G$16</f>
        <v>0</v>
      </c>
      <c r="D113" s="75"/>
      <c r="E113" s="75"/>
      <c r="F113" s="75"/>
      <c r="G113" s="172"/>
      <c r="H113" s="75"/>
      <c r="I113" s="75"/>
      <c r="J113" s="75"/>
      <c r="K113" s="75"/>
      <c r="L113" s="75"/>
      <c r="M113" s="75"/>
      <c r="N113" s="75"/>
      <c r="O113" s="75"/>
    </row>
    <row r="114" spans="1:15" x14ac:dyDescent="0.25">
      <c r="A114" s="47" t="str">
        <f>'Normen en kosten'!$G$5</f>
        <v>Recoaten linoleum</v>
      </c>
      <c r="B114" s="73">
        <f>'5'!$H$17</f>
        <v>0</v>
      </c>
      <c r="C114" s="83">
        <f>'5'!$G$17</f>
        <v>0</v>
      </c>
      <c r="D114" s="75"/>
      <c r="E114" s="75"/>
      <c r="F114" s="75"/>
      <c r="G114" s="172"/>
      <c r="H114" s="75"/>
      <c r="I114" s="75"/>
      <c r="J114" s="75"/>
      <c r="K114" s="75"/>
      <c r="L114" s="75"/>
      <c r="M114" s="75"/>
      <c r="N114" s="75"/>
      <c r="O114" s="75"/>
    </row>
    <row r="115" spans="1:15" x14ac:dyDescent="0.25">
      <c r="A115" s="47" t="str">
        <f>'Normen en kosten'!$G$6</f>
        <v>Volsprayen linoleum</v>
      </c>
      <c r="B115" s="73">
        <f>'5'!$H$18</f>
        <v>0</v>
      </c>
      <c r="C115" s="83">
        <f>'5'!$G$18</f>
        <v>0</v>
      </c>
      <c r="D115" s="75"/>
      <c r="E115" s="75"/>
      <c r="F115" s="75"/>
      <c r="G115" s="172"/>
      <c r="H115" s="75"/>
      <c r="I115" s="75"/>
      <c r="J115" s="75"/>
      <c r="K115" s="75"/>
      <c r="L115" s="75"/>
      <c r="M115" s="75"/>
      <c r="N115" s="75"/>
      <c r="O115" s="75"/>
    </row>
    <row r="116" spans="1:15" x14ac:dyDescent="0.25">
      <c r="A116" s="47" t="str">
        <f>'Normen en kosten'!$G$7</f>
        <v>Tapijtreinigen</v>
      </c>
      <c r="B116" s="73">
        <f>'5'!$H$19</f>
        <v>0</v>
      </c>
      <c r="C116" s="83">
        <f>'5'!$G$19</f>
        <v>0</v>
      </c>
      <c r="D116" s="75"/>
      <c r="E116" s="75"/>
      <c r="F116" s="75"/>
      <c r="G116" s="172"/>
      <c r="H116" s="75"/>
      <c r="I116" s="75"/>
      <c r="J116" s="75"/>
      <c r="K116" s="75"/>
      <c r="L116" s="75"/>
      <c r="M116" s="75"/>
      <c r="N116" s="75"/>
      <c r="O116" s="75"/>
    </row>
    <row r="117" spans="1:15" x14ac:dyDescent="0.25">
      <c r="A117" s="81" t="s">
        <v>21</v>
      </c>
      <c r="B117" s="81"/>
      <c r="C117" s="81"/>
      <c r="D117" s="84"/>
      <c r="E117" s="84"/>
      <c r="F117" s="84"/>
      <c r="G117" s="84"/>
      <c r="H117" s="84"/>
      <c r="I117" s="84"/>
      <c r="J117" s="84"/>
      <c r="K117" s="84"/>
      <c r="L117" s="84"/>
      <c r="M117" s="84"/>
      <c r="N117" s="84"/>
      <c r="O117" s="84"/>
    </row>
    <row r="118" spans="1:15" x14ac:dyDescent="0.25">
      <c r="A118" s="72" t="str">
        <f>'5'!$A$33</f>
        <v>Dakgoten en daken blad- en vuilvrij maken</v>
      </c>
      <c r="B118" s="73" t="str">
        <f>'5'!$H$33</f>
        <v>op afroep</v>
      </c>
      <c r="C118" s="83">
        <f>'5'!$G$33</f>
        <v>0</v>
      </c>
      <c r="D118" s="75"/>
      <c r="E118" s="75"/>
      <c r="F118" s="75"/>
      <c r="G118" s="172"/>
      <c r="H118" s="75"/>
      <c r="I118" s="75"/>
      <c r="J118" s="75"/>
      <c r="K118" s="75"/>
      <c r="L118" s="75"/>
      <c r="M118" s="75"/>
      <c r="N118" s="75"/>
      <c r="O118" s="75"/>
    </row>
    <row r="119" spans="1:15" hidden="1" x14ac:dyDescent="0.25">
      <c r="A119" s="72">
        <f>'5'!$A$34</f>
        <v>0</v>
      </c>
      <c r="B119" s="73">
        <f>'5'!$H$34</f>
        <v>0</v>
      </c>
      <c r="C119" s="83" t="str">
        <f>'5'!$G$34</f>
        <v/>
      </c>
      <c r="D119" s="75"/>
      <c r="E119" s="75"/>
      <c r="F119" s="75"/>
      <c r="G119" s="172"/>
      <c r="H119" s="75"/>
      <c r="I119" s="75"/>
      <c r="J119" s="75"/>
      <c r="K119" s="75"/>
      <c r="L119" s="75"/>
      <c r="M119" s="75"/>
      <c r="N119" s="75"/>
      <c r="O119" s="75"/>
    </row>
    <row r="120" spans="1:15" hidden="1" x14ac:dyDescent="0.25">
      <c r="A120" s="72">
        <f>'5'!$A$35</f>
        <v>0</v>
      </c>
      <c r="B120" s="73">
        <f>'5'!$H$35</f>
        <v>0</v>
      </c>
      <c r="C120" s="83" t="str">
        <f>'5'!$G$35</f>
        <v/>
      </c>
      <c r="D120" s="75"/>
      <c r="E120" s="75"/>
      <c r="F120" s="75"/>
      <c r="G120" s="172"/>
      <c r="H120" s="75"/>
      <c r="I120" s="75"/>
      <c r="J120" s="75"/>
      <c r="K120" s="75"/>
      <c r="L120" s="75"/>
      <c r="M120" s="75"/>
      <c r="N120" s="75"/>
      <c r="O120" s="75"/>
    </row>
    <row r="121" spans="1:15" hidden="1" x14ac:dyDescent="0.25">
      <c r="A121" s="7">
        <f>'5'!$A$36</f>
        <v>0</v>
      </c>
      <c r="B121" s="73">
        <f>'5'!$H$36</f>
        <v>0</v>
      </c>
      <c r="C121" s="83" t="str">
        <f>'5'!$G$36</f>
        <v/>
      </c>
      <c r="D121" s="7"/>
      <c r="E121" s="7"/>
      <c r="F121" s="7"/>
      <c r="G121" s="7"/>
      <c r="H121" s="7"/>
      <c r="I121" s="7"/>
      <c r="J121" s="7"/>
      <c r="K121" s="7"/>
      <c r="L121" s="7"/>
      <c r="M121" s="7"/>
      <c r="N121" s="7"/>
      <c r="O121" s="7"/>
    </row>
    <row r="122" spans="1:15" hidden="1" x14ac:dyDescent="0.25">
      <c r="A122" s="72">
        <f>'5'!$A$37</f>
        <v>0</v>
      </c>
      <c r="B122" s="73">
        <f>'5'!$H$37</f>
        <v>0</v>
      </c>
      <c r="C122" s="83" t="str">
        <f>'5'!$G$37</f>
        <v/>
      </c>
      <c r="D122" s="7"/>
      <c r="E122" s="7"/>
      <c r="F122" s="7"/>
      <c r="G122" s="7"/>
      <c r="H122" s="7"/>
      <c r="I122" s="7"/>
      <c r="J122" s="7"/>
      <c r="K122" s="7"/>
      <c r="L122" s="7"/>
      <c r="M122" s="7"/>
      <c r="N122" s="7"/>
      <c r="O122" s="7"/>
    </row>
    <row r="123" spans="1:15" hidden="1" x14ac:dyDescent="0.25">
      <c r="A123" s="7">
        <f>'5'!$A$38</f>
        <v>0</v>
      </c>
      <c r="B123" s="73">
        <f>'5'!$H$38</f>
        <v>0</v>
      </c>
      <c r="C123" s="83" t="str">
        <f>'5'!$G$38</f>
        <v/>
      </c>
      <c r="D123" s="7"/>
      <c r="E123" s="7"/>
      <c r="F123" s="7"/>
      <c r="G123" s="7"/>
      <c r="H123" s="7"/>
      <c r="I123" s="7"/>
      <c r="J123" s="7"/>
      <c r="K123" s="7"/>
      <c r="L123" s="7"/>
      <c r="M123" s="7"/>
      <c r="N123" s="7"/>
      <c r="O123" s="7"/>
    </row>
    <row r="124" spans="1:15" hidden="1" x14ac:dyDescent="0.25">
      <c r="A124" s="72">
        <f>'5'!$A$39</f>
        <v>0</v>
      </c>
      <c r="B124" s="73">
        <f>'5'!$H$39</f>
        <v>0</v>
      </c>
      <c r="C124" s="83" t="str">
        <f>'5'!$G$39</f>
        <v/>
      </c>
      <c r="D124" s="7"/>
      <c r="E124" s="7"/>
      <c r="F124" s="7"/>
      <c r="G124" s="7"/>
      <c r="H124" s="7"/>
      <c r="I124" s="7"/>
      <c r="J124" s="7"/>
      <c r="K124" s="7"/>
      <c r="L124" s="7"/>
      <c r="M124" s="7"/>
      <c r="N124" s="7"/>
      <c r="O124" s="7"/>
    </row>
    <row r="125" spans="1:15" hidden="1" x14ac:dyDescent="0.25">
      <c r="A125" s="7">
        <f>'5'!$A$40</f>
        <v>0</v>
      </c>
      <c r="B125" s="73">
        <f>'5'!$H$40</f>
        <v>0</v>
      </c>
      <c r="C125" s="83" t="str">
        <f>'5'!$G$40</f>
        <v/>
      </c>
      <c r="D125" s="7"/>
      <c r="E125" s="7"/>
      <c r="F125" s="7"/>
      <c r="G125" s="7"/>
      <c r="H125" s="7"/>
      <c r="I125" s="7"/>
      <c r="J125" s="7"/>
      <c r="K125" s="7"/>
      <c r="L125" s="7"/>
      <c r="M125" s="7"/>
      <c r="N125" s="7"/>
      <c r="O125" s="7"/>
    </row>
    <row r="126" spans="1:15" hidden="1" x14ac:dyDescent="0.25">
      <c r="A126" s="72">
        <f>'5'!$A$41</f>
        <v>0</v>
      </c>
      <c r="B126" s="73">
        <f>'5'!$H$41</f>
        <v>0</v>
      </c>
      <c r="C126" s="83" t="str">
        <f>'5'!$G$41</f>
        <v/>
      </c>
      <c r="D126" s="7"/>
      <c r="E126" s="7"/>
      <c r="F126" s="7"/>
      <c r="G126" s="7"/>
      <c r="H126" s="7"/>
      <c r="I126" s="7"/>
      <c r="J126" s="7"/>
      <c r="K126" s="7"/>
      <c r="L126" s="7"/>
      <c r="M126" s="7"/>
      <c r="N126" s="7"/>
      <c r="O126" s="7"/>
    </row>
    <row r="127" spans="1:15" hidden="1" x14ac:dyDescent="0.25">
      <c r="A127" s="7">
        <f>'5'!$A$42</f>
        <v>0</v>
      </c>
      <c r="B127" s="73">
        <f>'5'!$H$42</f>
        <v>0</v>
      </c>
      <c r="C127" s="83" t="str">
        <f>'5'!$G$42</f>
        <v/>
      </c>
      <c r="D127" s="7"/>
      <c r="E127" s="7"/>
      <c r="F127" s="7"/>
      <c r="G127" s="7"/>
      <c r="H127" s="7"/>
      <c r="I127" s="7"/>
      <c r="J127" s="7"/>
      <c r="K127" s="7"/>
      <c r="L127" s="7"/>
      <c r="M127" s="7"/>
      <c r="N127" s="7"/>
      <c r="O127" s="7"/>
    </row>
    <row r="128" spans="1:15" hidden="1" x14ac:dyDescent="0.25">
      <c r="A128" s="72">
        <f>'5'!$A$43</f>
        <v>0</v>
      </c>
      <c r="B128" s="73">
        <f>'5'!$H$43</f>
        <v>0</v>
      </c>
      <c r="C128" s="83">
        <f>'5'!$G$43</f>
        <v>0</v>
      </c>
      <c r="D128" s="7"/>
      <c r="E128" s="7"/>
      <c r="F128" s="7"/>
      <c r="G128" s="7"/>
      <c r="H128" s="7"/>
      <c r="I128" s="7"/>
      <c r="J128" s="7"/>
      <c r="K128" s="7"/>
      <c r="L128" s="7"/>
      <c r="M128" s="7"/>
      <c r="N128" s="7"/>
      <c r="O128" s="7"/>
    </row>
    <row r="129" spans="1:15" hidden="1" x14ac:dyDescent="0.25">
      <c r="A129" s="7"/>
      <c r="B129" s="73"/>
      <c r="C129" s="83"/>
      <c r="D129" s="7"/>
      <c r="E129" s="7"/>
      <c r="F129" s="7"/>
      <c r="G129" s="7"/>
      <c r="H129" s="7"/>
      <c r="I129" s="7"/>
      <c r="J129" s="7"/>
      <c r="K129" s="7"/>
      <c r="L129" s="7"/>
      <c r="M129" s="7"/>
      <c r="N129" s="7"/>
      <c r="O129" s="7"/>
    </row>
    <row r="131" spans="1:15" ht="45" x14ac:dyDescent="0.25">
      <c r="A131" s="155" t="s">
        <v>85</v>
      </c>
      <c r="B131" s="156" t="s">
        <v>110</v>
      </c>
      <c r="C131" s="157" t="s">
        <v>710</v>
      </c>
      <c r="D131" s="155" t="s">
        <v>98</v>
      </c>
      <c r="E131" s="155" t="s">
        <v>99</v>
      </c>
      <c r="F131" s="155" t="s">
        <v>100</v>
      </c>
      <c r="G131" s="155" t="s">
        <v>101</v>
      </c>
      <c r="H131" s="155" t="s">
        <v>102</v>
      </c>
      <c r="I131" s="155" t="s">
        <v>103</v>
      </c>
      <c r="J131" s="155" t="s">
        <v>104</v>
      </c>
      <c r="K131" s="155" t="s">
        <v>105</v>
      </c>
      <c r="L131" s="155" t="s">
        <v>106</v>
      </c>
      <c r="M131" s="155" t="s">
        <v>107</v>
      </c>
      <c r="N131" s="155" t="s">
        <v>108</v>
      </c>
      <c r="O131" s="155" t="s">
        <v>109</v>
      </c>
    </row>
    <row r="132" spans="1:15" x14ac:dyDescent="0.25">
      <c r="A132" s="81" t="str">
        <f>Totaalblad!B10</f>
        <v>Gymlokaal Smilde</v>
      </c>
      <c r="B132" s="81"/>
      <c r="C132" s="81"/>
      <c r="D132" s="81"/>
      <c r="E132" s="81"/>
      <c r="F132" s="81"/>
      <c r="G132" s="81"/>
      <c r="H132" s="81"/>
      <c r="I132" s="81"/>
      <c r="J132" s="81"/>
      <c r="K132" s="81"/>
      <c r="L132" s="81"/>
      <c r="M132" s="81"/>
      <c r="N132" s="81"/>
      <c r="O132" s="81"/>
    </row>
    <row r="133" spans="1:15" x14ac:dyDescent="0.25">
      <c r="A133" s="82" t="str">
        <f>'6'!$A$11</f>
        <v>Regulier schoonmaakonderhoud</v>
      </c>
      <c r="B133" s="73">
        <v>12</v>
      </c>
      <c r="C133" s="83">
        <f>'6'!$H$12</f>
        <v>0</v>
      </c>
      <c r="D133" s="75"/>
      <c r="E133" s="75"/>
      <c r="F133" s="75"/>
      <c r="G133" s="86"/>
      <c r="H133" s="75"/>
      <c r="I133" s="75"/>
      <c r="J133" s="75"/>
      <c r="K133" s="75"/>
      <c r="L133" s="75"/>
      <c r="M133" s="75"/>
      <c r="N133" s="75"/>
      <c r="O133" s="75"/>
    </row>
    <row r="134" spans="1:15" x14ac:dyDescent="0.25">
      <c r="A134" s="81" t="s">
        <v>111</v>
      </c>
      <c r="B134" s="81"/>
      <c r="C134" s="81"/>
      <c r="D134" s="84"/>
      <c r="E134" s="84"/>
      <c r="F134" s="84"/>
      <c r="G134" s="84"/>
      <c r="H134" s="84"/>
      <c r="I134" s="84"/>
      <c r="J134" s="84"/>
      <c r="K134" s="84"/>
      <c r="L134" s="84"/>
      <c r="M134" s="84"/>
      <c r="N134" s="84"/>
      <c r="O134" s="84"/>
    </row>
    <row r="135" spans="1:15" x14ac:dyDescent="0.25">
      <c r="A135" s="72" t="str">
        <f>'Normen en kosten'!$G$9</f>
        <v>Wassen buitengevelglas</v>
      </c>
      <c r="B135" s="174">
        <f>'6'!$H$21</f>
        <v>2</v>
      </c>
      <c r="C135" s="83">
        <f>'6'!$G$21</f>
        <v>0</v>
      </c>
      <c r="D135" s="75"/>
      <c r="E135" s="75"/>
      <c r="F135" s="75"/>
      <c r="G135" s="86"/>
      <c r="H135" s="75"/>
      <c r="I135" s="75"/>
      <c r="J135" s="75"/>
      <c r="K135" s="75"/>
      <c r="L135" s="75"/>
      <c r="M135" s="75"/>
      <c r="N135" s="75"/>
      <c r="O135" s="75"/>
    </row>
    <row r="136" spans="1:15" x14ac:dyDescent="0.25">
      <c r="A136" s="72" t="str">
        <f>'Normen en kosten'!$G$10</f>
        <v>Wassen binnengevelglas</v>
      </c>
      <c r="B136" s="174">
        <f>'6'!$H$22</f>
        <v>2</v>
      </c>
      <c r="C136" s="83">
        <f>'6'!$G$22</f>
        <v>0</v>
      </c>
      <c r="D136" s="75"/>
      <c r="E136" s="75"/>
      <c r="F136" s="75"/>
      <c r="G136" s="75"/>
      <c r="H136" s="75"/>
      <c r="I136" s="75"/>
      <c r="J136" s="75"/>
      <c r="K136" s="75"/>
      <c r="L136" s="75"/>
      <c r="M136" s="75"/>
      <c r="N136" s="75"/>
      <c r="O136" s="75"/>
    </row>
    <row r="137" spans="1:15" x14ac:dyDescent="0.25">
      <c r="A137" s="72" t="str">
        <f>'Normen en kosten'!$G$11</f>
        <v>Wassen separatieglas  1)</v>
      </c>
      <c r="B137" s="174" t="str">
        <f>'6'!$H$23</f>
        <v>op afroep</v>
      </c>
      <c r="C137" s="83">
        <f>'6'!$G$23</f>
        <v>0</v>
      </c>
      <c r="D137" s="75"/>
      <c r="E137" s="75"/>
      <c r="F137" s="75"/>
      <c r="G137" s="75"/>
      <c r="H137" s="75"/>
      <c r="I137" s="75"/>
      <c r="J137" s="75"/>
      <c r="K137" s="75"/>
      <c r="L137" s="75"/>
      <c r="M137" s="75"/>
      <c r="N137" s="75"/>
      <c r="O137" s="75"/>
    </row>
    <row r="138" spans="1:15" x14ac:dyDescent="0.25">
      <c r="A138" s="81" t="s">
        <v>112</v>
      </c>
      <c r="B138" s="81"/>
      <c r="C138" s="81"/>
      <c r="D138" s="84"/>
      <c r="E138" s="84"/>
      <c r="F138" s="84"/>
      <c r="G138" s="84"/>
      <c r="H138" s="84"/>
      <c r="I138" s="84"/>
      <c r="J138" s="84"/>
      <c r="K138" s="84"/>
      <c r="L138" s="84"/>
      <c r="M138" s="84"/>
      <c r="N138" s="84"/>
      <c r="O138" s="84"/>
    </row>
    <row r="139" spans="1:15" x14ac:dyDescent="0.25">
      <c r="A139" s="173" t="str">
        <f>'Normen en kosten'!$G$4</f>
        <v>Topstrippen en topcoaten linoleum</v>
      </c>
      <c r="B139" s="73">
        <f>'6'!$H$16</f>
        <v>0</v>
      </c>
      <c r="C139" s="83">
        <f>'6'!$G$16</f>
        <v>0</v>
      </c>
      <c r="D139" s="75"/>
      <c r="E139" s="75"/>
      <c r="F139" s="75"/>
      <c r="G139" s="172"/>
      <c r="H139" s="75"/>
      <c r="I139" s="75"/>
      <c r="J139" s="75"/>
      <c r="K139" s="75"/>
      <c r="L139" s="75"/>
      <c r="M139" s="75"/>
      <c r="N139" s="75"/>
      <c r="O139" s="75"/>
    </row>
    <row r="140" spans="1:15" x14ac:dyDescent="0.25">
      <c r="A140" s="47" t="str">
        <f>'Normen en kosten'!$G$5</f>
        <v>Recoaten linoleum</v>
      </c>
      <c r="B140" s="73">
        <f>'6'!$H$17</f>
        <v>0</v>
      </c>
      <c r="C140" s="83">
        <f>'6'!$G$17</f>
        <v>0</v>
      </c>
      <c r="D140" s="75"/>
      <c r="E140" s="75"/>
      <c r="F140" s="75"/>
      <c r="G140" s="172"/>
      <c r="H140" s="75"/>
      <c r="I140" s="75"/>
      <c r="J140" s="75"/>
      <c r="K140" s="75"/>
      <c r="L140" s="75"/>
      <c r="M140" s="75"/>
      <c r="N140" s="75"/>
      <c r="O140" s="75"/>
    </row>
    <row r="141" spans="1:15" x14ac:dyDescent="0.25">
      <c r="A141" s="47" t="str">
        <f>'Normen en kosten'!$G$6</f>
        <v>Volsprayen linoleum</v>
      </c>
      <c r="B141" s="73">
        <f>'6'!$H$18</f>
        <v>0</v>
      </c>
      <c r="C141" s="83">
        <f>'6'!$G$18</f>
        <v>0</v>
      </c>
      <c r="D141" s="75"/>
      <c r="E141" s="75"/>
      <c r="F141" s="75"/>
      <c r="G141" s="172"/>
      <c r="H141" s="75"/>
      <c r="I141" s="75"/>
      <c r="J141" s="75"/>
      <c r="K141" s="75"/>
      <c r="L141" s="75"/>
      <c r="M141" s="75"/>
      <c r="N141" s="75"/>
      <c r="O141" s="75"/>
    </row>
    <row r="142" spans="1:15" x14ac:dyDescent="0.25">
      <c r="A142" s="47" t="str">
        <f>'Normen en kosten'!$G$7</f>
        <v>Tapijtreinigen</v>
      </c>
      <c r="B142" s="73">
        <f>'6'!$H$19</f>
        <v>0</v>
      </c>
      <c r="C142" s="83">
        <f>'6'!$G$19</f>
        <v>0</v>
      </c>
      <c r="D142" s="75"/>
      <c r="E142" s="75"/>
      <c r="F142" s="75"/>
      <c r="G142" s="172"/>
      <c r="H142" s="75"/>
      <c r="I142" s="75"/>
      <c r="J142" s="75"/>
      <c r="K142" s="75"/>
      <c r="L142" s="75"/>
      <c r="M142" s="75"/>
      <c r="N142" s="75"/>
      <c r="O142" s="75"/>
    </row>
    <row r="143" spans="1:15" x14ac:dyDescent="0.25">
      <c r="A143" s="81" t="s">
        <v>21</v>
      </c>
      <c r="B143" s="81"/>
      <c r="C143" s="81"/>
      <c r="D143" s="84"/>
      <c r="E143" s="84"/>
      <c r="F143" s="84"/>
      <c r="G143" s="84"/>
      <c r="H143" s="84"/>
      <c r="I143" s="84"/>
      <c r="J143" s="84"/>
      <c r="K143" s="84"/>
      <c r="L143" s="84"/>
      <c r="M143" s="84"/>
      <c r="N143" s="84"/>
      <c r="O143" s="84"/>
    </row>
    <row r="144" spans="1:15" x14ac:dyDescent="0.25">
      <c r="A144" s="72" t="str">
        <f>'6'!$A$33</f>
        <v>Dakgoten en daken blad- en vuilvrij maken</v>
      </c>
      <c r="B144" s="73" t="str">
        <f>'4'!$H$33</f>
        <v>op afroep</v>
      </c>
      <c r="C144" s="83">
        <f>'6'!$G$33</f>
        <v>0</v>
      </c>
      <c r="D144" s="75"/>
      <c r="E144" s="75"/>
      <c r="F144" s="75"/>
      <c r="G144" s="172"/>
      <c r="H144" s="75"/>
      <c r="I144" s="75"/>
      <c r="J144" s="75"/>
      <c r="K144" s="75"/>
      <c r="L144" s="75"/>
      <c r="M144" s="75"/>
      <c r="N144" s="75"/>
      <c r="O144" s="75"/>
    </row>
    <row r="145" spans="1:15" x14ac:dyDescent="0.25">
      <c r="A145" s="72" t="str">
        <f>'6'!$A$34</f>
        <v>Extra schoonmaak op zaterdagochtend voor 10.00 uur</v>
      </c>
      <c r="B145" s="73">
        <f>'6'!$H$34</f>
        <v>46</v>
      </c>
      <c r="C145" s="83">
        <f>'6'!$G$34</f>
        <v>0</v>
      </c>
      <c r="D145" s="75"/>
      <c r="E145" s="75"/>
      <c r="F145" s="75"/>
      <c r="G145" s="172"/>
      <c r="H145" s="75"/>
      <c r="I145" s="75"/>
      <c r="J145" s="75"/>
      <c r="K145" s="75"/>
      <c r="L145" s="75"/>
      <c r="M145" s="75"/>
      <c r="N145" s="75"/>
      <c r="O145" s="75"/>
    </row>
    <row r="146" spans="1:15" x14ac:dyDescent="0.25">
      <c r="A146" s="72">
        <f>'6'!$A$35</f>
        <v>0</v>
      </c>
      <c r="B146" s="73">
        <f>'6'!$H$35</f>
        <v>0</v>
      </c>
      <c r="C146" s="83" t="str">
        <f>'6'!$G$35</f>
        <v/>
      </c>
      <c r="D146" s="75"/>
      <c r="E146" s="75"/>
      <c r="F146" s="75"/>
      <c r="G146" s="172"/>
      <c r="H146" s="75"/>
      <c r="I146" s="75"/>
      <c r="J146" s="75"/>
      <c r="K146" s="75"/>
      <c r="L146" s="75"/>
      <c r="M146" s="75"/>
      <c r="N146" s="75"/>
      <c r="O146" s="75"/>
    </row>
    <row r="147" spans="1:15" x14ac:dyDescent="0.25">
      <c r="A147" s="7">
        <f>'6'!$A$36</f>
        <v>0</v>
      </c>
      <c r="B147" s="73">
        <f>'6'!$H$36</f>
        <v>0</v>
      </c>
      <c r="C147" s="83" t="str">
        <f>'6'!$G$36</f>
        <v/>
      </c>
      <c r="D147" s="7"/>
      <c r="E147" s="7"/>
      <c r="F147" s="7"/>
      <c r="G147" s="7"/>
      <c r="H147" s="7"/>
      <c r="I147" s="7"/>
      <c r="J147" s="7"/>
      <c r="K147" s="7"/>
      <c r="L147" s="7"/>
      <c r="M147" s="7"/>
      <c r="N147" s="7"/>
      <c r="O147" s="7"/>
    </row>
    <row r="148" spans="1:15" x14ac:dyDescent="0.25">
      <c r="A148" s="72">
        <f>'6'!$A$37</f>
        <v>0</v>
      </c>
      <c r="B148" s="73">
        <f>'6'!$H$37</f>
        <v>0</v>
      </c>
      <c r="C148" s="83" t="str">
        <f>'6'!$G$37</f>
        <v/>
      </c>
      <c r="D148" s="7"/>
      <c r="E148" s="7"/>
      <c r="F148" s="7"/>
      <c r="G148" s="7"/>
      <c r="H148" s="7"/>
      <c r="I148" s="7"/>
      <c r="J148" s="7"/>
      <c r="K148" s="7"/>
      <c r="L148" s="7"/>
      <c r="M148" s="7"/>
      <c r="N148" s="7"/>
      <c r="O148" s="7"/>
    </row>
    <row r="149" spans="1:15" x14ac:dyDescent="0.25">
      <c r="A149" s="7">
        <f>'6'!$A$38</f>
        <v>0</v>
      </c>
      <c r="B149" s="73">
        <f>'6'!$H$38</f>
        <v>0</v>
      </c>
      <c r="C149" s="83" t="str">
        <f>'6'!$G$38</f>
        <v/>
      </c>
      <c r="D149" s="7"/>
      <c r="E149" s="7"/>
      <c r="F149" s="7"/>
      <c r="G149" s="7"/>
      <c r="H149" s="7"/>
      <c r="I149" s="7"/>
      <c r="J149" s="7"/>
      <c r="K149" s="7"/>
      <c r="L149" s="7"/>
      <c r="M149" s="7"/>
      <c r="N149" s="7"/>
      <c r="O149" s="7"/>
    </row>
    <row r="150" spans="1:15" x14ac:dyDescent="0.25">
      <c r="A150" s="72">
        <f>'6'!$A$39</f>
        <v>0</v>
      </c>
      <c r="B150" s="73">
        <f>'6'!$H$39</f>
        <v>0</v>
      </c>
      <c r="C150" s="83" t="str">
        <f>'6'!$G$39</f>
        <v/>
      </c>
      <c r="D150" s="7"/>
      <c r="E150" s="7"/>
      <c r="F150" s="7"/>
      <c r="G150" s="7"/>
      <c r="H150" s="7"/>
      <c r="I150" s="7"/>
      <c r="J150" s="7"/>
      <c r="K150" s="7"/>
      <c r="L150" s="7"/>
      <c r="M150" s="7"/>
      <c r="N150" s="7"/>
      <c r="O150" s="7"/>
    </row>
    <row r="151" spans="1:15" x14ac:dyDescent="0.25">
      <c r="A151" s="7">
        <f>'6'!$A$40</f>
        <v>0</v>
      </c>
      <c r="B151" s="73">
        <f>'6'!$H$40</f>
        <v>0</v>
      </c>
      <c r="C151" s="83" t="str">
        <f>'6'!$G$40</f>
        <v/>
      </c>
      <c r="D151" s="7"/>
      <c r="E151" s="7"/>
      <c r="F151" s="7"/>
      <c r="G151" s="7"/>
      <c r="H151" s="7"/>
      <c r="I151" s="7"/>
      <c r="J151" s="7"/>
      <c r="K151" s="7"/>
      <c r="L151" s="7"/>
      <c r="M151" s="7"/>
      <c r="N151" s="7"/>
      <c r="O151" s="7"/>
    </row>
    <row r="152" spans="1:15" x14ac:dyDescent="0.25">
      <c r="A152" s="72">
        <f>'6'!$A$41</f>
        <v>0</v>
      </c>
      <c r="B152" s="73">
        <f>'6'!$H$41</f>
        <v>0</v>
      </c>
      <c r="C152" s="83" t="str">
        <f>'6'!$G$41</f>
        <v/>
      </c>
      <c r="D152" s="7"/>
      <c r="E152" s="7"/>
      <c r="F152" s="7"/>
      <c r="G152" s="7"/>
      <c r="H152" s="7"/>
      <c r="I152" s="7"/>
      <c r="J152" s="7"/>
      <c r="K152" s="7"/>
      <c r="L152" s="7"/>
      <c r="M152" s="7"/>
      <c r="N152" s="7"/>
      <c r="O152" s="7"/>
    </row>
    <row r="153" spans="1:15" x14ac:dyDescent="0.25">
      <c r="A153" s="7">
        <f>'6'!$A$42</f>
        <v>0</v>
      </c>
      <c r="B153" s="73">
        <f>'6'!$H$42</f>
        <v>0</v>
      </c>
      <c r="C153" s="83" t="str">
        <f>'6'!$G$42</f>
        <v/>
      </c>
      <c r="D153" s="7"/>
      <c r="E153" s="7"/>
      <c r="F153" s="7"/>
      <c r="G153" s="7"/>
      <c r="H153" s="7"/>
      <c r="I153" s="7"/>
      <c r="J153" s="7"/>
      <c r="K153" s="7"/>
      <c r="L153" s="7"/>
      <c r="M153" s="7"/>
      <c r="N153" s="7"/>
      <c r="O153" s="7"/>
    </row>
    <row r="154" spans="1:15" x14ac:dyDescent="0.25">
      <c r="A154" s="72">
        <f>'6'!$A$43</f>
        <v>0</v>
      </c>
      <c r="B154" s="73">
        <f>'6'!$H$43</f>
        <v>0</v>
      </c>
      <c r="C154" s="83">
        <f>'6'!$G$43</f>
        <v>0</v>
      </c>
      <c r="D154" s="7"/>
      <c r="E154" s="7"/>
      <c r="F154" s="7"/>
      <c r="G154" s="7"/>
      <c r="H154" s="7"/>
      <c r="I154" s="7"/>
      <c r="J154" s="7"/>
      <c r="K154" s="7"/>
      <c r="L154" s="7"/>
      <c r="M154" s="7"/>
      <c r="N154" s="7"/>
      <c r="O154" s="7"/>
    </row>
    <row r="155" spans="1:15" x14ac:dyDescent="0.25">
      <c r="A155" s="7"/>
      <c r="B155" s="73"/>
      <c r="C155" s="83"/>
      <c r="D155" s="7"/>
      <c r="E155" s="7"/>
      <c r="F155" s="7"/>
      <c r="G155" s="7"/>
      <c r="H155" s="7"/>
      <c r="I155" s="7"/>
      <c r="J155" s="7"/>
      <c r="K155" s="7"/>
      <c r="L155" s="7"/>
      <c r="M155" s="7"/>
      <c r="N155" s="7"/>
      <c r="O155" s="7"/>
    </row>
    <row r="157" spans="1:15" ht="45" x14ac:dyDescent="0.25">
      <c r="A157" s="155" t="s">
        <v>85</v>
      </c>
      <c r="B157" s="156" t="s">
        <v>110</v>
      </c>
      <c r="C157" s="157" t="s">
        <v>710</v>
      </c>
      <c r="D157" s="155" t="s">
        <v>98</v>
      </c>
      <c r="E157" s="155" t="s">
        <v>99</v>
      </c>
      <c r="F157" s="155" t="s">
        <v>100</v>
      </c>
      <c r="G157" s="155" t="s">
        <v>101</v>
      </c>
      <c r="H157" s="155" t="s">
        <v>102</v>
      </c>
      <c r="I157" s="155" t="s">
        <v>103</v>
      </c>
      <c r="J157" s="155" t="s">
        <v>104</v>
      </c>
      <c r="K157" s="155" t="s">
        <v>105</v>
      </c>
      <c r="L157" s="155" t="s">
        <v>106</v>
      </c>
      <c r="M157" s="155" t="s">
        <v>107</v>
      </c>
      <c r="N157" s="155" t="s">
        <v>108</v>
      </c>
      <c r="O157" s="155" t="s">
        <v>109</v>
      </c>
    </row>
    <row r="158" spans="1:15" x14ac:dyDescent="0.25">
      <c r="A158" s="81" t="str">
        <f>Totaalblad!B11</f>
        <v>Gymzaal Balinge</v>
      </c>
      <c r="B158" s="81"/>
      <c r="C158" s="81"/>
      <c r="D158" s="81"/>
      <c r="E158" s="81"/>
      <c r="F158" s="81"/>
      <c r="G158" s="81"/>
      <c r="H158" s="81"/>
      <c r="I158" s="81"/>
      <c r="J158" s="81"/>
      <c r="K158" s="81"/>
      <c r="L158" s="81"/>
      <c r="M158" s="81"/>
      <c r="N158" s="81"/>
      <c r="O158" s="81"/>
    </row>
    <row r="159" spans="1:15" x14ac:dyDescent="0.25">
      <c r="A159" s="82" t="str">
        <f>'6'!$A$11</f>
        <v>Regulier schoonmaakonderhoud</v>
      </c>
      <c r="B159" s="73">
        <v>12</v>
      </c>
      <c r="C159" s="83">
        <f>'7'!$H$12</f>
        <v>0</v>
      </c>
      <c r="D159" s="75"/>
      <c r="E159" s="75"/>
      <c r="F159" s="75"/>
      <c r="G159" s="86"/>
      <c r="H159" s="75"/>
      <c r="I159" s="75"/>
      <c r="J159" s="75"/>
      <c r="K159" s="75"/>
      <c r="L159" s="75"/>
      <c r="M159" s="75"/>
      <c r="N159" s="75"/>
      <c r="O159" s="75"/>
    </row>
    <row r="160" spans="1:15" x14ac:dyDescent="0.25">
      <c r="A160" s="81" t="s">
        <v>111</v>
      </c>
      <c r="B160" s="81"/>
      <c r="C160" s="81"/>
      <c r="D160" s="84"/>
      <c r="E160" s="84"/>
      <c r="F160" s="84"/>
      <c r="G160" s="84"/>
      <c r="H160" s="84"/>
      <c r="I160" s="84"/>
      <c r="J160" s="84"/>
      <c r="K160" s="84"/>
      <c r="L160" s="84"/>
      <c r="M160" s="84"/>
      <c r="N160" s="84"/>
      <c r="O160" s="84"/>
    </row>
    <row r="161" spans="1:15" x14ac:dyDescent="0.25">
      <c r="A161" s="72" t="str">
        <f>'Normen en kosten'!$G$9</f>
        <v>Wassen buitengevelglas</v>
      </c>
      <c r="B161" s="174">
        <f>'7'!$H$21</f>
        <v>0</v>
      </c>
      <c r="C161" s="83">
        <f>'7'!$G$21</f>
        <v>0</v>
      </c>
      <c r="D161" s="75"/>
      <c r="E161" s="75"/>
      <c r="F161" s="75"/>
      <c r="G161" s="86"/>
      <c r="H161" s="75"/>
      <c r="I161" s="75"/>
      <c r="J161" s="75"/>
      <c r="K161" s="75"/>
      <c r="L161" s="75"/>
      <c r="M161" s="75"/>
      <c r="N161" s="75"/>
      <c r="O161" s="75"/>
    </row>
    <row r="162" spans="1:15" x14ac:dyDescent="0.25">
      <c r="A162" s="72" t="str">
        <f>'Normen en kosten'!$G$10</f>
        <v>Wassen binnengevelglas</v>
      </c>
      <c r="B162" s="174">
        <f>'7'!$H$22</f>
        <v>0</v>
      </c>
      <c r="C162" s="83">
        <f>'7'!$G$22</f>
        <v>0</v>
      </c>
      <c r="D162" s="75"/>
      <c r="E162" s="75"/>
      <c r="F162" s="75"/>
      <c r="G162" s="75"/>
      <c r="H162" s="75"/>
      <c r="I162" s="75"/>
      <c r="J162" s="75"/>
      <c r="K162" s="75"/>
      <c r="L162" s="75"/>
      <c r="M162" s="75"/>
      <c r="N162" s="75"/>
      <c r="O162" s="75"/>
    </row>
    <row r="163" spans="1:15" x14ac:dyDescent="0.25">
      <c r="A163" s="72" t="str">
        <f>'Normen en kosten'!$G$11</f>
        <v>Wassen separatieglas  1)</v>
      </c>
      <c r="B163" s="174">
        <f>'7'!$H$23</f>
        <v>0</v>
      </c>
      <c r="C163" s="83">
        <f>'7'!$G$23</f>
        <v>0</v>
      </c>
      <c r="D163" s="75"/>
      <c r="E163" s="75"/>
      <c r="F163" s="75"/>
      <c r="G163" s="75"/>
      <c r="H163" s="75"/>
      <c r="I163" s="75"/>
      <c r="J163" s="75"/>
      <c r="K163" s="75"/>
      <c r="L163" s="75"/>
      <c r="M163" s="75"/>
      <c r="N163" s="75"/>
      <c r="O163" s="75"/>
    </row>
    <row r="164" spans="1:15" x14ac:dyDescent="0.25">
      <c r="A164" s="81" t="s">
        <v>112</v>
      </c>
      <c r="B164" s="81"/>
      <c r="C164" s="81"/>
      <c r="D164" s="84"/>
      <c r="E164" s="84"/>
      <c r="F164" s="84"/>
      <c r="G164" s="84"/>
      <c r="H164" s="84"/>
      <c r="I164" s="84"/>
      <c r="J164" s="84"/>
      <c r="K164" s="84"/>
      <c r="L164" s="84"/>
      <c r="M164" s="84"/>
      <c r="N164" s="84"/>
      <c r="O164" s="84"/>
    </row>
    <row r="165" spans="1:15" x14ac:dyDescent="0.25">
      <c r="A165" s="173" t="str">
        <f>'Normen en kosten'!$G$4</f>
        <v>Topstrippen en topcoaten linoleum</v>
      </c>
      <c r="B165" s="73">
        <f>'7'!$H$16</f>
        <v>0</v>
      </c>
      <c r="C165" s="83">
        <f>'7'!$G$16</f>
        <v>0</v>
      </c>
      <c r="D165" s="75"/>
      <c r="E165" s="75"/>
      <c r="F165" s="75"/>
      <c r="G165" s="172"/>
      <c r="H165" s="75"/>
      <c r="I165" s="75"/>
      <c r="J165" s="75"/>
      <c r="K165" s="75"/>
      <c r="L165" s="75"/>
      <c r="M165" s="75"/>
      <c r="N165" s="75"/>
      <c r="O165" s="75"/>
    </row>
    <row r="166" spans="1:15" x14ac:dyDescent="0.25">
      <c r="A166" s="47" t="str">
        <f>'Normen en kosten'!$G$5</f>
        <v>Recoaten linoleum</v>
      </c>
      <c r="B166" s="73">
        <f>'7'!$H$17</f>
        <v>0</v>
      </c>
      <c r="C166" s="83">
        <f>'7'!$G$17</f>
        <v>0</v>
      </c>
      <c r="D166" s="75"/>
      <c r="E166" s="75"/>
      <c r="F166" s="75"/>
      <c r="G166" s="172"/>
      <c r="H166" s="75"/>
      <c r="I166" s="75"/>
      <c r="J166" s="75"/>
      <c r="K166" s="75"/>
      <c r="L166" s="75"/>
      <c r="M166" s="75"/>
      <c r="N166" s="75"/>
      <c r="O166" s="75"/>
    </row>
    <row r="167" spans="1:15" x14ac:dyDescent="0.25">
      <c r="A167" s="47" t="str">
        <f>'Normen en kosten'!$G$6</f>
        <v>Volsprayen linoleum</v>
      </c>
      <c r="B167" s="73">
        <f>'7'!$H$18</f>
        <v>0</v>
      </c>
      <c r="C167" s="83">
        <f>'7'!$G$18</f>
        <v>0</v>
      </c>
      <c r="D167" s="75"/>
      <c r="E167" s="75"/>
      <c r="F167" s="75"/>
      <c r="G167" s="172"/>
      <c r="H167" s="75"/>
      <c r="I167" s="75"/>
      <c r="J167" s="75"/>
      <c r="K167" s="75"/>
      <c r="L167" s="75"/>
      <c r="M167" s="75"/>
      <c r="N167" s="75"/>
      <c r="O167" s="75"/>
    </row>
    <row r="168" spans="1:15" x14ac:dyDescent="0.25">
      <c r="A168" s="47" t="str">
        <f>'Normen en kosten'!$G$7</f>
        <v>Tapijtreinigen</v>
      </c>
      <c r="B168" s="73">
        <f>'7'!$H$19</f>
        <v>0</v>
      </c>
      <c r="C168" s="83">
        <f>'7'!$G$19</f>
        <v>0</v>
      </c>
      <c r="D168" s="75"/>
      <c r="E168" s="75"/>
      <c r="F168" s="75"/>
      <c r="G168" s="172"/>
      <c r="H168" s="75"/>
      <c r="I168" s="75"/>
      <c r="J168" s="75"/>
      <c r="K168" s="75"/>
      <c r="L168" s="75"/>
      <c r="M168" s="75"/>
      <c r="N168" s="75"/>
      <c r="O168" s="75"/>
    </row>
    <row r="169" spans="1:15" x14ac:dyDescent="0.25">
      <c r="A169" s="81" t="s">
        <v>21</v>
      </c>
      <c r="B169" s="81"/>
      <c r="C169" s="81"/>
      <c r="D169" s="84"/>
      <c r="E169" s="84"/>
      <c r="F169" s="84"/>
      <c r="G169" s="84"/>
      <c r="H169" s="84"/>
      <c r="I169" s="84"/>
      <c r="J169" s="84"/>
      <c r="K169" s="84"/>
      <c r="L169" s="84"/>
      <c r="M169" s="84"/>
      <c r="N169" s="84"/>
      <c r="O169" s="84"/>
    </row>
    <row r="170" spans="1:15" hidden="1" x14ac:dyDescent="0.25">
      <c r="A170" s="72">
        <f>'7'!$A$33</f>
        <v>0</v>
      </c>
      <c r="B170" s="73">
        <f>'7'!$H$33</f>
        <v>0</v>
      </c>
      <c r="C170" s="83" t="str">
        <f>'7'!$G$33</f>
        <v/>
      </c>
      <c r="D170" s="75"/>
      <c r="E170" s="75"/>
      <c r="F170" s="75"/>
      <c r="G170" s="172"/>
      <c r="H170" s="75"/>
      <c r="I170" s="75"/>
      <c r="J170" s="75"/>
      <c r="K170" s="75"/>
      <c r="L170" s="75"/>
      <c r="M170" s="75"/>
      <c r="N170" s="75"/>
      <c r="O170" s="75"/>
    </row>
    <row r="171" spans="1:15" hidden="1" x14ac:dyDescent="0.25">
      <c r="A171" s="72">
        <f>'7'!$A$33</f>
        <v>0</v>
      </c>
      <c r="B171" s="73">
        <f>'7'!$H$33</f>
        <v>0</v>
      </c>
      <c r="C171" s="83" t="str">
        <f>'7'!$G$33</f>
        <v/>
      </c>
      <c r="D171" s="75"/>
      <c r="E171" s="75"/>
      <c r="F171" s="75"/>
      <c r="G171" s="172"/>
      <c r="H171" s="75"/>
      <c r="I171" s="75"/>
      <c r="J171" s="75"/>
      <c r="K171" s="75"/>
      <c r="L171" s="75"/>
      <c r="M171" s="75"/>
      <c r="N171" s="75"/>
      <c r="O171" s="75"/>
    </row>
    <row r="172" spans="1:15" hidden="1" x14ac:dyDescent="0.25">
      <c r="A172" s="72">
        <f>'7'!$A$33</f>
        <v>0</v>
      </c>
      <c r="B172" s="73">
        <f>'7'!$H$33</f>
        <v>0</v>
      </c>
      <c r="C172" s="83" t="str">
        <f>'7'!$G$33</f>
        <v/>
      </c>
      <c r="D172" s="75"/>
      <c r="E172" s="75"/>
      <c r="F172" s="75"/>
      <c r="G172" s="172"/>
      <c r="H172" s="75"/>
      <c r="I172" s="75"/>
      <c r="J172" s="75"/>
      <c r="K172" s="75"/>
      <c r="L172" s="75"/>
      <c r="M172" s="75"/>
      <c r="N172" s="75"/>
      <c r="O172" s="75"/>
    </row>
    <row r="173" spans="1:15" hidden="1" x14ac:dyDescent="0.25">
      <c r="A173" s="72">
        <f>'7'!$A$33</f>
        <v>0</v>
      </c>
      <c r="B173" s="73">
        <f>'7'!$H$33</f>
        <v>0</v>
      </c>
      <c r="C173" s="83" t="str">
        <f>'7'!$G$33</f>
        <v/>
      </c>
      <c r="D173" s="7"/>
      <c r="E173" s="7"/>
      <c r="F173" s="7"/>
      <c r="G173" s="7"/>
      <c r="H173" s="7"/>
      <c r="I173" s="7"/>
      <c r="J173" s="7"/>
      <c r="K173" s="7"/>
      <c r="L173" s="7"/>
      <c r="M173" s="7"/>
      <c r="N173" s="7"/>
      <c r="O173" s="7"/>
    </row>
    <row r="174" spans="1:15" hidden="1" x14ac:dyDescent="0.25">
      <c r="A174" s="72">
        <f>'7'!$A$33</f>
        <v>0</v>
      </c>
      <c r="B174" s="73">
        <f>'7'!$H$33</f>
        <v>0</v>
      </c>
      <c r="C174" s="83" t="str">
        <f>'7'!$G$33</f>
        <v/>
      </c>
      <c r="D174" s="7"/>
      <c r="E174" s="7"/>
      <c r="F174" s="7"/>
      <c r="G174" s="7"/>
      <c r="H174" s="7"/>
      <c r="I174" s="7"/>
      <c r="J174" s="7"/>
      <c r="K174" s="7"/>
      <c r="L174" s="7"/>
      <c r="M174" s="7"/>
      <c r="N174" s="7"/>
      <c r="O174" s="7"/>
    </row>
    <row r="175" spans="1:15" hidden="1" x14ac:dyDescent="0.25">
      <c r="A175" s="72">
        <f>'7'!$A$33</f>
        <v>0</v>
      </c>
      <c r="B175" s="73">
        <f>'7'!$H$33</f>
        <v>0</v>
      </c>
      <c r="C175" s="83" t="str">
        <f>'7'!$G$33</f>
        <v/>
      </c>
      <c r="D175" s="7"/>
      <c r="E175" s="7"/>
      <c r="F175" s="7"/>
      <c r="G175" s="7"/>
      <c r="H175" s="7"/>
      <c r="I175" s="7"/>
      <c r="J175" s="7"/>
      <c r="K175" s="7"/>
      <c r="L175" s="7"/>
      <c r="M175" s="7"/>
      <c r="N175" s="7"/>
      <c r="O175" s="7"/>
    </row>
    <row r="176" spans="1:15" hidden="1" x14ac:dyDescent="0.25">
      <c r="A176" s="72">
        <f>'7'!$A$33</f>
        <v>0</v>
      </c>
      <c r="B176" s="73">
        <f>'7'!$H$33</f>
        <v>0</v>
      </c>
      <c r="C176" s="83" t="str">
        <f>'7'!$G$33</f>
        <v/>
      </c>
      <c r="D176" s="7"/>
      <c r="E176" s="7"/>
      <c r="F176" s="7"/>
      <c r="G176" s="7"/>
      <c r="H176" s="7"/>
      <c r="I176" s="7"/>
      <c r="J176" s="7"/>
      <c r="K176" s="7"/>
      <c r="L176" s="7"/>
      <c r="M176" s="7"/>
      <c r="N176" s="7"/>
      <c r="O176" s="7"/>
    </row>
    <row r="177" spans="1:15" hidden="1" x14ac:dyDescent="0.25">
      <c r="A177" s="72">
        <f>'7'!$A$33</f>
        <v>0</v>
      </c>
      <c r="B177" s="73">
        <f>'7'!$H$33</f>
        <v>0</v>
      </c>
      <c r="C177" s="83" t="str">
        <f>'7'!$G$33</f>
        <v/>
      </c>
      <c r="D177" s="7"/>
      <c r="E177" s="7"/>
      <c r="F177" s="7"/>
      <c r="G177" s="7"/>
      <c r="H177" s="7"/>
      <c r="I177" s="7"/>
      <c r="J177" s="7"/>
      <c r="K177" s="7"/>
      <c r="L177" s="7"/>
      <c r="M177" s="7"/>
      <c r="N177" s="7"/>
      <c r="O177" s="7"/>
    </row>
    <row r="178" spans="1:15" hidden="1" x14ac:dyDescent="0.25">
      <c r="A178" s="72">
        <f>'7'!$A$33</f>
        <v>0</v>
      </c>
      <c r="B178" s="73">
        <f>'7'!$H$33</f>
        <v>0</v>
      </c>
      <c r="C178" s="83" t="str">
        <f>'7'!$G$33</f>
        <v/>
      </c>
      <c r="D178" s="7"/>
      <c r="E178" s="7"/>
      <c r="F178" s="7"/>
      <c r="G178" s="7"/>
      <c r="H178" s="7"/>
      <c r="I178" s="7"/>
      <c r="J178" s="7"/>
      <c r="K178" s="7"/>
      <c r="L178" s="7"/>
      <c r="M178" s="7"/>
      <c r="N178" s="7"/>
      <c r="O178" s="7"/>
    </row>
    <row r="179" spans="1:15" hidden="1" x14ac:dyDescent="0.25">
      <c r="A179" s="72">
        <f>'7'!$A$33</f>
        <v>0</v>
      </c>
      <c r="B179" s="73">
        <f>'7'!$H$33</f>
        <v>0</v>
      </c>
      <c r="C179" s="83" t="str">
        <f>'7'!$G$33</f>
        <v/>
      </c>
      <c r="D179" s="7"/>
      <c r="E179" s="7"/>
      <c r="F179" s="7"/>
      <c r="G179" s="7"/>
      <c r="H179" s="7"/>
      <c r="I179" s="7"/>
      <c r="J179" s="7"/>
      <c r="K179" s="7"/>
      <c r="L179" s="7"/>
      <c r="M179" s="7"/>
      <c r="N179" s="7"/>
      <c r="O179" s="7"/>
    </row>
    <row r="180" spans="1:15" hidden="1" x14ac:dyDescent="0.25">
      <c r="A180" s="72">
        <f>'7'!$A$33</f>
        <v>0</v>
      </c>
      <c r="B180" s="73">
        <f>'7'!$H$33</f>
        <v>0</v>
      </c>
      <c r="C180" s="83" t="str">
        <f>'7'!$G$33</f>
        <v/>
      </c>
      <c r="D180" s="7"/>
      <c r="E180" s="7"/>
      <c r="F180" s="7"/>
      <c r="G180" s="7"/>
      <c r="H180" s="7"/>
      <c r="I180" s="7"/>
      <c r="J180" s="7"/>
      <c r="K180" s="7"/>
      <c r="L180" s="7"/>
      <c r="M180" s="7"/>
      <c r="N180" s="7"/>
      <c r="O180" s="7"/>
    </row>
    <row r="181" spans="1:15" hidden="1" x14ac:dyDescent="0.25">
      <c r="A181" s="7"/>
      <c r="B181" s="73"/>
      <c r="C181" s="83"/>
      <c r="D181" s="7"/>
      <c r="E181" s="7"/>
      <c r="F181" s="7"/>
      <c r="G181" s="7"/>
      <c r="H181" s="7"/>
      <c r="I181" s="7"/>
      <c r="J181" s="7"/>
      <c r="K181" s="7"/>
      <c r="L181" s="7"/>
      <c r="M181" s="7"/>
      <c r="N181" s="7"/>
      <c r="O181" s="7"/>
    </row>
    <row r="183" spans="1:15" ht="45" x14ac:dyDescent="0.25">
      <c r="A183" s="155" t="s">
        <v>85</v>
      </c>
      <c r="B183" s="156" t="s">
        <v>110</v>
      </c>
      <c r="C183" s="157" t="s">
        <v>710</v>
      </c>
      <c r="D183" s="155" t="s">
        <v>98</v>
      </c>
      <c r="E183" s="155" t="s">
        <v>99</v>
      </c>
      <c r="F183" s="155" t="s">
        <v>100</v>
      </c>
      <c r="G183" s="155" t="s">
        <v>101</v>
      </c>
      <c r="H183" s="155" t="s">
        <v>102</v>
      </c>
      <c r="I183" s="155" t="s">
        <v>103</v>
      </c>
      <c r="J183" s="155" t="s">
        <v>104</v>
      </c>
      <c r="K183" s="155" t="s">
        <v>105</v>
      </c>
      <c r="L183" s="155" t="s">
        <v>106</v>
      </c>
      <c r="M183" s="155" t="s">
        <v>107</v>
      </c>
      <c r="N183" s="155" t="s">
        <v>108</v>
      </c>
      <c r="O183" s="155" t="s">
        <v>109</v>
      </c>
    </row>
    <row r="184" spans="1:15" x14ac:dyDescent="0.25">
      <c r="A184" s="81" t="str">
        <f>Totaalblad!B12</f>
        <v>MFA Westerbork</v>
      </c>
      <c r="B184" s="81"/>
      <c r="C184" s="81"/>
      <c r="D184" s="81"/>
      <c r="E184" s="81"/>
      <c r="F184" s="81"/>
      <c r="G184" s="81"/>
      <c r="H184" s="81"/>
      <c r="I184" s="81"/>
      <c r="J184" s="81"/>
      <c r="K184" s="81"/>
      <c r="L184" s="81"/>
      <c r="M184" s="81"/>
      <c r="N184" s="81"/>
      <c r="O184" s="81"/>
    </row>
    <row r="185" spans="1:15" x14ac:dyDescent="0.25">
      <c r="A185" s="82" t="str">
        <f>'8'!$A$11</f>
        <v>Regulier schoonmaakonderhoud</v>
      </c>
      <c r="B185" s="73">
        <v>12</v>
      </c>
      <c r="C185" s="83">
        <f>'8'!$H$12</f>
        <v>0</v>
      </c>
      <c r="D185" s="75"/>
      <c r="E185" s="75"/>
      <c r="F185" s="75"/>
      <c r="G185" s="86"/>
      <c r="H185" s="75"/>
      <c r="I185" s="75"/>
      <c r="J185" s="75"/>
      <c r="K185" s="75"/>
      <c r="L185" s="75"/>
      <c r="M185" s="75"/>
      <c r="N185" s="75"/>
      <c r="O185" s="75"/>
    </row>
    <row r="186" spans="1:15" x14ac:dyDescent="0.25">
      <c r="A186" s="81" t="s">
        <v>111</v>
      </c>
      <c r="B186" s="81"/>
      <c r="C186" s="81"/>
      <c r="D186" s="84"/>
      <c r="E186" s="84"/>
      <c r="F186" s="84"/>
      <c r="G186" s="84"/>
      <c r="H186" s="84"/>
      <c r="I186" s="84"/>
      <c r="J186" s="84"/>
      <c r="K186" s="84"/>
      <c r="L186" s="84"/>
      <c r="M186" s="84"/>
      <c r="N186" s="84"/>
      <c r="O186" s="84"/>
    </row>
    <row r="187" spans="1:15" x14ac:dyDescent="0.25">
      <c r="A187" s="72" t="str">
        <f>'Normen en kosten'!$G$9</f>
        <v>Wassen buitengevelglas</v>
      </c>
      <c r="B187" s="174">
        <f>'8'!$H$21</f>
        <v>2</v>
      </c>
      <c r="C187" s="83">
        <f>'8'!$G$21</f>
        <v>0</v>
      </c>
      <c r="D187" s="75"/>
      <c r="E187" s="75"/>
      <c r="F187" s="75"/>
      <c r="G187" s="86"/>
      <c r="H187" s="75"/>
      <c r="I187" s="75"/>
      <c r="J187" s="75"/>
      <c r="K187" s="75"/>
      <c r="L187" s="75"/>
      <c r="M187" s="75"/>
      <c r="N187" s="75"/>
      <c r="O187" s="75"/>
    </row>
    <row r="188" spans="1:15" x14ac:dyDescent="0.25">
      <c r="A188" s="72" t="str">
        <f>'Normen en kosten'!$G$10</f>
        <v>Wassen binnengevelglas</v>
      </c>
      <c r="B188" s="174">
        <f>'8'!$H$22</f>
        <v>2</v>
      </c>
      <c r="C188" s="83">
        <f>'8'!$G$22</f>
        <v>0</v>
      </c>
      <c r="D188" s="75"/>
      <c r="E188" s="75"/>
      <c r="F188" s="75"/>
      <c r="G188" s="75"/>
      <c r="H188" s="75"/>
      <c r="I188" s="75"/>
      <c r="J188" s="75"/>
      <c r="K188" s="75"/>
      <c r="L188" s="75"/>
      <c r="M188" s="75"/>
      <c r="N188" s="75"/>
      <c r="O188" s="75"/>
    </row>
    <row r="189" spans="1:15" x14ac:dyDescent="0.25">
      <c r="A189" s="72" t="str">
        <f>'Normen en kosten'!$G$11</f>
        <v>Wassen separatieglas  1)</v>
      </c>
      <c r="B189" s="174">
        <f>'8'!$H$23</f>
        <v>2</v>
      </c>
      <c r="C189" s="83">
        <f>'8'!$G$23</f>
        <v>0</v>
      </c>
      <c r="D189" s="75"/>
      <c r="E189" s="75"/>
      <c r="F189" s="75"/>
      <c r="G189" s="75"/>
      <c r="H189" s="75"/>
      <c r="I189" s="75"/>
      <c r="J189" s="75"/>
      <c r="K189" s="75"/>
      <c r="L189" s="75"/>
      <c r="M189" s="75"/>
      <c r="N189" s="75"/>
      <c r="O189" s="75"/>
    </row>
    <row r="190" spans="1:15" x14ac:dyDescent="0.25">
      <c r="A190" s="81" t="s">
        <v>112</v>
      </c>
      <c r="B190" s="81"/>
      <c r="C190" s="81"/>
      <c r="D190" s="84"/>
      <c r="E190" s="84"/>
      <c r="F190" s="84"/>
      <c r="G190" s="84"/>
      <c r="H190" s="84"/>
      <c r="I190" s="84"/>
      <c r="J190" s="84"/>
      <c r="K190" s="84"/>
      <c r="L190" s="84"/>
      <c r="M190" s="84"/>
      <c r="N190" s="84"/>
      <c r="O190" s="84"/>
    </row>
    <row r="191" spans="1:15" x14ac:dyDescent="0.25">
      <c r="A191" s="173" t="str">
        <f>'Normen en kosten'!$G$4</f>
        <v>Topstrippen en topcoaten linoleum</v>
      </c>
      <c r="B191" s="73">
        <f>'8'!$H$16</f>
        <v>1</v>
      </c>
      <c r="C191" s="83">
        <f>'8'!$G$16</f>
        <v>0</v>
      </c>
      <c r="D191" s="75"/>
      <c r="E191" s="75"/>
      <c r="F191" s="75"/>
      <c r="G191" s="172"/>
      <c r="H191" s="75"/>
      <c r="I191" s="75"/>
      <c r="J191" s="75"/>
      <c r="K191" s="75"/>
      <c r="L191" s="75"/>
      <c r="M191" s="75"/>
      <c r="N191" s="75"/>
      <c r="O191" s="75"/>
    </row>
    <row r="192" spans="1:15" x14ac:dyDescent="0.25">
      <c r="A192" s="47" t="str">
        <f>'Normen en kosten'!$G$5</f>
        <v>Recoaten linoleum</v>
      </c>
      <c r="B192" s="73" t="str">
        <f>'8'!$H$17</f>
        <v>op afroep</v>
      </c>
      <c r="C192" s="83">
        <f>'8'!$G$17</f>
        <v>0</v>
      </c>
      <c r="D192" s="75"/>
      <c r="E192" s="75"/>
      <c r="F192" s="75"/>
      <c r="G192" s="172"/>
      <c r="H192" s="75"/>
      <c r="I192" s="75"/>
      <c r="J192" s="75"/>
      <c r="K192" s="75"/>
      <c r="L192" s="75"/>
      <c r="M192" s="75"/>
      <c r="N192" s="75"/>
      <c r="O192" s="75"/>
    </row>
    <row r="193" spans="1:15" x14ac:dyDescent="0.25">
      <c r="A193" s="47" t="str">
        <f>'Normen en kosten'!$G$6</f>
        <v>Volsprayen linoleum</v>
      </c>
      <c r="B193" s="73" t="str">
        <f>'8'!$H$18</f>
        <v>op afroep</v>
      </c>
      <c r="C193" s="83">
        <f>'8'!$G$18</f>
        <v>0</v>
      </c>
      <c r="D193" s="75"/>
      <c r="E193" s="75"/>
      <c r="F193" s="75"/>
      <c r="G193" s="172"/>
      <c r="H193" s="75"/>
      <c r="I193" s="75"/>
      <c r="J193" s="75"/>
      <c r="K193" s="75"/>
      <c r="L193" s="75"/>
      <c r="M193" s="75"/>
      <c r="N193" s="75"/>
      <c r="O193" s="75"/>
    </row>
    <row r="194" spans="1:15" x14ac:dyDescent="0.25">
      <c r="A194" s="47" t="str">
        <f>'Normen en kosten'!$G$7</f>
        <v>Tapijtreinigen</v>
      </c>
      <c r="B194" s="73" t="str">
        <f>'8'!$H$19</f>
        <v>op afroep</v>
      </c>
      <c r="C194" s="83">
        <f>'8'!$G$19</f>
        <v>0</v>
      </c>
      <c r="D194" s="75"/>
      <c r="E194" s="75"/>
      <c r="F194" s="75"/>
      <c r="G194" s="172"/>
      <c r="H194" s="75"/>
      <c r="I194" s="75"/>
      <c r="J194" s="75"/>
      <c r="K194" s="75"/>
      <c r="L194" s="75"/>
      <c r="M194" s="75"/>
      <c r="N194" s="75"/>
      <c r="O194" s="75"/>
    </row>
    <row r="195" spans="1:15" x14ac:dyDescent="0.25">
      <c r="A195" s="81" t="s">
        <v>21</v>
      </c>
      <c r="B195" s="81"/>
      <c r="C195" s="81"/>
      <c r="D195" s="84"/>
      <c r="E195" s="84"/>
      <c r="F195" s="84"/>
      <c r="G195" s="84"/>
      <c r="H195" s="84"/>
      <c r="I195" s="84"/>
      <c r="J195" s="84"/>
      <c r="K195" s="84"/>
      <c r="L195" s="84"/>
      <c r="M195" s="84"/>
      <c r="N195" s="84"/>
      <c r="O195" s="84"/>
    </row>
    <row r="196" spans="1:15" x14ac:dyDescent="0.25">
      <c r="A196" s="72" t="str">
        <f>'8'!$A$33</f>
        <v>Dakgoten en daken blad- en vuilvrij maken</v>
      </c>
      <c r="B196" s="73" t="str">
        <f>'8'!$H$33</f>
        <v>op afroep</v>
      </c>
      <c r="C196" s="83">
        <f>'8'!$G33</f>
        <v>0</v>
      </c>
      <c r="D196" s="75"/>
      <c r="E196" s="75"/>
      <c r="F196" s="75"/>
      <c r="G196" s="172"/>
      <c r="H196" s="75"/>
      <c r="I196" s="75"/>
      <c r="J196" s="75"/>
      <c r="K196" s="75"/>
      <c r="L196" s="75"/>
      <c r="M196" s="75"/>
      <c r="N196" s="75"/>
      <c r="O196" s="75"/>
    </row>
    <row r="197" spans="1:15" x14ac:dyDescent="0.25">
      <c r="A197" s="72" t="str">
        <f>'8'!$A$34</f>
        <v>Schoonmaken vlaggenmasten</v>
      </c>
      <c r="B197" s="73" t="str">
        <f>'8'!$H$34</f>
        <v>op afroep</v>
      </c>
      <c r="C197" s="83">
        <f>'8'!$G34</f>
        <v>0</v>
      </c>
      <c r="D197" s="75"/>
      <c r="E197" s="75"/>
      <c r="F197" s="75"/>
      <c r="G197" s="172"/>
      <c r="H197" s="75"/>
      <c r="I197" s="75"/>
      <c r="J197" s="75"/>
      <c r="K197" s="75"/>
      <c r="L197" s="75"/>
      <c r="M197" s="75"/>
      <c r="N197" s="75"/>
      <c r="O197" s="75"/>
    </row>
    <row r="198" spans="1:15" x14ac:dyDescent="0.25">
      <c r="A198" s="72" t="str">
        <f>'8'!$A$35</f>
        <v>Het openmaken met behulp van schroevendraaier van de voorzetramen voormalig TNT gebouw en schoonmaken, laten drogen en weer dicht schroeven, plus afhalen rolgordijn en terug hangen.</v>
      </c>
      <c r="B198" s="73">
        <f>'8'!$H$35</f>
        <v>2</v>
      </c>
      <c r="C198" s="83">
        <f>'8'!$G35</f>
        <v>0</v>
      </c>
      <c r="D198" s="75"/>
      <c r="E198" s="75"/>
      <c r="F198" s="75"/>
      <c r="G198" s="172"/>
      <c r="H198" s="75"/>
      <c r="I198" s="75"/>
      <c r="J198" s="75"/>
      <c r="K198" s="75"/>
      <c r="L198" s="75"/>
      <c r="M198" s="75"/>
      <c r="N198" s="75"/>
      <c r="O198" s="75"/>
    </row>
    <row r="199" spans="1:15" x14ac:dyDescent="0.25">
      <c r="A199" s="72">
        <f>'8'!$A$36</f>
        <v>0</v>
      </c>
      <c r="B199" s="73">
        <f>'8'!$H$36</f>
        <v>0</v>
      </c>
      <c r="C199" s="83" t="str">
        <f>'8'!$G36</f>
        <v/>
      </c>
      <c r="D199" s="7"/>
      <c r="E199" s="7"/>
      <c r="F199" s="7"/>
      <c r="G199" s="7"/>
      <c r="H199" s="7"/>
      <c r="I199" s="7"/>
      <c r="J199" s="7"/>
      <c r="K199" s="7"/>
      <c r="L199" s="7"/>
      <c r="M199" s="7"/>
      <c r="N199" s="7"/>
      <c r="O199" s="7"/>
    </row>
    <row r="200" spans="1:15" x14ac:dyDescent="0.25">
      <c r="A200" s="72">
        <f>'8'!$A$37</f>
        <v>0</v>
      </c>
      <c r="B200" s="73">
        <f>'8'!$H$37</f>
        <v>0</v>
      </c>
      <c r="C200" s="83" t="str">
        <f>'8'!$G37</f>
        <v/>
      </c>
      <c r="D200" s="7"/>
      <c r="E200" s="7"/>
      <c r="F200" s="7"/>
      <c r="G200" s="7"/>
      <c r="H200" s="7"/>
      <c r="I200" s="7"/>
      <c r="J200" s="7"/>
      <c r="K200" s="7"/>
      <c r="L200" s="7"/>
      <c r="M200" s="7"/>
      <c r="N200" s="7"/>
      <c r="O200" s="7"/>
    </row>
    <row r="201" spans="1:15" x14ac:dyDescent="0.25">
      <c r="A201" s="72">
        <f>'8'!$A$38</f>
        <v>0</v>
      </c>
      <c r="B201" s="73">
        <f>'8'!$H$38</f>
        <v>0</v>
      </c>
      <c r="C201" s="83" t="str">
        <f>'8'!$G38</f>
        <v/>
      </c>
      <c r="D201" s="7"/>
      <c r="E201" s="7"/>
      <c r="F201" s="7"/>
      <c r="G201" s="7"/>
      <c r="H201" s="7"/>
      <c r="I201" s="7"/>
      <c r="J201" s="7"/>
      <c r="K201" s="7"/>
      <c r="L201" s="7"/>
      <c r="M201" s="7"/>
      <c r="N201" s="7"/>
      <c r="O201" s="7"/>
    </row>
    <row r="202" spans="1:15" x14ac:dyDescent="0.25">
      <c r="A202" s="72">
        <f>'8'!$A$39</f>
        <v>0</v>
      </c>
      <c r="B202" s="73">
        <f>'8'!$H$39</f>
        <v>0</v>
      </c>
      <c r="C202" s="83" t="str">
        <f>'8'!$G39</f>
        <v/>
      </c>
      <c r="D202" s="7"/>
      <c r="E202" s="7"/>
      <c r="F202" s="7"/>
      <c r="G202" s="7"/>
      <c r="H202" s="7"/>
      <c r="I202" s="7"/>
      <c r="J202" s="7"/>
      <c r="K202" s="7"/>
      <c r="L202" s="7"/>
      <c r="M202" s="7"/>
      <c r="N202" s="7"/>
      <c r="O202" s="7"/>
    </row>
    <row r="203" spans="1:15" x14ac:dyDescent="0.25">
      <c r="A203" s="72">
        <f>'8'!$A$340</f>
        <v>0</v>
      </c>
      <c r="B203" s="73">
        <f>'8'!$H$40</f>
        <v>0</v>
      </c>
      <c r="C203" s="83" t="str">
        <f>'8'!$G40</f>
        <v/>
      </c>
      <c r="D203" s="7"/>
      <c r="E203" s="7"/>
      <c r="F203" s="7"/>
      <c r="G203" s="7"/>
      <c r="H203" s="7"/>
      <c r="I203" s="7"/>
      <c r="J203" s="7"/>
      <c r="K203" s="7"/>
      <c r="L203" s="7"/>
      <c r="M203" s="7"/>
      <c r="N203" s="7"/>
      <c r="O203" s="7"/>
    </row>
    <row r="204" spans="1:15" x14ac:dyDescent="0.25">
      <c r="A204" s="72">
        <f>'8'!$A$41</f>
        <v>0</v>
      </c>
      <c r="B204" s="73">
        <f>'8'!$H$41</f>
        <v>0</v>
      </c>
      <c r="C204" s="83" t="str">
        <f>'8'!$G41</f>
        <v/>
      </c>
      <c r="D204" s="7"/>
      <c r="E204" s="7"/>
      <c r="F204" s="7"/>
      <c r="G204" s="7"/>
      <c r="H204" s="7"/>
      <c r="I204" s="7"/>
      <c r="J204" s="7"/>
      <c r="K204" s="7"/>
      <c r="L204" s="7"/>
      <c r="M204" s="7"/>
      <c r="N204" s="7"/>
      <c r="O204" s="7"/>
    </row>
    <row r="205" spans="1:15" x14ac:dyDescent="0.25">
      <c r="A205" s="72">
        <f>'8'!$A$42</f>
        <v>0</v>
      </c>
      <c r="B205" s="73">
        <f>'8'!$H$42</f>
        <v>0</v>
      </c>
      <c r="C205" s="83" t="str">
        <f>'8'!$G42</f>
        <v/>
      </c>
      <c r="D205" s="7"/>
      <c r="E205" s="7"/>
      <c r="F205" s="7"/>
      <c r="G205" s="7"/>
      <c r="H205" s="7"/>
      <c r="I205" s="7"/>
      <c r="J205" s="7"/>
      <c r="K205" s="7"/>
      <c r="L205" s="7"/>
      <c r="M205" s="7"/>
      <c r="N205" s="7"/>
      <c r="O205" s="7"/>
    </row>
    <row r="206" spans="1:15" x14ac:dyDescent="0.25">
      <c r="A206" s="72">
        <f>'8'!$A$43</f>
        <v>0</v>
      </c>
      <c r="B206" s="73">
        <f>'8'!$H$43</f>
        <v>0</v>
      </c>
      <c r="C206" s="83">
        <f>'8'!$G43</f>
        <v>0</v>
      </c>
      <c r="D206" s="7"/>
      <c r="E206" s="7"/>
      <c r="F206" s="7"/>
      <c r="G206" s="7"/>
      <c r="H206" s="7"/>
      <c r="I206" s="7"/>
      <c r="J206" s="7"/>
      <c r="K206" s="7"/>
      <c r="L206" s="7"/>
      <c r="M206" s="7"/>
      <c r="N206" s="7"/>
      <c r="O206" s="7"/>
    </row>
    <row r="207" spans="1:15" x14ac:dyDescent="0.25">
      <c r="A207" s="72"/>
      <c r="B207" s="73"/>
      <c r="C207" s="83"/>
      <c r="D207" s="7"/>
      <c r="E207" s="7"/>
      <c r="F207" s="7"/>
      <c r="G207" s="7"/>
      <c r="H207" s="7"/>
      <c r="I207" s="7"/>
      <c r="J207" s="7"/>
      <c r="K207" s="7"/>
      <c r="L207" s="7"/>
      <c r="M207" s="7"/>
      <c r="N207" s="7"/>
      <c r="O207" s="7"/>
    </row>
    <row r="209" spans="1:15" ht="45" x14ac:dyDescent="0.25">
      <c r="A209" s="155" t="s">
        <v>85</v>
      </c>
      <c r="B209" s="156" t="s">
        <v>110</v>
      </c>
      <c r="C209" s="157" t="s">
        <v>710</v>
      </c>
      <c r="D209" s="155" t="s">
        <v>98</v>
      </c>
      <c r="E209" s="155" t="s">
        <v>99</v>
      </c>
      <c r="F209" s="155" t="s">
        <v>100</v>
      </c>
      <c r="G209" s="155" t="s">
        <v>101</v>
      </c>
      <c r="H209" s="155" t="s">
        <v>102</v>
      </c>
      <c r="I209" s="155" t="s">
        <v>103</v>
      </c>
      <c r="J209" s="155" t="s">
        <v>104</v>
      </c>
      <c r="K209" s="155" t="s">
        <v>105</v>
      </c>
      <c r="L209" s="155" t="s">
        <v>106</v>
      </c>
      <c r="M209" s="155" t="s">
        <v>107</v>
      </c>
      <c r="N209" s="155" t="s">
        <v>108</v>
      </c>
      <c r="O209" s="155" t="s">
        <v>109</v>
      </c>
    </row>
    <row r="210" spans="1:15" x14ac:dyDescent="0.25">
      <c r="A210" s="81" t="str">
        <f>Totaalblad!B13</f>
        <v>Sporthal Börkerkoel</v>
      </c>
      <c r="B210" s="81"/>
      <c r="C210" s="81"/>
      <c r="D210" s="81"/>
      <c r="E210" s="81"/>
      <c r="F210" s="81"/>
      <c r="G210" s="81"/>
      <c r="H210" s="81"/>
      <c r="I210" s="81"/>
      <c r="J210" s="81"/>
      <c r="K210" s="81"/>
      <c r="L210" s="81"/>
      <c r="M210" s="81"/>
      <c r="N210" s="81"/>
      <c r="O210" s="81"/>
    </row>
    <row r="211" spans="1:15" x14ac:dyDescent="0.25">
      <c r="A211" s="82" t="str">
        <f>'9'!$A$11</f>
        <v>Regulier schoonmaakonderhoud</v>
      </c>
      <c r="B211" s="73">
        <v>12</v>
      </c>
      <c r="C211" s="83">
        <f>'9'!$H$12</f>
        <v>0</v>
      </c>
      <c r="D211" s="75"/>
      <c r="E211" s="75"/>
      <c r="F211" s="75"/>
      <c r="G211" s="86"/>
      <c r="H211" s="75"/>
      <c r="I211" s="75"/>
      <c r="J211" s="75"/>
      <c r="K211" s="75"/>
      <c r="L211" s="75"/>
      <c r="M211" s="75"/>
      <c r="N211" s="75"/>
      <c r="O211" s="75"/>
    </row>
    <row r="212" spans="1:15" x14ac:dyDescent="0.25">
      <c r="A212" s="81" t="s">
        <v>111</v>
      </c>
      <c r="B212" s="81"/>
      <c r="C212" s="81"/>
      <c r="D212" s="84"/>
      <c r="E212" s="84"/>
      <c r="F212" s="84"/>
      <c r="G212" s="84"/>
      <c r="H212" s="84"/>
      <c r="I212" s="84"/>
      <c r="J212" s="84"/>
      <c r="K212" s="84"/>
      <c r="L212" s="84"/>
      <c r="M212" s="84"/>
      <c r="N212" s="84"/>
      <c r="O212" s="84"/>
    </row>
    <row r="213" spans="1:15" x14ac:dyDescent="0.25">
      <c r="A213" s="72" t="str">
        <f>'Normen en kosten'!$G$9</f>
        <v>Wassen buitengevelglas</v>
      </c>
      <c r="B213" s="174">
        <f>'9'!$H21</f>
        <v>2</v>
      </c>
      <c r="C213" s="83">
        <f>'9'!$G21</f>
        <v>0</v>
      </c>
      <c r="D213" s="75"/>
      <c r="E213" s="75"/>
      <c r="F213" s="75"/>
      <c r="G213" s="86"/>
      <c r="H213" s="75"/>
      <c r="I213" s="75"/>
      <c r="J213" s="75"/>
      <c r="K213" s="75"/>
      <c r="L213" s="75"/>
      <c r="M213" s="75"/>
      <c r="N213" s="75"/>
      <c r="O213" s="75"/>
    </row>
    <row r="214" spans="1:15" x14ac:dyDescent="0.25">
      <c r="A214" s="72" t="str">
        <f>'Normen en kosten'!$G$10</f>
        <v>Wassen binnengevelglas</v>
      </c>
      <c r="B214" s="174">
        <f>'9'!$H22</f>
        <v>2</v>
      </c>
      <c r="C214" s="83">
        <f>'9'!$G22</f>
        <v>0</v>
      </c>
      <c r="D214" s="75"/>
      <c r="E214" s="75"/>
      <c r="F214" s="75"/>
      <c r="G214" s="75"/>
      <c r="H214" s="75"/>
      <c r="I214" s="75"/>
      <c r="J214" s="75"/>
      <c r="K214" s="75"/>
      <c r="L214" s="75"/>
      <c r="M214" s="75"/>
      <c r="N214" s="75"/>
      <c r="O214" s="75"/>
    </row>
    <row r="215" spans="1:15" x14ac:dyDescent="0.25">
      <c r="A215" s="72" t="str">
        <f>'Normen en kosten'!$G$11</f>
        <v>Wassen separatieglas  1)</v>
      </c>
      <c r="B215" s="174" t="str">
        <f>'9'!$H23</f>
        <v>op afroep</v>
      </c>
      <c r="C215" s="83">
        <f>'9'!$G23</f>
        <v>0</v>
      </c>
      <c r="D215" s="75"/>
      <c r="E215" s="75"/>
      <c r="F215" s="75"/>
      <c r="G215" s="75"/>
      <c r="H215" s="75"/>
      <c r="I215" s="75"/>
      <c r="J215" s="75"/>
      <c r="K215" s="75"/>
      <c r="L215" s="75"/>
      <c r="M215" s="75"/>
      <c r="N215" s="75"/>
      <c r="O215" s="75"/>
    </row>
    <row r="216" spans="1:15" x14ac:dyDescent="0.25">
      <c r="A216" s="81" t="s">
        <v>112</v>
      </c>
      <c r="B216" s="81"/>
      <c r="C216" s="81"/>
      <c r="D216" s="84"/>
      <c r="E216" s="84"/>
      <c r="F216" s="84"/>
      <c r="G216" s="84"/>
      <c r="H216" s="84"/>
      <c r="I216" s="84"/>
      <c r="J216" s="84"/>
      <c r="K216" s="84"/>
      <c r="L216" s="84"/>
      <c r="M216" s="84"/>
      <c r="N216" s="84"/>
      <c r="O216" s="84"/>
    </row>
    <row r="217" spans="1:15" x14ac:dyDescent="0.25">
      <c r="A217" s="173" t="str">
        <f>'Normen en kosten'!$G$4</f>
        <v>Topstrippen en topcoaten linoleum</v>
      </c>
      <c r="B217" s="73">
        <f>'9'!$H16</f>
        <v>0</v>
      </c>
      <c r="C217" s="83">
        <f>'9'!$G16</f>
        <v>0</v>
      </c>
      <c r="D217" s="75"/>
      <c r="E217" s="75"/>
      <c r="F217" s="75"/>
      <c r="G217" s="172"/>
      <c r="H217" s="75"/>
      <c r="I217" s="75"/>
      <c r="J217" s="75"/>
      <c r="K217" s="75"/>
      <c r="L217" s="75"/>
      <c r="M217" s="75"/>
      <c r="N217" s="75"/>
      <c r="O217" s="75"/>
    </row>
    <row r="218" spans="1:15" x14ac:dyDescent="0.25">
      <c r="A218" s="47" t="str">
        <f>'Normen en kosten'!$G$5</f>
        <v>Recoaten linoleum</v>
      </c>
      <c r="B218" s="73">
        <f>'9'!$H17</f>
        <v>0</v>
      </c>
      <c r="C218" s="83">
        <f>'9'!$G17</f>
        <v>0</v>
      </c>
      <c r="D218" s="75"/>
      <c r="E218" s="75"/>
      <c r="F218" s="75"/>
      <c r="G218" s="172"/>
      <c r="H218" s="75"/>
      <c r="I218" s="75"/>
      <c r="J218" s="75"/>
      <c r="K218" s="75"/>
      <c r="L218" s="75"/>
      <c r="M218" s="75"/>
      <c r="N218" s="75"/>
      <c r="O218" s="75"/>
    </row>
    <row r="219" spans="1:15" x14ac:dyDescent="0.25">
      <c r="A219" s="47" t="str">
        <f>'Normen en kosten'!$G$6</f>
        <v>Volsprayen linoleum</v>
      </c>
      <c r="B219" s="73">
        <f>'9'!$H18</f>
        <v>0</v>
      </c>
      <c r="C219" s="83">
        <f>'9'!$G18</f>
        <v>0</v>
      </c>
      <c r="D219" s="75"/>
      <c r="E219" s="75"/>
      <c r="F219" s="75"/>
      <c r="G219" s="172"/>
      <c r="H219" s="75"/>
      <c r="I219" s="75"/>
      <c r="J219" s="75"/>
      <c r="K219" s="75"/>
      <c r="L219" s="75"/>
      <c r="M219" s="75"/>
      <c r="N219" s="75"/>
      <c r="O219" s="75"/>
    </row>
    <row r="220" spans="1:15" x14ac:dyDescent="0.25">
      <c r="A220" s="47" t="str">
        <f>'Normen en kosten'!$G$7</f>
        <v>Tapijtreinigen</v>
      </c>
      <c r="B220" s="73">
        <f>'9'!$H19</f>
        <v>0</v>
      </c>
      <c r="C220" s="83">
        <f>'9'!$G19</f>
        <v>0</v>
      </c>
      <c r="D220" s="75"/>
      <c r="E220" s="75"/>
      <c r="F220" s="75"/>
      <c r="G220" s="172"/>
      <c r="H220" s="75"/>
      <c r="I220" s="75"/>
      <c r="J220" s="75"/>
      <c r="K220" s="75"/>
      <c r="L220" s="75"/>
      <c r="M220" s="75"/>
      <c r="N220" s="75"/>
      <c r="O220" s="75"/>
    </row>
    <row r="221" spans="1:15" x14ac:dyDescent="0.25">
      <c r="A221" s="81" t="s">
        <v>21</v>
      </c>
      <c r="B221" s="81"/>
      <c r="C221" s="81"/>
      <c r="D221" s="84"/>
      <c r="E221" s="84"/>
      <c r="F221" s="84"/>
      <c r="G221" s="84"/>
      <c r="H221" s="84"/>
      <c r="I221" s="84"/>
      <c r="J221" s="84"/>
      <c r="K221" s="84"/>
      <c r="L221" s="84"/>
      <c r="M221" s="84"/>
      <c r="N221" s="84"/>
      <c r="O221" s="84"/>
    </row>
    <row r="222" spans="1:15" x14ac:dyDescent="0.25">
      <c r="A222" s="72" t="str">
        <f>'9'!$A33</f>
        <v>Dakgoten en daken blad- en vuilvrij maken</v>
      </c>
      <c r="B222" s="73" t="str">
        <f>'9'!$H33</f>
        <v>op afroep</v>
      </c>
      <c r="C222" s="83">
        <f>'9'!$G33</f>
        <v>0</v>
      </c>
      <c r="D222" s="75"/>
      <c r="E222" s="75"/>
      <c r="F222" s="75"/>
      <c r="G222" s="172"/>
      <c r="H222" s="75"/>
      <c r="I222" s="75"/>
      <c r="J222" s="75"/>
      <c r="K222" s="75"/>
      <c r="L222" s="75"/>
      <c r="M222" s="75"/>
      <c r="N222" s="75"/>
      <c r="O222" s="75"/>
    </row>
    <row r="223" spans="1:15" x14ac:dyDescent="0.25">
      <c r="A223" s="72">
        <f>'9'!$A34</f>
        <v>0</v>
      </c>
      <c r="B223" s="73">
        <f>'9'!$H34</f>
        <v>0</v>
      </c>
      <c r="C223" s="83" t="str">
        <f>'9'!$G34</f>
        <v/>
      </c>
      <c r="D223" s="75"/>
      <c r="E223" s="75"/>
      <c r="F223" s="75"/>
      <c r="G223" s="172"/>
      <c r="H223" s="75"/>
      <c r="I223" s="75"/>
      <c r="J223" s="75"/>
      <c r="K223" s="75"/>
      <c r="L223" s="75"/>
      <c r="M223" s="75"/>
      <c r="N223" s="75"/>
      <c r="O223" s="75"/>
    </row>
    <row r="224" spans="1:15" x14ac:dyDescent="0.25">
      <c r="A224" s="72">
        <f>'9'!$A35</f>
        <v>0</v>
      </c>
      <c r="B224" s="73">
        <f>'9'!$H35</f>
        <v>0</v>
      </c>
      <c r="C224" s="83" t="str">
        <f>'9'!$G35</f>
        <v/>
      </c>
      <c r="D224" s="75"/>
      <c r="E224" s="75"/>
      <c r="F224" s="75"/>
      <c r="G224" s="172"/>
      <c r="H224" s="75"/>
      <c r="I224" s="75"/>
      <c r="J224" s="75"/>
      <c r="K224" s="75"/>
      <c r="L224" s="75"/>
      <c r="M224" s="75"/>
      <c r="N224" s="75"/>
      <c r="O224" s="75"/>
    </row>
    <row r="225" spans="1:15" x14ac:dyDescent="0.25">
      <c r="A225" s="72">
        <f>'9'!$A36</f>
        <v>0</v>
      </c>
      <c r="B225" s="73">
        <f>'9'!$H36</f>
        <v>0</v>
      </c>
      <c r="C225" s="83" t="str">
        <f>'9'!$G36</f>
        <v/>
      </c>
      <c r="D225" s="7"/>
      <c r="E225" s="7"/>
      <c r="F225" s="7"/>
      <c r="G225" s="7"/>
      <c r="H225" s="7"/>
      <c r="I225" s="7"/>
      <c r="J225" s="7"/>
      <c r="K225" s="7"/>
      <c r="L225" s="7"/>
      <c r="M225" s="7"/>
      <c r="N225" s="7"/>
      <c r="O225" s="7"/>
    </row>
    <row r="226" spans="1:15" x14ac:dyDescent="0.25">
      <c r="A226" s="72">
        <f>'9'!$A37</f>
        <v>0</v>
      </c>
      <c r="B226" s="73">
        <f>'9'!$H37</f>
        <v>0</v>
      </c>
      <c r="C226" s="83" t="str">
        <f>'9'!$G37</f>
        <v/>
      </c>
      <c r="D226" s="7"/>
      <c r="E226" s="7"/>
      <c r="F226" s="7"/>
      <c r="G226" s="7"/>
      <c r="H226" s="7"/>
      <c r="I226" s="7"/>
      <c r="J226" s="7"/>
      <c r="K226" s="7"/>
      <c r="L226" s="7"/>
      <c r="M226" s="7"/>
      <c r="N226" s="7"/>
      <c r="O226" s="7"/>
    </row>
    <row r="227" spans="1:15" x14ac:dyDescent="0.25">
      <c r="A227" s="72">
        <f>'9'!$A38</f>
        <v>0</v>
      </c>
      <c r="B227" s="73">
        <f>'9'!$H38</f>
        <v>0</v>
      </c>
      <c r="C227" s="83" t="str">
        <f>'9'!$G38</f>
        <v/>
      </c>
      <c r="D227" s="7"/>
      <c r="E227" s="7"/>
      <c r="F227" s="7"/>
      <c r="G227" s="7"/>
      <c r="H227" s="7"/>
      <c r="I227" s="7"/>
      <c r="J227" s="7"/>
      <c r="K227" s="7"/>
      <c r="L227" s="7"/>
      <c r="M227" s="7"/>
      <c r="N227" s="7"/>
      <c r="O227" s="7"/>
    </row>
    <row r="228" spans="1:15" x14ac:dyDescent="0.25">
      <c r="A228" s="72">
        <f>'9'!$A39</f>
        <v>0</v>
      </c>
      <c r="B228" s="73">
        <f>'9'!$H39</f>
        <v>0</v>
      </c>
      <c r="C228" s="83" t="str">
        <f>'9'!$G39</f>
        <v/>
      </c>
      <c r="D228" s="7"/>
      <c r="E228" s="7"/>
      <c r="F228" s="7"/>
      <c r="G228" s="7"/>
      <c r="H228" s="7"/>
      <c r="I228" s="7"/>
      <c r="J228" s="7"/>
      <c r="K228" s="7"/>
      <c r="L228" s="7"/>
      <c r="M228" s="7"/>
      <c r="N228" s="7"/>
      <c r="O228" s="7"/>
    </row>
    <row r="229" spans="1:15" x14ac:dyDescent="0.25">
      <c r="A229" s="72">
        <f>'9'!$A40</f>
        <v>0</v>
      </c>
      <c r="B229" s="73">
        <f>'9'!$H40</f>
        <v>0</v>
      </c>
      <c r="C229" s="83" t="str">
        <f>'9'!$G40</f>
        <v/>
      </c>
      <c r="D229" s="7"/>
      <c r="E229" s="7"/>
      <c r="F229" s="7"/>
      <c r="G229" s="7"/>
      <c r="H229" s="7"/>
      <c r="I229" s="7"/>
      <c r="J229" s="7"/>
      <c r="K229" s="7"/>
      <c r="L229" s="7"/>
      <c r="M229" s="7"/>
      <c r="N229" s="7"/>
      <c r="O229" s="7"/>
    </row>
    <row r="230" spans="1:15" x14ac:dyDescent="0.25">
      <c r="A230" s="72">
        <f>'9'!$A41</f>
        <v>0</v>
      </c>
      <c r="B230" s="73">
        <f>'9'!$H41</f>
        <v>0</v>
      </c>
      <c r="C230" s="83" t="str">
        <f>'9'!$G41</f>
        <v/>
      </c>
      <c r="D230" s="7"/>
      <c r="E230" s="7"/>
      <c r="F230" s="7"/>
      <c r="G230" s="7"/>
      <c r="H230" s="7"/>
      <c r="I230" s="7"/>
      <c r="J230" s="7"/>
      <c r="K230" s="7"/>
      <c r="L230" s="7"/>
      <c r="M230" s="7"/>
      <c r="N230" s="7"/>
      <c r="O230" s="7"/>
    </row>
    <row r="231" spans="1:15" x14ac:dyDescent="0.25">
      <c r="A231" s="72">
        <f>'9'!$A42</f>
        <v>0</v>
      </c>
      <c r="B231" s="73">
        <f>'9'!$H42</f>
        <v>0</v>
      </c>
      <c r="C231" s="83" t="str">
        <f>'9'!$G42</f>
        <v/>
      </c>
      <c r="D231" s="7"/>
      <c r="E231" s="7"/>
      <c r="F231" s="7"/>
      <c r="G231" s="7"/>
      <c r="H231" s="7"/>
      <c r="I231" s="7"/>
      <c r="J231" s="7"/>
      <c r="K231" s="7"/>
      <c r="L231" s="7"/>
      <c r="M231" s="7"/>
      <c r="N231" s="7"/>
      <c r="O231" s="7"/>
    </row>
    <row r="232" spans="1:15" x14ac:dyDescent="0.25">
      <c r="A232" s="72">
        <f>'9'!$A43</f>
        <v>0</v>
      </c>
      <c r="B232" s="73">
        <f>'9'!$H43</f>
        <v>0</v>
      </c>
      <c r="C232" s="83">
        <f>'9'!$G43</f>
        <v>0</v>
      </c>
      <c r="D232" s="7"/>
      <c r="E232" s="7"/>
      <c r="F232" s="7"/>
      <c r="G232" s="7"/>
      <c r="H232" s="7"/>
      <c r="I232" s="7"/>
      <c r="J232" s="7"/>
      <c r="K232" s="7"/>
      <c r="L232" s="7"/>
      <c r="M232" s="7"/>
      <c r="N232" s="7"/>
      <c r="O232" s="7"/>
    </row>
    <row r="233" spans="1:15" x14ac:dyDescent="0.25">
      <c r="A233" s="7"/>
      <c r="B233" s="73"/>
      <c r="C233" s="83"/>
      <c r="D233" s="7"/>
      <c r="E233" s="7"/>
      <c r="F233" s="7"/>
      <c r="G233" s="7"/>
      <c r="H233" s="7"/>
      <c r="I233" s="7"/>
      <c r="J233" s="7"/>
      <c r="K233" s="7"/>
      <c r="L233" s="7"/>
      <c r="M233" s="7"/>
      <c r="N233" s="7"/>
      <c r="O233" s="7"/>
    </row>
    <row r="235" spans="1:15" ht="45" x14ac:dyDescent="0.25">
      <c r="A235" s="155" t="s">
        <v>85</v>
      </c>
      <c r="B235" s="156" t="s">
        <v>110</v>
      </c>
      <c r="C235" s="157" t="s">
        <v>710</v>
      </c>
      <c r="D235" s="155" t="s">
        <v>98</v>
      </c>
      <c r="E235" s="155" t="s">
        <v>99</v>
      </c>
      <c r="F235" s="155" t="s">
        <v>100</v>
      </c>
      <c r="G235" s="155" t="s">
        <v>101</v>
      </c>
      <c r="H235" s="155" t="s">
        <v>102</v>
      </c>
      <c r="I235" s="155" t="s">
        <v>103</v>
      </c>
      <c r="J235" s="155" t="s">
        <v>104</v>
      </c>
      <c r="K235" s="155" t="s">
        <v>105</v>
      </c>
      <c r="L235" s="155" t="s">
        <v>106</v>
      </c>
      <c r="M235" s="155" t="s">
        <v>107</v>
      </c>
      <c r="N235" s="155" t="s">
        <v>108</v>
      </c>
      <c r="O235" s="155" t="s">
        <v>109</v>
      </c>
    </row>
    <row r="236" spans="1:15" x14ac:dyDescent="0.25">
      <c r="A236" s="81" t="str">
        <f>Totaalblad!B14</f>
        <v>Sporthal Drenthehal</v>
      </c>
      <c r="B236" s="81"/>
      <c r="C236" s="81"/>
      <c r="D236" s="81"/>
      <c r="E236" s="81"/>
      <c r="F236" s="81"/>
      <c r="G236" s="81"/>
      <c r="H236" s="81"/>
      <c r="I236" s="81"/>
      <c r="J236" s="81"/>
      <c r="K236" s="81"/>
      <c r="L236" s="81"/>
      <c r="M236" s="81"/>
      <c r="N236" s="81"/>
      <c r="O236" s="81"/>
    </row>
    <row r="237" spans="1:15" x14ac:dyDescent="0.25">
      <c r="A237" s="82" t="str">
        <f>'10'!$A$11</f>
        <v>Regulier schoonmaakonderhoud</v>
      </c>
      <c r="B237" s="73">
        <v>12</v>
      </c>
      <c r="C237" s="83">
        <f>'10'!$H$12</f>
        <v>0</v>
      </c>
      <c r="D237" s="75"/>
      <c r="E237" s="75"/>
      <c r="F237" s="75"/>
      <c r="G237" s="86"/>
      <c r="H237" s="75"/>
      <c r="I237" s="75"/>
      <c r="J237" s="75"/>
      <c r="K237" s="75"/>
      <c r="L237" s="75"/>
      <c r="M237" s="75"/>
      <c r="N237" s="75"/>
      <c r="O237" s="75"/>
    </row>
    <row r="238" spans="1:15" x14ac:dyDescent="0.25">
      <c r="A238" s="81" t="s">
        <v>111</v>
      </c>
      <c r="B238" s="81"/>
      <c r="C238" s="81"/>
      <c r="D238" s="84"/>
      <c r="E238" s="84"/>
      <c r="F238" s="84"/>
      <c r="G238" s="84"/>
      <c r="H238" s="84"/>
      <c r="I238" s="84"/>
      <c r="J238" s="84"/>
      <c r="K238" s="84"/>
      <c r="L238" s="84"/>
      <c r="M238" s="84"/>
      <c r="N238" s="84"/>
      <c r="O238" s="84"/>
    </row>
    <row r="239" spans="1:15" x14ac:dyDescent="0.25">
      <c r="A239" s="72" t="str">
        <f>'Normen en kosten'!$G$9</f>
        <v>Wassen buitengevelglas</v>
      </c>
      <c r="B239" s="174">
        <f>'10'!H21</f>
        <v>2</v>
      </c>
      <c r="C239" s="83">
        <f>'10'!G21</f>
        <v>0</v>
      </c>
      <c r="D239" s="75"/>
      <c r="E239" s="75"/>
      <c r="F239" s="75"/>
      <c r="G239" s="86"/>
      <c r="H239" s="75"/>
      <c r="I239" s="75"/>
      <c r="J239" s="75"/>
      <c r="K239" s="75"/>
      <c r="L239" s="75"/>
      <c r="M239" s="75"/>
      <c r="N239" s="75"/>
      <c r="O239" s="75"/>
    </row>
    <row r="240" spans="1:15" x14ac:dyDescent="0.25">
      <c r="A240" s="72" t="str">
        <f>'Normen en kosten'!$G$10</f>
        <v>Wassen binnengevelglas</v>
      </c>
      <c r="B240" s="174">
        <f>'10'!H22</f>
        <v>2</v>
      </c>
      <c r="C240" s="83">
        <f>'10'!G22</f>
        <v>0</v>
      </c>
      <c r="D240" s="75"/>
      <c r="E240" s="75"/>
      <c r="F240" s="75"/>
      <c r="G240" s="75"/>
      <c r="H240" s="75"/>
      <c r="I240" s="75"/>
      <c r="J240" s="75"/>
      <c r="K240" s="75"/>
      <c r="L240" s="75"/>
      <c r="M240" s="75"/>
      <c r="N240" s="75"/>
      <c r="O240" s="75"/>
    </row>
    <row r="241" spans="1:15" x14ac:dyDescent="0.25">
      <c r="A241" s="72" t="str">
        <f>'Normen en kosten'!$G$11</f>
        <v>Wassen separatieglas  1)</v>
      </c>
      <c r="B241" s="174">
        <f>'10'!H23</f>
        <v>2</v>
      </c>
      <c r="C241" s="83">
        <f>'10'!G23</f>
        <v>0</v>
      </c>
      <c r="D241" s="75"/>
      <c r="E241" s="75"/>
      <c r="F241" s="75"/>
      <c r="G241" s="75"/>
      <c r="H241" s="75"/>
      <c r="I241" s="75"/>
      <c r="J241" s="75"/>
      <c r="K241" s="75"/>
      <c r="L241" s="75"/>
      <c r="M241" s="75"/>
      <c r="N241" s="75"/>
      <c r="O241" s="75"/>
    </row>
    <row r="242" spans="1:15" x14ac:dyDescent="0.25">
      <c r="A242" s="81" t="s">
        <v>112</v>
      </c>
      <c r="B242" s="81"/>
      <c r="C242" s="81"/>
      <c r="D242" s="84"/>
      <c r="E242" s="84"/>
      <c r="F242" s="84"/>
      <c r="G242" s="84"/>
      <c r="H242" s="84"/>
      <c r="I242" s="84"/>
      <c r="J242" s="84"/>
      <c r="K242" s="84"/>
      <c r="L242" s="84"/>
      <c r="M242" s="84"/>
      <c r="N242" s="84"/>
      <c r="O242" s="84"/>
    </row>
    <row r="243" spans="1:15" x14ac:dyDescent="0.25">
      <c r="A243" s="173" t="str">
        <f>'Normen en kosten'!$G$4</f>
        <v>Topstrippen en topcoaten linoleum</v>
      </c>
      <c r="B243" s="73">
        <f>'10'!H16</f>
        <v>0</v>
      </c>
      <c r="C243" s="83">
        <f>'10'!G16</f>
        <v>0</v>
      </c>
      <c r="D243" s="75"/>
      <c r="E243" s="75"/>
      <c r="F243" s="75"/>
      <c r="G243" s="172"/>
      <c r="H243" s="75"/>
      <c r="I243" s="75"/>
      <c r="J243" s="75"/>
      <c r="K243" s="75"/>
      <c r="L243" s="75"/>
      <c r="M243" s="75"/>
      <c r="N243" s="75"/>
      <c r="O243" s="75"/>
    </row>
    <row r="244" spans="1:15" x14ac:dyDescent="0.25">
      <c r="A244" s="47" t="str">
        <f>'Normen en kosten'!$G$5</f>
        <v>Recoaten linoleum</v>
      </c>
      <c r="B244" s="73">
        <f>'10'!H17</f>
        <v>0</v>
      </c>
      <c r="C244" s="83">
        <f>'10'!G17</f>
        <v>0</v>
      </c>
      <c r="D244" s="75"/>
      <c r="E244" s="75"/>
      <c r="F244" s="75"/>
      <c r="G244" s="172"/>
      <c r="H244" s="75"/>
      <c r="I244" s="75"/>
      <c r="J244" s="75"/>
      <c r="K244" s="75"/>
      <c r="L244" s="75"/>
      <c r="M244" s="75"/>
      <c r="N244" s="75"/>
      <c r="O244" s="75"/>
    </row>
    <row r="245" spans="1:15" x14ac:dyDescent="0.25">
      <c r="A245" s="47" t="str">
        <f>'Normen en kosten'!$G$6</f>
        <v>Volsprayen linoleum</v>
      </c>
      <c r="B245" s="73">
        <f>'10'!H18</f>
        <v>0</v>
      </c>
      <c r="C245" s="83">
        <f>'10'!G18</f>
        <v>0</v>
      </c>
      <c r="D245" s="75"/>
      <c r="E245" s="75"/>
      <c r="F245" s="75"/>
      <c r="G245" s="172"/>
      <c r="H245" s="75"/>
      <c r="I245" s="75"/>
      <c r="J245" s="75"/>
      <c r="K245" s="75"/>
      <c r="L245" s="75"/>
      <c r="M245" s="75"/>
      <c r="N245" s="75"/>
      <c r="O245" s="75"/>
    </row>
    <row r="246" spans="1:15" x14ac:dyDescent="0.25">
      <c r="A246" s="47" t="str">
        <f>'Normen en kosten'!$G$7</f>
        <v>Tapijtreinigen</v>
      </c>
      <c r="B246" s="73">
        <f>'10'!H19</f>
        <v>0</v>
      </c>
      <c r="C246" s="83">
        <f>'10'!G19</f>
        <v>0</v>
      </c>
      <c r="D246" s="75"/>
      <c r="E246" s="75"/>
      <c r="F246" s="75"/>
      <c r="G246" s="172"/>
      <c r="H246" s="75"/>
      <c r="I246" s="75"/>
      <c r="J246" s="75"/>
      <c r="K246" s="75"/>
      <c r="L246" s="75"/>
      <c r="M246" s="75"/>
      <c r="N246" s="75"/>
      <c r="O246" s="75"/>
    </row>
    <row r="247" spans="1:15" x14ac:dyDescent="0.25">
      <c r="A247" s="81" t="s">
        <v>21</v>
      </c>
      <c r="B247" s="81"/>
      <c r="C247" s="81"/>
      <c r="D247" s="84"/>
      <c r="E247" s="84"/>
      <c r="F247" s="84"/>
      <c r="G247" s="84"/>
      <c r="H247" s="84"/>
      <c r="I247" s="84"/>
      <c r="J247" s="84"/>
      <c r="K247" s="84"/>
      <c r="L247" s="84"/>
      <c r="M247" s="84"/>
      <c r="N247" s="84"/>
      <c r="O247" s="84"/>
    </row>
    <row r="248" spans="1:15" x14ac:dyDescent="0.25">
      <c r="A248" s="72" t="str">
        <f>'10'!A33</f>
        <v>Dakgoten en daken blad- en vuilvrij maken</v>
      </c>
      <c r="B248" s="73" t="str">
        <f>'10'!H33</f>
        <v>op afroep</v>
      </c>
      <c r="C248" s="83">
        <f>'10'!G33</f>
        <v>0</v>
      </c>
      <c r="D248" s="75"/>
      <c r="E248" s="75"/>
      <c r="F248" s="75"/>
      <c r="G248" s="172"/>
      <c r="H248" s="75"/>
      <c r="I248" s="75"/>
      <c r="J248" s="75"/>
      <c r="K248" s="75"/>
      <c r="L248" s="75"/>
      <c r="M248" s="75"/>
      <c r="N248" s="75"/>
      <c r="O248" s="75"/>
    </row>
    <row r="249" spans="1:15" x14ac:dyDescent="0.25">
      <c r="A249" s="72" t="str">
        <f>'10'!A34</f>
        <v>Naloopronde sanitair 's middags</v>
      </c>
      <c r="B249" s="73">
        <f>'10'!H34</f>
        <v>255</v>
      </c>
      <c r="C249" s="83">
        <f>'10'!G34</f>
        <v>0</v>
      </c>
      <c r="D249" s="75"/>
      <c r="E249" s="75"/>
      <c r="F249" s="75"/>
      <c r="G249" s="172"/>
      <c r="H249" s="75"/>
      <c r="I249" s="75"/>
      <c r="J249" s="75"/>
      <c r="K249" s="75"/>
      <c r="L249" s="75"/>
      <c r="M249" s="75"/>
      <c r="N249" s="75"/>
      <c r="O249" s="75"/>
    </row>
    <row r="250" spans="1:15" x14ac:dyDescent="0.25">
      <c r="A250" s="72" t="str">
        <f>'10'!A35</f>
        <v>Naloopronde kleedkamers 's middags</v>
      </c>
      <c r="B250" s="73">
        <f>'10'!H35</f>
        <v>255</v>
      </c>
      <c r="C250" s="83">
        <f>'10'!G35</f>
        <v>0</v>
      </c>
      <c r="D250" s="75"/>
      <c r="E250" s="75"/>
      <c r="F250" s="75"/>
      <c r="G250" s="172"/>
      <c r="H250" s="75"/>
      <c r="I250" s="75"/>
      <c r="J250" s="75"/>
      <c r="K250" s="75"/>
      <c r="L250" s="75"/>
      <c r="M250" s="75"/>
      <c r="N250" s="75"/>
      <c r="O250" s="75"/>
    </row>
    <row r="251" spans="1:15" x14ac:dyDescent="0.25">
      <c r="A251" s="72" t="str">
        <f>'10'!A36</f>
        <v>Reinigen damwand met hoge druk</v>
      </c>
      <c r="B251" s="73" t="str">
        <f>'10'!H36</f>
        <v>op afroep</v>
      </c>
      <c r="C251" s="83">
        <f>'10'!G36</f>
        <v>0</v>
      </c>
      <c r="D251" s="7"/>
      <c r="E251" s="7"/>
      <c r="F251" s="7"/>
      <c r="G251" s="7"/>
      <c r="H251" s="7"/>
      <c r="I251" s="7"/>
      <c r="J251" s="7"/>
      <c r="K251" s="7"/>
      <c r="L251" s="7"/>
      <c r="M251" s="7"/>
      <c r="N251" s="7"/>
      <c r="O251" s="7"/>
    </row>
    <row r="252" spans="1:15" x14ac:dyDescent="0.25">
      <c r="A252" s="72">
        <f>'10'!A37</f>
        <v>0</v>
      </c>
      <c r="B252" s="73">
        <f>'10'!H37</f>
        <v>0</v>
      </c>
      <c r="C252" s="83" t="str">
        <f>'10'!G37</f>
        <v/>
      </c>
      <c r="D252" s="7"/>
      <c r="E252" s="7"/>
      <c r="F252" s="7"/>
      <c r="G252" s="7"/>
      <c r="H252" s="7"/>
      <c r="I252" s="7"/>
      <c r="J252" s="7"/>
      <c r="K252" s="7"/>
      <c r="L252" s="7"/>
      <c r="M252" s="7"/>
      <c r="N252" s="7"/>
      <c r="O252" s="7"/>
    </row>
    <row r="253" spans="1:15" x14ac:dyDescent="0.25">
      <c r="A253" s="72">
        <f>'10'!A38</f>
        <v>0</v>
      </c>
      <c r="B253" s="73">
        <f>'10'!H38</f>
        <v>0</v>
      </c>
      <c r="C253" s="83" t="str">
        <f>'10'!G38</f>
        <v/>
      </c>
      <c r="D253" s="7"/>
      <c r="E253" s="7"/>
      <c r="F253" s="7"/>
      <c r="G253" s="7"/>
      <c r="H253" s="7"/>
      <c r="I253" s="7"/>
      <c r="J253" s="7"/>
      <c r="K253" s="7"/>
      <c r="L253" s="7"/>
      <c r="M253" s="7"/>
      <c r="N253" s="7"/>
      <c r="O253" s="7"/>
    </row>
    <row r="254" spans="1:15" x14ac:dyDescent="0.25">
      <c r="A254" s="72">
        <f>'10'!A39</f>
        <v>0</v>
      </c>
      <c r="B254" s="73">
        <f>'10'!H39</f>
        <v>0</v>
      </c>
      <c r="C254" s="83" t="str">
        <f>'10'!G39</f>
        <v/>
      </c>
      <c r="D254" s="7"/>
      <c r="E254" s="7"/>
      <c r="F254" s="7"/>
      <c r="G254" s="7"/>
      <c r="H254" s="7"/>
      <c r="I254" s="7"/>
      <c r="J254" s="7"/>
      <c r="K254" s="7"/>
      <c r="L254" s="7"/>
      <c r="M254" s="7"/>
      <c r="N254" s="7"/>
      <c r="O254" s="7"/>
    </row>
    <row r="255" spans="1:15" x14ac:dyDescent="0.25">
      <c r="A255" s="72">
        <f>'10'!A40</f>
        <v>0</v>
      </c>
      <c r="B255" s="73">
        <f>'10'!H40</f>
        <v>0</v>
      </c>
      <c r="C255" s="83" t="str">
        <f>'10'!G40</f>
        <v/>
      </c>
      <c r="D255" s="7"/>
      <c r="E255" s="7"/>
      <c r="F255" s="7"/>
      <c r="G255" s="7"/>
      <c r="H255" s="7"/>
      <c r="I255" s="7"/>
      <c r="J255" s="7"/>
      <c r="K255" s="7"/>
      <c r="L255" s="7"/>
      <c r="M255" s="7"/>
      <c r="N255" s="7"/>
      <c r="O255" s="7"/>
    </row>
    <row r="256" spans="1:15" x14ac:dyDescent="0.25">
      <c r="A256" s="72">
        <f>'10'!A41</f>
        <v>0</v>
      </c>
      <c r="B256" s="73">
        <f>'10'!H41</f>
        <v>0</v>
      </c>
      <c r="C256" s="83" t="str">
        <f>'10'!G41</f>
        <v/>
      </c>
      <c r="D256" s="7"/>
      <c r="E256" s="7"/>
      <c r="F256" s="7"/>
      <c r="G256" s="7"/>
      <c r="H256" s="7"/>
      <c r="I256" s="7"/>
      <c r="J256" s="7"/>
      <c r="K256" s="7"/>
      <c r="L256" s="7"/>
      <c r="M256" s="7"/>
      <c r="N256" s="7"/>
      <c r="O256" s="7"/>
    </row>
    <row r="257" spans="1:15" x14ac:dyDescent="0.25">
      <c r="A257" s="72">
        <f>'10'!A42</f>
        <v>0</v>
      </c>
      <c r="B257" s="73">
        <f>'10'!H42</f>
        <v>0</v>
      </c>
      <c r="C257" s="83" t="str">
        <f>'10'!G42</f>
        <v/>
      </c>
      <c r="D257" s="7"/>
      <c r="E257" s="7"/>
      <c r="F257" s="7"/>
      <c r="G257" s="7"/>
      <c r="H257" s="7"/>
      <c r="I257" s="7"/>
      <c r="J257" s="7"/>
      <c r="K257" s="7"/>
      <c r="L257" s="7"/>
      <c r="M257" s="7"/>
      <c r="N257" s="7"/>
      <c r="O257" s="7"/>
    </row>
    <row r="258" spans="1:15" x14ac:dyDescent="0.25">
      <c r="A258" s="72">
        <f>'10'!A43</f>
        <v>0</v>
      </c>
      <c r="B258" s="73">
        <f>'10'!H43</f>
        <v>0</v>
      </c>
      <c r="C258" s="83">
        <f>'10'!G43</f>
        <v>0</v>
      </c>
      <c r="D258" s="7"/>
      <c r="E258" s="7"/>
      <c r="F258" s="7"/>
      <c r="G258" s="7"/>
      <c r="H258" s="7"/>
      <c r="I258" s="7"/>
      <c r="J258" s="7"/>
      <c r="K258" s="7"/>
      <c r="L258" s="7"/>
      <c r="M258" s="7"/>
      <c r="N258" s="7"/>
      <c r="O258" s="7"/>
    </row>
    <row r="259" spans="1:15" x14ac:dyDescent="0.25">
      <c r="A259" s="7"/>
      <c r="B259" s="73"/>
      <c r="C259" s="83"/>
      <c r="D259" s="7"/>
      <c r="E259" s="7"/>
      <c r="F259" s="7"/>
      <c r="G259" s="7"/>
      <c r="H259" s="7"/>
      <c r="I259" s="7"/>
      <c r="J259" s="7"/>
      <c r="K259" s="7"/>
      <c r="L259" s="7"/>
      <c r="M259" s="7"/>
      <c r="N259" s="7"/>
      <c r="O259" s="7"/>
    </row>
    <row r="261" spans="1:15" ht="45" x14ac:dyDescent="0.25">
      <c r="A261" s="155" t="s">
        <v>85</v>
      </c>
      <c r="B261" s="156" t="s">
        <v>110</v>
      </c>
      <c r="C261" s="157" t="s">
        <v>710</v>
      </c>
      <c r="D261" s="155" t="s">
        <v>98</v>
      </c>
      <c r="E261" s="155" t="s">
        <v>99</v>
      </c>
      <c r="F261" s="155" t="s">
        <v>100</v>
      </c>
      <c r="G261" s="155" t="s">
        <v>101</v>
      </c>
      <c r="H261" s="155" t="s">
        <v>102</v>
      </c>
      <c r="I261" s="155" t="s">
        <v>103</v>
      </c>
      <c r="J261" s="155" t="s">
        <v>104</v>
      </c>
      <c r="K261" s="155" t="s">
        <v>105</v>
      </c>
      <c r="L261" s="155" t="s">
        <v>106</v>
      </c>
      <c r="M261" s="155" t="s">
        <v>107</v>
      </c>
      <c r="N261" s="155" t="s">
        <v>108</v>
      </c>
      <c r="O261" s="155" t="s">
        <v>109</v>
      </c>
    </row>
    <row r="262" spans="1:15" x14ac:dyDescent="0.25">
      <c r="A262" s="81" t="str">
        <f>Totaalblad!B15</f>
        <v>Sporthal-zwembad De Smelte</v>
      </c>
      <c r="B262" s="81"/>
      <c r="C262" s="81"/>
      <c r="D262" s="81"/>
      <c r="E262" s="81"/>
      <c r="F262" s="81"/>
      <c r="G262" s="81"/>
      <c r="H262" s="81"/>
      <c r="I262" s="81"/>
      <c r="J262" s="81"/>
      <c r="K262" s="81"/>
      <c r="L262" s="81"/>
      <c r="M262" s="81"/>
      <c r="N262" s="81"/>
      <c r="O262" s="81"/>
    </row>
    <row r="263" spans="1:15" x14ac:dyDescent="0.25">
      <c r="A263" s="82" t="str">
        <f>'11'!$A$11</f>
        <v>Regulier schoonmaakonderhoud</v>
      </c>
      <c r="B263" s="73">
        <v>12</v>
      </c>
      <c r="C263" s="83">
        <f>'11'!$H$12</f>
        <v>0</v>
      </c>
      <c r="D263" s="75"/>
      <c r="E263" s="75"/>
      <c r="F263" s="75"/>
      <c r="G263" s="86"/>
      <c r="H263" s="75"/>
      <c r="I263" s="75"/>
      <c r="J263" s="75"/>
      <c r="K263" s="75"/>
      <c r="L263" s="75"/>
      <c r="M263" s="75"/>
      <c r="N263" s="75"/>
      <c r="O263" s="75"/>
    </row>
    <row r="264" spans="1:15" x14ac:dyDescent="0.25">
      <c r="A264" s="81" t="s">
        <v>111</v>
      </c>
      <c r="B264" s="81"/>
      <c r="C264" s="81"/>
      <c r="D264" s="84"/>
      <c r="E264" s="84"/>
      <c r="F264" s="84"/>
      <c r="G264" s="84"/>
      <c r="H264" s="84"/>
      <c r="I264" s="84"/>
      <c r="J264" s="84"/>
      <c r="K264" s="84"/>
      <c r="L264" s="84"/>
      <c r="M264" s="84"/>
      <c r="N264" s="84"/>
      <c r="O264" s="84"/>
    </row>
    <row r="265" spans="1:15" x14ac:dyDescent="0.25">
      <c r="A265" s="72" t="str">
        <f>'Normen en kosten'!$G$9</f>
        <v>Wassen buitengevelglas</v>
      </c>
      <c r="B265" s="174">
        <f>'11'!H21</f>
        <v>0</v>
      </c>
      <c r="C265" s="83">
        <f>'11'!G21</f>
        <v>0</v>
      </c>
      <c r="D265" s="75"/>
      <c r="E265" s="75"/>
      <c r="F265" s="75"/>
      <c r="G265" s="86"/>
      <c r="H265" s="75"/>
      <c r="I265" s="75"/>
      <c r="J265" s="75"/>
      <c r="K265" s="75"/>
      <c r="L265" s="75"/>
      <c r="M265" s="75"/>
      <c r="N265" s="75"/>
      <c r="O265" s="75"/>
    </row>
    <row r="266" spans="1:15" x14ac:dyDescent="0.25">
      <c r="A266" s="72" t="str">
        <f>'Normen en kosten'!$G$10</f>
        <v>Wassen binnengevelglas</v>
      </c>
      <c r="B266" s="174">
        <f>'11'!H22</f>
        <v>0</v>
      </c>
      <c r="C266" s="83">
        <f>'11'!G22</f>
        <v>0</v>
      </c>
      <c r="D266" s="75"/>
      <c r="E266" s="75"/>
      <c r="F266" s="75"/>
      <c r="G266" s="75"/>
      <c r="H266" s="75"/>
      <c r="I266" s="75"/>
      <c r="J266" s="75"/>
      <c r="K266" s="75"/>
      <c r="L266" s="75"/>
      <c r="M266" s="75"/>
      <c r="N266" s="75"/>
      <c r="O266" s="75"/>
    </row>
    <row r="267" spans="1:15" x14ac:dyDescent="0.25">
      <c r="A267" s="72" t="str">
        <f>'Normen en kosten'!$G$11</f>
        <v>Wassen separatieglas  1)</v>
      </c>
      <c r="B267" s="174">
        <f>'11'!H23</f>
        <v>0</v>
      </c>
      <c r="C267" s="83">
        <f>'11'!G23</f>
        <v>0</v>
      </c>
      <c r="D267" s="75"/>
      <c r="E267" s="75"/>
      <c r="F267" s="75"/>
      <c r="G267" s="75"/>
      <c r="H267" s="75"/>
      <c r="I267" s="75"/>
      <c r="J267" s="75"/>
      <c r="K267" s="75"/>
      <c r="L267" s="75"/>
      <c r="M267" s="75"/>
      <c r="N267" s="75"/>
      <c r="O267" s="75"/>
    </row>
    <row r="268" spans="1:15" x14ac:dyDescent="0.25">
      <c r="A268" s="81" t="s">
        <v>112</v>
      </c>
      <c r="B268" s="81"/>
      <c r="C268" s="81"/>
      <c r="D268" s="84"/>
      <c r="E268" s="84"/>
      <c r="F268" s="84"/>
      <c r="G268" s="84"/>
      <c r="H268" s="84"/>
      <c r="I268" s="84"/>
      <c r="J268" s="84"/>
      <c r="K268" s="84"/>
      <c r="L268" s="84"/>
      <c r="M268" s="84"/>
      <c r="N268" s="84"/>
      <c r="O268" s="84"/>
    </row>
    <row r="269" spans="1:15" x14ac:dyDescent="0.25">
      <c r="A269" s="173" t="str">
        <f>'Normen en kosten'!$G$4</f>
        <v>Topstrippen en topcoaten linoleum</v>
      </c>
      <c r="B269" s="73">
        <f>'11'!H16</f>
        <v>0</v>
      </c>
      <c r="C269" s="83">
        <f>'11'!G16</f>
        <v>0</v>
      </c>
      <c r="D269" s="75"/>
      <c r="E269" s="75"/>
      <c r="F269" s="75"/>
      <c r="G269" s="172"/>
      <c r="H269" s="75"/>
      <c r="I269" s="75"/>
      <c r="J269" s="75"/>
      <c r="K269" s="75"/>
      <c r="L269" s="75"/>
      <c r="M269" s="75"/>
      <c r="N269" s="75"/>
      <c r="O269" s="75"/>
    </row>
    <row r="270" spans="1:15" x14ac:dyDescent="0.25">
      <c r="A270" s="47" t="str">
        <f>'Normen en kosten'!$G$5</f>
        <v>Recoaten linoleum</v>
      </c>
      <c r="B270" s="73">
        <f>'11'!H17</f>
        <v>0</v>
      </c>
      <c r="C270" s="83">
        <f>'11'!G17</f>
        <v>0</v>
      </c>
      <c r="D270" s="75"/>
      <c r="E270" s="75"/>
      <c r="F270" s="75"/>
      <c r="G270" s="172"/>
      <c r="H270" s="75"/>
      <c r="I270" s="75"/>
      <c r="J270" s="75"/>
      <c r="K270" s="75"/>
      <c r="L270" s="75"/>
      <c r="M270" s="75"/>
      <c r="N270" s="75"/>
      <c r="O270" s="75"/>
    </row>
    <row r="271" spans="1:15" x14ac:dyDescent="0.25">
      <c r="A271" s="47" t="str">
        <f>'Normen en kosten'!$G$6</f>
        <v>Volsprayen linoleum</v>
      </c>
      <c r="B271" s="73">
        <f>'11'!H18</f>
        <v>0</v>
      </c>
      <c r="C271" s="83">
        <f>'11'!G18</f>
        <v>0</v>
      </c>
      <c r="D271" s="75"/>
      <c r="E271" s="75"/>
      <c r="F271" s="75"/>
      <c r="G271" s="172"/>
      <c r="H271" s="75"/>
      <c r="I271" s="75"/>
      <c r="J271" s="75"/>
      <c r="K271" s="75"/>
      <c r="L271" s="75"/>
      <c r="M271" s="75"/>
      <c r="N271" s="75"/>
      <c r="O271" s="75"/>
    </row>
    <row r="272" spans="1:15" x14ac:dyDescent="0.25">
      <c r="A272" s="47" t="str">
        <f>'Normen en kosten'!$G$7</f>
        <v>Tapijtreinigen</v>
      </c>
      <c r="B272" s="73">
        <f>'11'!H19</f>
        <v>0</v>
      </c>
      <c r="C272" s="83">
        <f>'11'!G19</f>
        <v>0</v>
      </c>
      <c r="D272" s="75"/>
      <c r="E272" s="75"/>
      <c r="F272" s="75"/>
      <c r="G272" s="172"/>
      <c r="H272" s="75"/>
      <c r="I272" s="75"/>
      <c r="J272" s="75"/>
      <c r="K272" s="75"/>
      <c r="L272" s="75"/>
      <c r="M272" s="75"/>
      <c r="N272" s="75"/>
      <c r="O272" s="75"/>
    </row>
    <row r="273" spans="1:15" x14ac:dyDescent="0.25">
      <c r="A273" s="81" t="s">
        <v>21</v>
      </c>
      <c r="B273" s="81"/>
      <c r="C273" s="81"/>
      <c r="D273" s="84"/>
      <c r="E273" s="84"/>
      <c r="F273" s="84"/>
      <c r="G273" s="84"/>
      <c r="H273" s="84"/>
      <c r="I273" s="84"/>
      <c r="J273" s="84"/>
      <c r="K273" s="84"/>
      <c r="L273" s="84"/>
      <c r="M273" s="84"/>
      <c r="N273" s="84"/>
      <c r="O273" s="84"/>
    </row>
    <row r="274" spans="1:15" x14ac:dyDescent="0.25">
      <c r="A274" s="72" t="str">
        <f>'11'!A33</f>
        <v>Dakgoten en daken blad- en vuilvrij maken</v>
      </c>
      <c r="B274" s="73" t="str">
        <f>'11'!H33</f>
        <v>op afroep</v>
      </c>
      <c r="C274" s="83">
        <f>'11'!G33</f>
        <v>0</v>
      </c>
      <c r="D274" s="75"/>
      <c r="E274" s="75"/>
      <c r="F274" s="75"/>
      <c r="G274" s="172"/>
      <c r="H274" s="75"/>
      <c r="I274" s="75"/>
      <c r="J274" s="75"/>
      <c r="K274" s="75"/>
      <c r="L274" s="75"/>
      <c r="M274" s="75"/>
      <c r="N274" s="75"/>
      <c r="O274" s="75"/>
    </row>
    <row r="275" spans="1:15" x14ac:dyDescent="0.25">
      <c r="A275" s="72" t="str">
        <f>'11'!A34</f>
        <v>Reinigen damwand met hoge druk</v>
      </c>
      <c r="B275" s="73" t="str">
        <f>'11'!H34</f>
        <v>op afroep</v>
      </c>
      <c r="C275" s="83">
        <f>'11'!G34</f>
        <v>0</v>
      </c>
      <c r="D275" s="75"/>
      <c r="E275" s="75"/>
      <c r="F275" s="75"/>
      <c r="G275" s="172"/>
      <c r="H275" s="75"/>
      <c r="I275" s="75"/>
      <c r="J275" s="75"/>
      <c r="K275" s="75"/>
      <c r="L275" s="75"/>
      <c r="M275" s="75"/>
      <c r="N275" s="75"/>
      <c r="O275" s="75"/>
    </row>
    <row r="276" spans="1:15" x14ac:dyDescent="0.25">
      <c r="A276" s="72" t="str">
        <f>'11'!A35</f>
        <v>Inzet hoogwerker tbv damwand</v>
      </c>
      <c r="B276" s="73" t="str">
        <f>'11'!H35</f>
        <v>op afroep</v>
      </c>
      <c r="C276" s="83">
        <f>'11'!G35</f>
        <v>0</v>
      </c>
      <c r="D276" s="75"/>
      <c r="E276" s="75"/>
      <c r="F276" s="75"/>
      <c r="G276" s="172"/>
      <c r="H276" s="75"/>
      <c r="I276" s="75"/>
      <c r="J276" s="75"/>
      <c r="K276" s="75"/>
      <c r="L276" s="75"/>
      <c r="M276" s="75"/>
      <c r="N276" s="75"/>
      <c r="O276" s="75"/>
    </row>
    <row r="277" spans="1:15" hidden="1" x14ac:dyDescent="0.25">
      <c r="A277" s="72">
        <f>'11'!A36</f>
        <v>0</v>
      </c>
      <c r="B277" s="73">
        <f>'11'!H36</f>
        <v>0</v>
      </c>
      <c r="C277" s="83" t="str">
        <f>'11'!G36</f>
        <v/>
      </c>
      <c r="D277" s="7"/>
      <c r="E277" s="7"/>
      <c r="F277" s="7"/>
      <c r="G277" s="7"/>
      <c r="H277" s="7"/>
      <c r="I277" s="7"/>
      <c r="J277" s="7"/>
      <c r="K277" s="7"/>
      <c r="L277" s="7"/>
      <c r="M277" s="7"/>
      <c r="N277" s="7"/>
      <c r="O277" s="7"/>
    </row>
    <row r="278" spans="1:15" hidden="1" x14ac:dyDescent="0.25">
      <c r="A278" s="72">
        <f>'11'!A37</f>
        <v>0</v>
      </c>
      <c r="B278" s="73">
        <f>'11'!H37</f>
        <v>0</v>
      </c>
      <c r="C278" s="83" t="str">
        <f>'11'!G37</f>
        <v/>
      </c>
      <c r="D278" s="7"/>
      <c r="E278" s="7"/>
      <c r="F278" s="7"/>
      <c r="G278" s="7"/>
      <c r="H278" s="7"/>
      <c r="I278" s="7"/>
      <c r="J278" s="7"/>
      <c r="K278" s="7"/>
      <c r="L278" s="7"/>
      <c r="M278" s="7"/>
      <c r="N278" s="7"/>
      <c r="O278" s="7"/>
    </row>
    <row r="279" spans="1:15" hidden="1" x14ac:dyDescent="0.25">
      <c r="A279" s="72">
        <f>'11'!A38</f>
        <v>0</v>
      </c>
      <c r="B279" s="73">
        <f>'11'!H38</f>
        <v>0</v>
      </c>
      <c r="C279" s="83" t="str">
        <f>'11'!G38</f>
        <v/>
      </c>
      <c r="D279" s="7"/>
      <c r="E279" s="7"/>
      <c r="F279" s="7"/>
      <c r="G279" s="7"/>
      <c r="H279" s="7"/>
      <c r="I279" s="7"/>
      <c r="J279" s="7"/>
      <c r="K279" s="7"/>
      <c r="L279" s="7"/>
      <c r="M279" s="7"/>
      <c r="N279" s="7"/>
      <c r="O279" s="7"/>
    </row>
    <row r="280" spans="1:15" hidden="1" x14ac:dyDescent="0.25">
      <c r="A280" s="72">
        <f>'11'!A39</f>
        <v>0</v>
      </c>
      <c r="B280" s="73">
        <f>'11'!H39</f>
        <v>0</v>
      </c>
      <c r="C280" s="83" t="str">
        <f>'11'!G39</f>
        <v/>
      </c>
      <c r="D280" s="7"/>
      <c r="E280" s="7"/>
      <c r="F280" s="7"/>
      <c r="G280" s="7"/>
      <c r="H280" s="7"/>
      <c r="I280" s="7"/>
      <c r="J280" s="7"/>
      <c r="K280" s="7"/>
      <c r="L280" s="7"/>
      <c r="M280" s="7"/>
      <c r="N280" s="7"/>
      <c r="O280" s="7"/>
    </row>
    <row r="281" spans="1:15" hidden="1" x14ac:dyDescent="0.25">
      <c r="A281" s="72">
        <f>'11'!A40</f>
        <v>0</v>
      </c>
      <c r="B281" s="73">
        <f>'11'!H40</f>
        <v>0</v>
      </c>
      <c r="C281" s="83" t="str">
        <f>'11'!G40</f>
        <v/>
      </c>
      <c r="D281" s="7"/>
      <c r="E281" s="7"/>
      <c r="F281" s="7"/>
      <c r="G281" s="7"/>
      <c r="H281" s="7"/>
      <c r="I281" s="7"/>
      <c r="J281" s="7"/>
      <c r="K281" s="7"/>
      <c r="L281" s="7"/>
      <c r="M281" s="7"/>
      <c r="N281" s="7"/>
      <c r="O281" s="7"/>
    </row>
    <row r="282" spans="1:15" hidden="1" x14ac:dyDescent="0.25">
      <c r="A282" s="72">
        <f>'11'!A41</f>
        <v>0</v>
      </c>
      <c r="B282" s="73">
        <f>'11'!H41</f>
        <v>0</v>
      </c>
      <c r="C282" s="83" t="str">
        <f>'11'!G41</f>
        <v/>
      </c>
      <c r="D282" s="7"/>
      <c r="E282" s="7"/>
      <c r="F282" s="7"/>
      <c r="G282" s="7"/>
      <c r="H282" s="7"/>
      <c r="I282" s="7"/>
      <c r="J282" s="7"/>
      <c r="K282" s="7"/>
      <c r="L282" s="7"/>
      <c r="M282" s="7"/>
      <c r="N282" s="7"/>
      <c r="O282" s="7"/>
    </row>
    <row r="283" spans="1:15" hidden="1" x14ac:dyDescent="0.25">
      <c r="A283" s="72">
        <f>'11'!A42</f>
        <v>0</v>
      </c>
      <c r="B283" s="73">
        <f>'11'!H42</f>
        <v>0</v>
      </c>
      <c r="C283" s="83" t="str">
        <f>'11'!G42</f>
        <v/>
      </c>
      <c r="D283" s="7"/>
      <c r="E283" s="7"/>
      <c r="F283" s="7"/>
      <c r="G283" s="7"/>
      <c r="H283" s="7"/>
      <c r="I283" s="7"/>
      <c r="J283" s="7"/>
      <c r="K283" s="7"/>
      <c r="L283" s="7"/>
      <c r="M283" s="7"/>
      <c r="N283" s="7"/>
      <c r="O283" s="7"/>
    </row>
    <row r="284" spans="1:15" hidden="1" x14ac:dyDescent="0.25">
      <c r="A284" s="72">
        <f>'11'!A43</f>
        <v>0</v>
      </c>
      <c r="B284" s="73">
        <f>'11'!H43</f>
        <v>0</v>
      </c>
      <c r="C284" s="83">
        <f>'11'!G43</f>
        <v>0</v>
      </c>
      <c r="D284" s="7"/>
      <c r="E284" s="7"/>
      <c r="F284" s="7"/>
      <c r="G284" s="7"/>
      <c r="H284" s="7"/>
      <c r="I284" s="7"/>
      <c r="J284" s="7"/>
      <c r="K284" s="7"/>
      <c r="L284" s="7"/>
      <c r="M284" s="7"/>
      <c r="N284" s="7"/>
      <c r="O284" s="7"/>
    </row>
    <row r="285" spans="1:15" hidden="1" x14ac:dyDescent="0.25">
      <c r="A285" s="72"/>
      <c r="B285" s="73"/>
      <c r="C285" s="83"/>
      <c r="D285" s="7"/>
      <c r="E285" s="7"/>
      <c r="F285" s="7"/>
      <c r="G285" s="7"/>
      <c r="H285" s="7"/>
      <c r="I285" s="7"/>
      <c r="J285" s="7"/>
      <c r="K285" s="7"/>
      <c r="L285" s="7"/>
      <c r="M285" s="7"/>
      <c r="N285" s="7"/>
      <c r="O285" s="7"/>
    </row>
    <row r="287" spans="1:15" ht="45" x14ac:dyDescent="0.25">
      <c r="A287" s="155" t="s">
        <v>85</v>
      </c>
      <c r="B287" s="156" t="s">
        <v>110</v>
      </c>
      <c r="C287" s="157" t="s">
        <v>710</v>
      </c>
      <c r="D287" s="155" t="s">
        <v>98</v>
      </c>
      <c r="E287" s="155" t="s">
        <v>99</v>
      </c>
      <c r="F287" s="155" t="s">
        <v>100</v>
      </c>
      <c r="G287" s="155" t="s">
        <v>101</v>
      </c>
      <c r="H287" s="155" t="s">
        <v>102</v>
      </c>
      <c r="I287" s="155" t="s">
        <v>103</v>
      </c>
      <c r="J287" s="155" t="s">
        <v>104</v>
      </c>
      <c r="K287" s="155" t="s">
        <v>105</v>
      </c>
      <c r="L287" s="155" t="s">
        <v>106</v>
      </c>
      <c r="M287" s="155" t="s">
        <v>107</v>
      </c>
      <c r="N287" s="155" t="s">
        <v>108</v>
      </c>
      <c r="O287" s="155" t="s">
        <v>109</v>
      </c>
    </row>
    <row r="288" spans="1:15" x14ac:dyDescent="0.25">
      <c r="A288" s="81" t="str">
        <f>Totaalblad!B16</f>
        <v>Werkplaats Beilen</v>
      </c>
      <c r="B288" s="81"/>
      <c r="C288" s="81"/>
      <c r="D288" s="81"/>
      <c r="E288" s="81"/>
      <c r="F288" s="81"/>
      <c r="G288" s="81"/>
      <c r="H288" s="81"/>
      <c r="I288" s="81"/>
      <c r="J288" s="81"/>
      <c r="K288" s="81"/>
      <c r="L288" s="81"/>
      <c r="M288" s="81"/>
      <c r="N288" s="81"/>
      <c r="O288" s="81"/>
    </row>
    <row r="289" spans="1:15" x14ac:dyDescent="0.25">
      <c r="A289" s="82" t="str">
        <f>'12'!$A$11</f>
        <v>Regulier schoonmaakonderhoud</v>
      </c>
      <c r="B289" s="73">
        <v>12</v>
      </c>
      <c r="C289" s="83">
        <f>'12'!$H$12</f>
        <v>0</v>
      </c>
      <c r="D289" s="75"/>
      <c r="E289" s="75"/>
      <c r="F289" s="75"/>
      <c r="G289" s="86"/>
      <c r="H289" s="75"/>
      <c r="I289" s="75"/>
      <c r="J289" s="75"/>
      <c r="K289" s="75"/>
      <c r="L289" s="75"/>
      <c r="M289" s="75"/>
      <c r="N289" s="75"/>
      <c r="O289" s="75"/>
    </row>
    <row r="290" spans="1:15" x14ac:dyDescent="0.25">
      <c r="A290" s="81" t="s">
        <v>111</v>
      </c>
      <c r="B290" s="81"/>
      <c r="C290" s="81"/>
      <c r="D290" s="84"/>
      <c r="E290" s="84"/>
      <c r="F290" s="84"/>
      <c r="G290" s="84"/>
      <c r="H290" s="84"/>
      <c r="I290" s="84"/>
      <c r="J290" s="84"/>
      <c r="K290" s="84"/>
      <c r="L290" s="84"/>
      <c r="M290" s="84"/>
      <c r="N290" s="84"/>
      <c r="O290" s="84"/>
    </row>
    <row r="291" spans="1:15" x14ac:dyDescent="0.25">
      <c r="A291" s="72" t="str">
        <f>'Normen en kosten'!$G$9</f>
        <v>Wassen buitengevelglas</v>
      </c>
      <c r="B291" s="174">
        <f>'12'!H21</f>
        <v>2</v>
      </c>
      <c r="C291" s="83">
        <f>'12'!G21</f>
        <v>0</v>
      </c>
      <c r="D291" s="75"/>
      <c r="E291" s="75"/>
      <c r="F291" s="75"/>
      <c r="G291" s="86"/>
      <c r="H291" s="75"/>
      <c r="I291" s="75"/>
      <c r="J291" s="75"/>
      <c r="K291" s="75"/>
      <c r="L291" s="75"/>
      <c r="M291" s="75"/>
      <c r="N291" s="75"/>
      <c r="O291" s="75"/>
    </row>
    <row r="292" spans="1:15" x14ac:dyDescent="0.25">
      <c r="A292" s="72" t="str">
        <f>'Normen en kosten'!$G$10</f>
        <v>Wassen binnengevelglas</v>
      </c>
      <c r="B292" s="174">
        <f>'12'!H22</f>
        <v>2</v>
      </c>
      <c r="C292" s="83">
        <f>'12'!G22</f>
        <v>0</v>
      </c>
      <c r="D292" s="75"/>
      <c r="E292" s="75"/>
      <c r="F292" s="75"/>
      <c r="G292" s="75"/>
      <c r="H292" s="75"/>
      <c r="I292" s="75"/>
      <c r="J292" s="75"/>
      <c r="K292" s="75"/>
      <c r="L292" s="75"/>
      <c r="M292" s="75"/>
      <c r="N292" s="75"/>
      <c r="O292" s="75"/>
    </row>
    <row r="293" spans="1:15" x14ac:dyDescent="0.25">
      <c r="A293" s="72" t="str">
        <f>'Normen en kosten'!$G$11</f>
        <v>Wassen separatieglas  1)</v>
      </c>
      <c r="B293" s="174">
        <f>'12'!H23</f>
        <v>2</v>
      </c>
      <c r="C293" s="83">
        <f>'12'!G23</f>
        <v>0</v>
      </c>
      <c r="D293" s="75"/>
      <c r="E293" s="75"/>
      <c r="F293" s="75"/>
      <c r="G293" s="75"/>
      <c r="H293" s="75"/>
      <c r="I293" s="75"/>
      <c r="J293" s="75"/>
      <c r="K293" s="75"/>
      <c r="L293" s="75"/>
      <c r="M293" s="75"/>
      <c r="N293" s="75"/>
      <c r="O293" s="75"/>
    </row>
    <row r="294" spans="1:15" x14ac:dyDescent="0.25">
      <c r="A294" s="81" t="s">
        <v>112</v>
      </c>
      <c r="B294" s="81"/>
      <c r="C294" s="81"/>
      <c r="D294" s="84"/>
      <c r="E294" s="84"/>
      <c r="F294" s="84"/>
      <c r="G294" s="84"/>
      <c r="H294" s="84"/>
      <c r="I294" s="84"/>
      <c r="J294" s="84"/>
      <c r="K294" s="84"/>
      <c r="L294" s="84"/>
      <c r="M294" s="84"/>
      <c r="N294" s="84"/>
      <c r="O294" s="84"/>
    </row>
    <row r="295" spans="1:15" x14ac:dyDescent="0.25">
      <c r="A295" s="173" t="str">
        <f>'Normen en kosten'!$G$4</f>
        <v>Topstrippen en topcoaten linoleum</v>
      </c>
      <c r="B295" s="73">
        <f>'12'!H16</f>
        <v>1</v>
      </c>
      <c r="C295" s="83">
        <f>'12'!G16</f>
        <v>0</v>
      </c>
      <c r="D295" s="75"/>
      <c r="E295" s="75"/>
      <c r="F295" s="75"/>
      <c r="G295" s="172"/>
      <c r="H295" s="75"/>
      <c r="I295" s="75"/>
      <c r="J295" s="75"/>
      <c r="K295" s="75"/>
      <c r="L295" s="75"/>
      <c r="M295" s="75"/>
      <c r="N295" s="75"/>
      <c r="O295" s="75"/>
    </row>
    <row r="296" spans="1:15" x14ac:dyDescent="0.25">
      <c r="A296" s="47" t="str">
        <f>'Normen en kosten'!$G$5</f>
        <v>Recoaten linoleum</v>
      </c>
      <c r="B296" s="73" t="str">
        <f>'12'!H17</f>
        <v>op afroep</v>
      </c>
      <c r="C296" s="83">
        <f>'12'!G17</f>
        <v>0</v>
      </c>
      <c r="D296" s="75"/>
      <c r="E296" s="75"/>
      <c r="F296" s="75"/>
      <c r="G296" s="172"/>
      <c r="H296" s="75"/>
      <c r="I296" s="75"/>
      <c r="J296" s="75"/>
      <c r="K296" s="75"/>
      <c r="L296" s="75"/>
      <c r="M296" s="75"/>
      <c r="N296" s="75"/>
      <c r="O296" s="75"/>
    </row>
    <row r="297" spans="1:15" x14ac:dyDescent="0.25">
      <c r="A297" s="47" t="str">
        <f>'Normen en kosten'!$G$6</f>
        <v>Volsprayen linoleum</v>
      </c>
      <c r="B297" s="73">
        <f>'12'!H18</f>
        <v>3</v>
      </c>
      <c r="C297" s="83">
        <f>'12'!G18</f>
        <v>0</v>
      </c>
      <c r="D297" s="75"/>
      <c r="E297" s="75"/>
      <c r="F297" s="75"/>
      <c r="G297" s="172"/>
      <c r="H297" s="75"/>
      <c r="I297" s="75"/>
      <c r="J297" s="75"/>
      <c r="K297" s="75"/>
      <c r="L297" s="75"/>
      <c r="M297" s="75"/>
      <c r="N297" s="75"/>
      <c r="O297" s="75"/>
    </row>
    <row r="298" spans="1:15" x14ac:dyDescent="0.25">
      <c r="A298" s="47" t="str">
        <f>'Normen en kosten'!$G$7</f>
        <v>Tapijtreinigen</v>
      </c>
      <c r="B298" s="73">
        <f>'12'!H19</f>
        <v>0</v>
      </c>
      <c r="C298" s="83">
        <f>'12'!G19</f>
        <v>0</v>
      </c>
      <c r="D298" s="75"/>
      <c r="E298" s="75"/>
      <c r="F298" s="75"/>
      <c r="G298" s="172"/>
      <c r="H298" s="75"/>
      <c r="I298" s="75"/>
      <c r="J298" s="75"/>
      <c r="K298" s="75"/>
      <c r="L298" s="75"/>
      <c r="M298" s="75"/>
      <c r="N298" s="75"/>
      <c r="O298" s="75"/>
    </row>
    <row r="299" spans="1:15" x14ac:dyDescent="0.25">
      <c r="A299" s="81" t="s">
        <v>21</v>
      </c>
      <c r="B299" s="81"/>
      <c r="C299" s="81"/>
      <c r="D299" s="84"/>
      <c r="E299" s="84"/>
      <c r="F299" s="84"/>
      <c r="G299" s="84"/>
      <c r="H299" s="84"/>
      <c r="I299" s="84"/>
      <c r="J299" s="84"/>
      <c r="K299" s="84"/>
      <c r="L299" s="84"/>
      <c r="M299" s="84"/>
      <c r="N299" s="84"/>
      <c r="O299" s="84"/>
    </row>
    <row r="300" spans="1:15" x14ac:dyDescent="0.25">
      <c r="A300" s="72" t="str">
        <f>'12'!A33</f>
        <v>Dakgoten en daken blad- en vuilvrij maken</v>
      </c>
      <c r="B300" s="73" t="str">
        <f>'12'!H33</f>
        <v>op afroep</v>
      </c>
      <c r="C300" s="83">
        <f>'12'!G33</f>
        <v>0</v>
      </c>
      <c r="D300" s="75"/>
      <c r="E300" s="75"/>
      <c r="F300" s="75"/>
      <c r="G300" s="172"/>
      <c r="H300" s="75"/>
      <c r="I300" s="75"/>
      <c r="J300" s="75"/>
      <c r="K300" s="75"/>
      <c r="L300" s="75"/>
      <c r="M300" s="75"/>
      <c r="N300" s="75"/>
      <c r="O300" s="75"/>
    </row>
    <row r="301" spans="1:15" x14ac:dyDescent="0.25">
      <c r="A301" s="72" t="str">
        <f>'12'!A34</f>
        <v>Schoonloopmat 150x250 wisselen</v>
      </c>
      <c r="B301" s="73">
        <f>'12'!H34</f>
        <v>52</v>
      </c>
      <c r="C301" s="83">
        <f>'12'!G34</f>
        <v>0</v>
      </c>
      <c r="D301" s="75"/>
      <c r="E301" s="75"/>
      <c r="F301" s="75"/>
      <c r="G301" s="172"/>
      <c r="H301" s="75"/>
      <c r="I301" s="75"/>
      <c r="J301" s="75"/>
      <c r="K301" s="75"/>
      <c r="L301" s="75"/>
      <c r="M301" s="75"/>
      <c r="N301" s="75"/>
      <c r="O301" s="75"/>
    </row>
    <row r="302" spans="1:15" hidden="1" x14ac:dyDescent="0.25">
      <c r="A302" s="72">
        <f>'12'!A35</f>
        <v>0</v>
      </c>
      <c r="B302" s="73">
        <f>'12'!H35</f>
        <v>0</v>
      </c>
      <c r="C302" s="83" t="str">
        <f>'12'!G35</f>
        <v/>
      </c>
      <c r="D302" s="75"/>
      <c r="E302" s="75"/>
      <c r="F302" s="75"/>
      <c r="G302" s="172"/>
      <c r="H302" s="75"/>
      <c r="I302" s="75"/>
      <c r="J302" s="75"/>
      <c r="K302" s="75"/>
      <c r="L302" s="75"/>
      <c r="M302" s="75"/>
      <c r="N302" s="75"/>
      <c r="O302" s="75"/>
    </row>
    <row r="303" spans="1:15" hidden="1" x14ac:dyDescent="0.25">
      <c r="A303" s="72">
        <f>'12'!A36</f>
        <v>0</v>
      </c>
      <c r="B303" s="73">
        <f>'12'!H36</f>
        <v>0</v>
      </c>
      <c r="C303" s="83" t="str">
        <f>'12'!G36</f>
        <v/>
      </c>
      <c r="D303" s="7"/>
      <c r="E303" s="7"/>
      <c r="F303" s="7"/>
      <c r="G303" s="7"/>
      <c r="H303" s="7"/>
      <c r="I303" s="7"/>
      <c r="J303" s="7"/>
      <c r="K303" s="7"/>
      <c r="L303" s="7"/>
      <c r="M303" s="7"/>
      <c r="N303" s="7"/>
      <c r="O303" s="7"/>
    </row>
    <row r="304" spans="1:15" hidden="1" x14ac:dyDescent="0.25">
      <c r="A304" s="72">
        <f>'12'!A37</f>
        <v>0</v>
      </c>
      <c r="B304" s="73">
        <f>'12'!H37</f>
        <v>0</v>
      </c>
      <c r="C304" s="83" t="str">
        <f>'12'!G37</f>
        <v/>
      </c>
      <c r="D304" s="7"/>
      <c r="E304" s="7"/>
      <c r="F304" s="7"/>
      <c r="G304" s="7"/>
      <c r="H304" s="7"/>
      <c r="I304" s="7"/>
      <c r="J304" s="7"/>
      <c r="K304" s="7"/>
      <c r="L304" s="7"/>
      <c r="M304" s="7"/>
      <c r="N304" s="7"/>
      <c r="O304" s="7"/>
    </row>
    <row r="305" spans="1:15" hidden="1" x14ac:dyDescent="0.25">
      <c r="A305" s="72">
        <f>'12'!A38</f>
        <v>0</v>
      </c>
      <c r="B305" s="73">
        <f>'12'!H38</f>
        <v>0</v>
      </c>
      <c r="C305" s="83" t="str">
        <f>'12'!G38</f>
        <v/>
      </c>
      <c r="D305" s="7"/>
      <c r="E305" s="7"/>
      <c r="F305" s="7"/>
      <c r="G305" s="7"/>
      <c r="H305" s="7"/>
      <c r="I305" s="7"/>
      <c r="J305" s="7"/>
      <c r="K305" s="7"/>
      <c r="L305" s="7"/>
      <c r="M305" s="7"/>
      <c r="N305" s="7"/>
      <c r="O305" s="7"/>
    </row>
    <row r="306" spans="1:15" hidden="1" x14ac:dyDescent="0.25">
      <c r="A306" s="72">
        <f>'12'!A39</f>
        <v>0</v>
      </c>
      <c r="B306" s="73">
        <f>'12'!H39</f>
        <v>0</v>
      </c>
      <c r="C306" s="83" t="str">
        <f>'12'!G39</f>
        <v/>
      </c>
      <c r="D306" s="7"/>
      <c r="E306" s="7"/>
      <c r="F306" s="7"/>
      <c r="G306" s="7"/>
      <c r="H306" s="7"/>
      <c r="I306" s="7"/>
      <c r="J306" s="7"/>
      <c r="K306" s="7"/>
      <c r="L306" s="7"/>
      <c r="M306" s="7"/>
      <c r="N306" s="7"/>
      <c r="O306" s="7"/>
    </row>
    <row r="307" spans="1:15" hidden="1" x14ac:dyDescent="0.25">
      <c r="A307" s="72">
        <f>'12'!A40</f>
        <v>0</v>
      </c>
      <c r="B307" s="73">
        <f>'12'!H40</f>
        <v>0</v>
      </c>
      <c r="C307" s="83" t="str">
        <f>'12'!G40</f>
        <v/>
      </c>
      <c r="D307" s="7"/>
      <c r="E307" s="7"/>
      <c r="F307" s="7"/>
      <c r="G307" s="7"/>
      <c r="H307" s="7"/>
      <c r="I307" s="7"/>
      <c r="J307" s="7"/>
      <c r="K307" s="7"/>
      <c r="L307" s="7"/>
      <c r="M307" s="7"/>
      <c r="N307" s="7"/>
      <c r="O307" s="7"/>
    </row>
    <row r="308" spans="1:15" hidden="1" x14ac:dyDescent="0.25">
      <c r="A308" s="72">
        <f>'12'!A41</f>
        <v>0</v>
      </c>
      <c r="B308" s="73">
        <f>'12'!H41</f>
        <v>0</v>
      </c>
      <c r="C308" s="83" t="str">
        <f>'12'!G41</f>
        <v/>
      </c>
      <c r="D308" s="7"/>
      <c r="E308" s="7"/>
      <c r="F308" s="7"/>
      <c r="G308" s="7"/>
      <c r="H308" s="7"/>
      <c r="I308" s="7"/>
      <c r="J308" s="7"/>
      <c r="K308" s="7"/>
      <c r="L308" s="7"/>
      <c r="M308" s="7"/>
      <c r="N308" s="7"/>
      <c r="O308" s="7"/>
    </row>
    <row r="309" spans="1:15" hidden="1" x14ac:dyDescent="0.25">
      <c r="A309" s="72">
        <f>'12'!A42</f>
        <v>0</v>
      </c>
      <c r="B309" s="73">
        <f>'12'!H42</f>
        <v>0</v>
      </c>
      <c r="C309" s="83" t="str">
        <f>'12'!G42</f>
        <v/>
      </c>
      <c r="D309" s="7"/>
      <c r="E309" s="7"/>
      <c r="F309" s="7"/>
      <c r="G309" s="7"/>
      <c r="H309" s="7"/>
      <c r="I309" s="7"/>
      <c r="J309" s="7"/>
      <c r="K309" s="7"/>
      <c r="L309" s="7"/>
      <c r="M309" s="7"/>
      <c r="N309" s="7"/>
      <c r="O309" s="7"/>
    </row>
    <row r="310" spans="1:15" hidden="1" x14ac:dyDescent="0.25">
      <c r="A310" s="72">
        <f>'12'!A43</f>
        <v>0</v>
      </c>
      <c r="B310" s="73">
        <f>'12'!H43</f>
        <v>0</v>
      </c>
      <c r="C310" s="83">
        <f>'12'!G43</f>
        <v>0</v>
      </c>
      <c r="D310" s="7"/>
      <c r="E310" s="7"/>
      <c r="F310" s="7"/>
      <c r="G310" s="7"/>
      <c r="H310" s="7"/>
      <c r="I310" s="7"/>
      <c r="J310" s="7"/>
      <c r="K310" s="7"/>
      <c r="L310" s="7"/>
      <c r="M310" s="7"/>
      <c r="N310" s="7"/>
      <c r="O310" s="7"/>
    </row>
    <row r="311" spans="1:15" x14ac:dyDescent="0.25">
      <c r="A311" s="72"/>
      <c r="B311" s="73"/>
      <c r="C311" s="83"/>
      <c r="D311" s="7"/>
      <c r="E311" s="7"/>
      <c r="F311" s="7"/>
      <c r="G311" s="7"/>
      <c r="H311" s="7"/>
      <c r="I311" s="7"/>
      <c r="J311" s="7"/>
      <c r="K311" s="7"/>
      <c r="L311" s="7"/>
      <c r="M311" s="7"/>
      <c r="N311" s="7"/>
      <c r="O311" s="7"/>
    </row>
    <row r="313" spans="1:15" ht="45" x14ac:dyDescent="0.25">
      <c r="A313" s="155" t="s">
        <v>85</v>
      </c>
      <c r="B313" s="156" t="s">
        <v>110</v>
      </c>
      <c r="C313" s="157" t="s">
        <v>710</v>
      </c>
      <c r="D313" s="155" t="s">
        <v>98</v>
      </c>
      <c r="E313" s="155" t="s">
        <v>99</v>
      </c>
      <c r="F313" s="155" t="s">
        <v>100</v>
      </c>
      <c r="G313" s="155" t="s">
        <v>101</v>
      </c>
      <c r="H313" s="155" t="s">
        <v>102</v>
      </c>
      <c r="I313" s="155" t="s">
        <v>103</v>
      </c>
      <c r="J313" s="155" t="s">
        <v>104</v>
      </c>
      <c r="K313" s="155" t="s">
        <v>105</v>
      </c>
      <c r="L313" s="155" t="s">
        <v>106</v>
      </c>
      <c r="M313" s="155" t="s">
        <v>107</v>
      </c>
      <c r="N313" s="155" t="s">
        <v>108</v>
      </c>
      <c r="O313" s="155" t="s">
        <v>109</v>
      </c>
    </row>
    <row r="314" spans="1:15" x14ac:dyDescent="0.25">
      <c r="A314" s="81" t="str">
        <f>Totaalblad!B17</f>
        <v>Werkplaats Smilde</v>
      </c>
      <c r="B314" s="81"/>
      <c r="C314" s="81"/>
      <c r="D314" s="81"/>
      <c r="E314" s="81"/>
      <c r="F314" s="81"/>
      <c r="G314" s="81"/>
      <c r="H314" s="81"/>
      <c r="I314" s="81"/>
      <c r="J314" s="81"/>
      <c r="K314" s="81"/>
      <c r="L314" s="81"/>
      <c r="M314" s="81"/>
      <c r="N314" s="81"/>
      <c r="O314" s="81"/>
    </row>
    <row r="315" spans="1:15" x14ac:dyDescent="0.25">
      <c r="A315" s="82" t="str">
        <f>'13'!$A$11</f>
        <v>Regulier schoonmaakonderhoud</v>
      </c>
      <c r="B315" s="73">
        <v>12</v>
      </c>
      <c r="C315" s="83">
        <f>'13'!$H$12</f>
        <v>0</v>
      </c>
      <c r="D315" s="75"/>
      <c r="E315" s="75"/>
      <c r="F315" s="75"/>
      <c r="G315" s="86"/>
      <c r="H315" s="75"/>
      <c r="I315" s="75"/>
      <c r="J315" s="75"/>
      <c r="K315" s="75"/>
      <c r="L315" s="75"/>
      <c r="M315" s="75"/>
      <c r="N315" s="75"/>
      <c r="O315" s="75"/>
    </row>
    <row r="316" spans="1:15" x14ac:dyDescent="0.25">
      <c r="A316" s="81" t="s">
        <v>111</v>
      </c>
      <c r="B316" s="81"/>
      <c r="C316" s="81"/>
      <c r="D316" s="84"/>
      <c r="E316" s="84"/>
      <c r="F316" s="84"/>
      <c r="G316" s="84"/>
      <c r="H316" s="84"/>
      <c r="I316" s="84"/>
      <c r="J316" s="84"/>
      <c r="K316" s="84"/>
      <c r="L316" s="84"/>
      <c r="M316" s="84"/>
      <c r="N316" s="84"/>
      <c r="O316" s="84"/>
    </row>
    <row r="317" spans="1:15" x14ac:dyDescent="0.25">
      <c r="A317" s="72" t="str">
        <f>'Normen en kosten'!$G$9</f>
        <v>Wassen buitengevelglas</v>
      </c>
      <c r="B317" s="174">
        <f>'13'!H21</f>
        <v>2</v>
      </c>
      <c r="C317" s="83">
        <f>'13'!G21</f>
        <v>0</v>
      </c>
      <c r="D317" s="75"/>
      <c r="E317" s="75"/>
      <c r="F317" s="75"/>
      <c r="G317" s="86"/>
      <c r="H317" s="75"/>
      <c r="I317" s="75"/>
      <c r="J317" s="75"/>
      <c r="K317" s="75"/>
      <c r="L317" s="75"/>
      <c r="M317" s="75"/>
      <c r="N317" s="75"/>
      <c r="O317" s="75"/>
    </row>
    <row r="318" spans="1:15" x14ac:dyDescent="0.25">
      <c r="A318" s="72" t="str">
        <f>'Normen en kosten'!$G$10</f>
        <v>Wassen binnengevelglas</v>
      </c>
      <c r="B318" s="174">
        <f>'13'!H22</f>
        <v>2</v>
      </c>
      <c r="C318" s="83">
        <f>'13'!G22</f>
        <v>0</v>
      </c>
      <c r="D318" s="75"/>
      <c r="E318" s="75"/>
      <c r="F318" s="75"/>
      <c r="G318" s="75"/>
      <c r="H318" s="75"/>
      <c r="I318" s="75"/>
      <c r="J318" s="75"/>
      <c r="K318" s="75"/>
      <c r="L318" s="75"/>
      <c r="M318" s="75"/>
      <c r="N318" s="75"/>
      <c r="O318" s="75"/>
    </row>
    <row r="319" spans="1:15" x14ac:dyDescent="0.25">
      <c r="A319" s="72" t="str">
        <f>'Normen en kosten'!$G$11</f>
        <v>Wassen separatieglas  1)</v>
      </c>
      <c r="B319" s="174">
        <f>'13'!H23</f>
        <v>2</v>
      </c>
      <c r="C319" s="83">
        <f>'13'!G23</f>
        <v>0</v>
      </c>
      <c r="D319" s="75"/>
      <c r="E319" s="75"/>
      <c r="F319" s="75"/>
      <c r="G319" s="75"/>
      <c r="H319" s="75"/>
      <c r="I319" s="75"/>
      <c r="J319" s="75"/>
      <c r="K319" s="75"/>
      <c r="L319" s="75"/>
      <c r="M319" s="75"/>
      <c r="N319" s="75"/>
      <c r="O319" s="75"/>
    </row>
    <row r="320" spans="1:15" x14ac:dyDescent="0.25">
      <c r="A320" s="81" t="s">
        <v>112</v>
      </c>
      <c r="B320" s="81"/>
      <c r="C320" s="81"/>
      <c r="D320" s="84"/>
      <c r="E320" s="84"/>
      <c r="F320" s="84"/>
      <c r="G320" s="84"/>
      <c r="H320" s="84"/>
      <c r="I320" s="84"/>
      <c r="J320" s="84"/>
      <c r="K320" s="84"/>
      <c r="L320" s="84"/>
      <c r="M320" s="84"/>
      <c r="N320" s="84"/>
      <c r="O320" s="84"/>
    </row>
    <row r="321" spans="1:15" x14ac:dyDescent="0.25">
      <c r="A321" s="173" t="str">
        <f>'Normen en kosten'!$G$4</f>
        <v>Topstrippen en topcoaten linoleum</v>
      </c>
      <c r="B321" s="73">
        <f>'13'!H16</f>
        <v>1</v>
      </c>
      <c r="C321" s="83">
        <f>'13'!G16</f>
        <v>0</v>
      </c>
      <c r="D321" s="75"/>
      <c r="E321" s="75"/>
      <c r="F321" s="75"/>
      <c r="G321" s="172"/>
      <c r="H321" s="75"/>
      <c r="I321" s="75"/>
      <c r="J321" s="75"/>
      <c r="K321" s="75"/>
      <c r="L321" s="75"/>
      <c r="M321" s="75"/>
      <c r="N321" s="75"/>
      <c r="O321" s="75"/>
    </row>
    <row r="322" spans="1:15" x14ac:dyDescent="0.25">
      <c r="A322" s="47" t="str">
        <f>'Normen en kosten'!$G$5</f>
        <v>Recoaten linoleum</v>
      </c>
      <c r="B322" s="73" t="str">
        <f>'13'!H17</f>
        <v>op afroep</v>
      </c>
      <c r="C322" s="83">
        <f>'13'!G17</f>
        <v>0</v>
      </c>
      <c r="D322" s="75"/>
      <c r="E322" s="75"/>
      <c r="F322" s="75"/>
      <c r="G322" s="172"/>
      <c r="H322" s="75"/>
      <c r="I322" s="75"/>
      <c r="J322" s="75"/>
      <c r="K322" s="75"/>
      <c r="L322" s="75"/>
      <c r="M322" s="75"/>
      <c r="N322" s="75"/>
      <c r="O322" s="75"/>
    </row>
    <row r="323" spans="1:15" x14ac:dyDescent="0.25">
      <c r="A323" s="47" t="str">
        <f>'Normen en kosten'!$G$6</f>
        <v>Volsprayen linoleum</v>
      </c>
      <c r="B323" s="73" t="str">
        <f>'13'!H18</f>
        <v>op afroep</v>
      </c>
      <c r="C323" s="83">
        <f>'13'!G18</f>
        <v>0</v>
      </c>
      <c r="D323" s="75"/>
      <c r="E323" s="75"/>
      <c r="F323" s="75"/>
      <c r="G323" s="172"/>
      <c r="H323" s="75"/>
      <c r="I323" s="75"/>
      <c r="J323" s="75"/>
      <c r="K323" s="75"/>
      <c r="L323" s="75"/>
      <c r="M323" s="75"/>
      <c r="N323" s="75"/>
      <c r="O323" s="75"/>
    </row>
    <row r="324" spans="1:15" x14ac:dyDescent="0.25">
      <c r="A324" s="47" t="str">
        <f>'Normen en kosten'!$G$7</f>
        <v>Tapijtreinigen</v>
      </c>
      <c r="B324" s="73">
        <f>'13'!H19</f>
        <v>0</v>
      </c>
      <c r="C324" s="83">
        <f>'13'!G19</f>
        <v>0</v>
      </c>
      <c r="D324" s="75"/>
      <c r="E324" s="75"/>
      <c r="F324" s="75"/>
      <c r="G324" s="172"/>
      <c r="H324" s="75"/>
      <c r="I324" s="75"/>
      <c r="J324" s="75"/>
      <c r="K324" s="75"/>
      <c r="L324" s="75"/>
      <c r="M324" s="75"/>
      <c r="N324" s="75"/>
      <c r="O324" s="75"/>
    </row>
    <row r="325" spans="1:15" x14ac:dyDescent="0.25">
      <c r="A325" s="81" t="s">
        <v>21</v>
      </c>
      <c r="B325" s="81"/>
      <c r="C325" s="81"/>
      <c r="D325" s="84"/>
      <c r="E325" s="84"/>
      <c r="F325" s="84"/>
      <c r="G325" s="84"/>
      <c r="H325" s="84"/>
      <c r="I325" s="84"/>
      <c r="J325" s="84"/>
      <c r="K325" s="84"/>
      <c r="L325" s="84"/>
      <c r="M325" s="84"/>
      <c r="N325" s="84"/>
      <c r="O325" s="84"/>
    </row>
    <row r="326" spans="1:15" x14ac:dyDescent="0.25">
      <c r="A326" s="72" t="str">
        <f>'13'!A33</f>
        <v>Dakgoten en daken blad- en vuilvrij maken</v>
      </c>
      <c r="B326" s="73" t="str">
        <f>'13'!H33</f>
        <v>op afroep</v>
      </c>
      <c r="C326" s="83">
        <f>'13'!G33</f>
        <v>0</v>
      </c>
      <c r="D326" s="75"/>
      <c r="E326" s="75"/>
      <c r="F326" s="75"/>
      <c r="G326" s="172"/>
      <c r="H326" s="75"/>
      <c r="I326" s="75"/>
      <c r="J326" s="75"/>
      <c r="K326" s="75"/>
      <c r="L326" s="75"/>
      <c r="M326" s="75"/>
      <c r="N326" s="75"/>
      <c r="O326" s="75"/>
    </row>
    <row r="327" spans="1:15" hidden="1" x14ac:dyDescent="0.25">
      <c r="A327" s="72">
        <f>'13'!A34</f>
        <v>0</v>
      </c>
      <c r="B327" s="73">
        <f>'13'!H34</f>
        <v>0</v>
      </c>
      <c r="C327" s="83" t="str">
        <f>'13'!G34</f>
        <v/>
      </c>
      <c r="D327" s="75"/>
      <c r="E327" s="75"/>
      <c r="F327" s="75"/>
      <c r="G327" s="172"/>
      <c r="H327" s="75"/>
      <c r="I327" s="75"/>
      <c r="J327" s="75"/>
      <c r="K327" s="75"/>
      <c r="L327" s="75"/>
      <c r="M327" s="75"/>
      <c r="N327" s="75"/>
      <c r="O327" s="75"/>
    </row>
    <row r="328" spans="1:15" hidden="1" x14ac:dyDescent="0.25">
      <c r="A328" s="72">
        <f>'13'!A35</f>
        <v>0</v>
      </c>
      <c r="B328" s="73">
        <f>'13'!H35</f>
        <v>0</v>
      </c>
      <c r="C328" s="83" t="str">
        <f>'13'!G35</f>
        <v/>
      </c>
      <c r="D328" s="75"/>
      <c r="E328" s="75"/>
      <c r="F328" s="75"/>
      <c r="G328" s="172"/>
      <c r="H328" s="75"/>
      <c r="I328" s="75"/>
      <c r="J328" s="75"/>
      <c r="K328" s="75"/>
      <c r="L328" s="75"/>
      <c r="M328" s="75"/>
      <c r="N328" s="75"/>
      <c r="O328" s="75"/>
    </row>
    <row r="329" spans="1:15" hidden="1" x14ac:dyDescent="0.25">
      <c r="A329" s="72">
        <f>'13'!A36</f>
        <v>0</v>
      </c>
      <c r="B329" s="73">
        <f>'13'!H36</f>
        <v>0</v>
      </c>
      <c r="C329" s="83" t="str">
        <f>'13'!G36</f>
        <v/>
      </c>
      <c r="D329" s="7"/>
      <c r="E329" s="7"/>
      <c r="F329" s="7"/>
      <c r="G329" s="7"/>
      <c r="H329" s="7"/>
      <c r="I329" s="7"/>
      <c r="J329" s="7"/>
      <c r="K329" s="7"/>
      <c r="L329" s="7"/>
      <c r="M329" s="7"/>
      <c r="N329" s="7"/>
      <c r="O329" s="7"/>
    </row>
    <row r="330" spans="1:15" hidden="1" x14ac:dyDescent="0.25">
      <c r="A330" s="72">
        <f>'13'!A37</f>
        <v>0</v>
      </c>
      <c r="B330" s="73">
        <f>'13'!H37</f>
        <v>0</v>
      </c>
      <c r="C330" s="83" t="str">
        <f>'13'!G37</f>
        <v/>
      </c>
      <c r="D330" s="7"/>
      <c r="E330" s="7"/>
      <c r="F330" s="7"/>
      <c r="G330" s="7"/>
      <c r="H330" s="7"/>
      <c r="I330" s="7"/>
      <c r="J330" s="7"/>
      <c r="K330" s="7"/>
      <c r="L330" s="7"/>
      <c r="M330" s="7"/>
      <c r="N330" s="7"/>
      <c r="O330" s="7"/>
    </row>
    <row r="331" spans="1:15" hidden="1" x14ac:dyDescent="0.25">
      <c r="A331" s="72">
        <f>'13'!A38</f>
        <v>0</v>
      </c>
      <c r="B331" s="73">
        <f>'13'!H38</f>
        <v>0</v>
      </c>
      <c r="C331" s="83" t="str">
        <f>'13'!G38</f>
        <v/>
      </c>
      <c r="D331" s="7"/>
      <c r="E331" s="7"/>
      <c r="F331" s="7"/>
      <c r="G331" s="7"/>
      <c r="H331" s="7"/>
      <c r="I331" s="7"/>
      <c r="J331" s="7"/>
      <c r="K331" s="7"/>
      <c r="L331" s="7"/>
      <c r="M331" s="7"/>
      <c r="N331" s="7"/>
      <c r="O331" s="7"/>
    </row>
    <row r="332" spans="1:15" hidden="1" x14ac:dyDescent="0.25">
      <c r="A332" s="72">
        <f>'13'!A39</f>
        <v>0</v>
      </c>
      <c r="B332" s="73">
        <f>'13'!H39</f>
        <v>0</v>
      </c>
      <c r="C332" s="83" t="str">
        <f>'13'!G39</f>
        <v/>
      </c>
      <c r="D332" s="7"/>
      <c r="E332" s="7"/>
      <c r="F332" s="7"/>
      <c r="G332" s="7"/>
      <c r="H332" s="7"/>
      <c r="I332" s="7"/>
      <c r="J332" s="7"/>
      <c r="K332" s="7"/>
      <c r="L332" s="7"/>
      <c r="M332" s="7"/>
      <c r="N332" s="7"/>
      <c r="O332" s="7"/>
    </row>
    <row r="333" spans="1:15" hidden="1" x14ac:dyDescent="0.25">
      <c r="A333" s="72">
        <f>'13'!A40</f>
        <v>0</v>
      </c>
      <c r="B333" s="73">
        <f>'13'!H40</f>
        <v>0</v>
      </c>
      <c r="C333" s="83" t="str">
        <f>'13'!G40</f>
        <v/>
      </c>
      <c r="D333" s="7"/>
      <c r="E333" s="7"/>
      <c r="F333" s="7"/>
      <c r="G333" s="7"/>
      <c r="H333" s="7"/>
      <c r="I333" s="7"/>
      <c r="J333" s="7"/>
      <c r="K333" s="7"/>
      <c r="L333" s="7"/>
      <c r="M333" s="7"/>
      <c r="N333" s="7"/>
      <c r="O333" s="7"/>
    </row>
    <row r="334" spans="1:15" hidden="1" x14ac:dyDescent="0.25">
      <c r="A334" s="72">
        <f>'13'!A41</f>
        <v>0</v>
      </c>
      <c r="B334" s="73">
        <f>'13'!H41</f>
        <v>0</v>
      </c>
      <c r="C334" s="83" t="str">
        <f>'13'!G41</f>
        <v/>
      </c>
      <c r="D334" s="7"/>
      <c r="E334" s="7"/>
      <c r="F334" s="7"/>
      <c r="G334" s="7"/>
      <c r="H334" s="7"/>
      <c r="I334" s="7"/>
      <c r="J334" s="7"/>
      <c r="K334" s="7"/>
      <c r="L334" s="7"/>
      <c r="M334" s="7"/>
      <c r="N334" s="7"/>
      <c r="O334" s="7"/>
    </row>
    <row r="335" spans="1:15" hidden="1" x14ac:dyDescent="0.25">
      <c r="A335" s="72">
        <f>'13'!A42</f>
        <v>0</v>
      </c>
      <c r="B335" s="73">
        <f>'13'!H42</f>
        <v>0</v>
      </c>
      <c r="C335" s="83" t="str">
        <f>'13'!G42</f>
        <v/>
      </c>
      <c r="D335" s="7"/>
      <c r="E335" s="7"/>
      <c r="F335" s="7"/>
      <c r="G335" s="7"/>
      <c r="H335" s="7"/>
      <c r="I335" s="7"/>
      <c r="J335" s="7"/>
      <c r="K335" s="7"/>
      <c r="L335" s="7"/>
      <c r="M335" s="7"/>
      <c r="N335" s="7"/>
      <c r="O335" s="7"/>
    </row>
    <row r="336" spans="1:15" hidden="1" x14ac:dyDescent="0.25">
      <c r="A336" s="72">
        <f>'13'!A43</f>
        <v>0</v>
      </c>
      <c r="B336" s="73">
        <f>'13'!H43</f>
        <v>0</v>
      </c>
      <c r="C336" s="83">
        <f>'13'!G43</f>
        <v>0</v>
      </c>
      <c r="D336" s="7"/>
      <c r="E336" s="7"/>
      <c r="F336" s="7"/>
      <c r="G336" s="7"/>
      <c r="H336" s="7"/>
      <c r="I336" s="7"/>
      <c r="J336" s="7"/>
      <c r="K336" s="7"/>
      <c r="L336" s="7"/>
      <c r="M336" s="7"/>
      <c r="N336" s="7"/>
      <c r="O336" s="7"/>
    </row>
    <row r="337" spans="1:15" x14ac:dyDescent="0.25">
      <c r="A337" s="72"/>
      <c r="B337" s="73"/>
      <c r="C337" s="83"/>
      <c r="D337" s="7"/>
      <c r="E337" s="7"/>
      <c r="F337" s="7"/>
      <c r="G337" s="7"/>
      <c r="H337" s="7"/>
      <c r="I337" s="7"/>
      <c r="J337" s="7"/>
      <c r="K337" s="7"/>
      <c r="L337" s="7"/>
      <c r="M337" s="7"/>
      <c r="N337" s="7"/>
      <c r="O337" s="7"/>
    </row>
    <row r="339" spans="1:15" ht="45" x14ac:dyDescent="0.25">
      <c r="A339" s="155" t="s">
        <v>85</v>
      </c>
      <c r="B339" s="156" t="s">
        <v>110</v>
      </c>
      <c r="C339" s="157" t="s">
        <v>710</v>
      </c>
      <c r="D339" s="155" t="s">
        <v>98</v>
      </c>
      <c r="E339" s="155" t="s">
        <v>99</v>
      </c>
      <c r="F339" s="155" t="s">
        <v>100</v>
      </c>
      <c r="G339" s="155" t="s">
        <v>101</v>
      </c>
      <c r="H339" s="155" t="s">
        <v>102</v>
      </c>
      <c r="I339" s="155" t="s">
        <v>103</v>
      </c>
      <c r="J339" s="155" t="s">
        <v>104</v>
      </c>
      <c r="K339" s="155" t="s">
        <v>105</v>
      </c>
      <c r="L339" s="155" t="s">
        <v>106</v>
      </c>
      <c r="M339" s="155" t="s">
        <v>107</v>
      </c>
      <c r="N339" s="155" t="s">
        <v>108</v>
      </c>
      <c r="O339" s="155" t="s">
        <v>109</v>
      </c>
    </row>
    <row r="340" spans="1:15" x14ac:dyDescent="0.25">
      <c r="A340" s="81" t="str">
        <f>Totaalblad!B18</f>
        <v>Zwembad De Boskamp</v>
      </c>
      <c r="B340" s="81"/>
      <c r="C340" s="81"/>
      <c r="D340" s="81"/>
      <c r="E340" s="81"/>
      <c r="F340" s="81"/>
      <c r="G340" s="81"/>
      <c r="H340" s="81"/>
      <c r="I340" s="81"/>
      <c r="J340" s="81"/>
      <c r="K340" s="81"/>
      <c r="L340" s="81"/>
      <c r="M340" s="81"/>
      <c r="N340" s="81"/>
      <c r="O340" s="81"/>
    </row>
    <row r="341" spans="1:15" x14ac:dyDescent="0.25">
      <c r="A341" s="82" t="str">
        <f>'14'!$A$11</f>
        <v>Regulier schoonmaakonderhoud</v>
      </c>
      <c r="B341" s="73">
        <v>12</v>
      </c>
      <c r="C341" s="83">
        <f>'14'!$H$12</f>
        <v>0</v>
      </c>
      <c r="D341" s="75"/>
      <c r="E341" s="75"/>
      <c r="F341" s="75"/>
      <c r="G341" s="86"/>
      <c r="H341" s="75"/>
      <c r="I341" s="75"/>
      <c r="J341" s="75"/>
      <c r="K341" s="75"/>
      <c r="L341" s="75"/>
      <c r="M341" s="75"/>
      <c r="N341" s="75"/>
      <c r="O341" s="75"/>
    </row>
    <row r="342" spans="1:15" x14ac:dyDescent="0.25">
      <c r="A342" s="81" t="s">
        <v>111</v>
      </c>
      <c r="B342" s="81"/>
      <c r="C342" s="81"/>
      <c r="D342" s="84"/>
      <c r="E342" s="84"/>
      <c r="F342" s="84"/>
      <c r="G342" s="84"/>
      <c r="H342" s="84"/>
      <c r="I342" s="84"/>
      <c r="J342" s="84"/>
      <c r="K342" s="84"/>
      <c r="L342" s="84"/>
      <c r="M342" s="84"/>
      <c r="N342" s="84"/>
      <c r="O342" s="84"/>
    </row>
    <row r="343" spans="1:15" x14ac:dyDescent="0.25">
      <c r="A343" s="72" t="str">
        <f>'Normen en kosten'!$G$9</f>
        <v>Wassen buitengevelglas</v>
      </c>
      <c r="B343" s="174">
        <f>'14'!H21</f>
        <v>0</v>
      </c>
      <c r="C343" s="83">
        <f>'14'!G21</f>
        <v>0</v>
      </c>
      <c r="D343" s="75"/>
      <c r="E343" s="75"/>
      <c r="F343" s="75"/>
      <c r="G343" s="86"/>
      <c r="H343" s="75"/>
      <c r="I343" s="75"/>
      <c r="J343" s="75"/>
      <c r="K343" s="75"/>
      <c r="L343" s="75"/>
      <c r="M343" s="75"/>
      <c r="N343" s="75"/>
      <c r="O343" s="75"/>
    </row>
    <row r="344" spans="1:15" x14ac:dyDescent="0.25">
      <c r="A344" s="72" t="str">
        <f>'Normen en kosten'!$G$10</f>
        <v>Wassen binnengevelglas</v>
      </c>
      <c r="B344" s="174">
        <f>'14'!H22</f>
        <v>0</v>
      </c>
      <c r="C344" s="83">
        <f>'14'!G22</f>
        <v>0</v>
      </c>
      <c r="D344" s="75"/>
      <c r="E344" s="75"/>
      <c r="F344" s="75"/>
      <c r="G344" s="75"/>
      <c r="H344" s="75"/>
      <c r="I344" s="75"/>
      <c r="J344" s="75"/>
      <c r="K344" s="75"/>
      <c r="L344" s="75"/>
      <c r="M344" s="75"/>
      <c r="N344" s="75"/>
      <c r="O344" s="75"/>
    </row>
    <row r="345" spans="1:15" x14ac:dyDescent="0.25">
      <c r="A345" s="72" t="str">
        <f>'Normen en kosten'!$G$11</f>
        <v>Wassen separatieglas  1)</v>
      </c>
      <c r="B345" s="174">
        <f>'14'!H23</f>
        <v>0</v>
      </c>
      <c r="C345" s="83">
        <f>'14'!G23</f>
        <v>0</v>
      </c>
      <c r="D345" s="75"/>
      <c r="E345" s="75"/>
      <c r="F345" s="75"/>
      <c r="G345" s="75"/>
      <c r="H345" s="75"/>
      <c r="I345" s="75"/>
      <c r="J345" s="75"/>
      <c r="K345" s="75"/>
      <c r="L345" s="75"/>
      <c r="M345" s="75"/>
      <c r="N345" s="75"/>
      <c r="O345" s="75"/>
    </row>
    <row r="346" spans="1:15" x14ac:dyDescent="0.25">
      <c r="A346" s="81" t="s">
        <v>112</v>
      </c>
      <c r="B346" s="81"/>
      <c r="C346" s="81"/>
      <c r="D346" s="84"/>
      <c r="E346" s="84"/>
      <c r="F346" s="84"/>
      <c r="G346" s="84"/>
      <c r="H346" s="84"/>
      <c r="I346" s="84"/>
      <c r="J346" s="84"/>
      <c r="K346" s="84"/>
      <c r="L346" s="84"/>
      <c r="M346" s="84"/>
      <c r="N346" s="84"/>
      <c r="O346" s="84"/>
    </row>
    <row r="347" spans="1:15" x14ac:dyDescent="0.25">
      <c r="A347" s="173" t="str">
        <f>'Normen en kosten'!$G$4</f>
        <v>Topstrippen en topcoaten linoleum</v>
      </c>
      <c r="B347" s="73">
        <f>'14'!H16</f>
        <v>0</v>
      </c>
      <c r="C347" s="83">
        <f>'14'!G16</f>
        <v>0</v>
      </c>
      <c r="D347" s="75"/>
      <c r="E347" s="75"/>
      <c r="F347" s="75"/>
      <c r="G347" s="172"/>
      <c r="H347" s="75"/>
      <c r="I347" s="75"/>
      <c r="J347" s="75"/>
      <c r="K347" s="75"/>
      <c r="L347" s="75"/>
      <c r="M347" s="75"/>
      <c r="N347" s="75"/>
      <c r="O347" s="75"/>
    </row>
    <row r="348" spans="1:15" x14ac:dyDescent="0.25">
      <c r="A348" s="47" t="str">
        <f>'Normen en kosten'!$G$5</f>
        <v>Recoaten linoleum</v>
      </c>
      <c r="B348" s="73">
        <f>'14'!H17</f>
        <v>0</v>
      </c>
      <c r="C348" s="83">
        <f>'14'!G17</f>
        <v>0</v>
      </c>
      <c r="D348" s="75"/>
      <c r="E348" s="75"/>
      <c r="F348" s="75"/>
      <c r="G348" s="172"/>
      <c r="H348" s="75"/>
      <c r="I348" s="75"/>
      <c r="J348" s="75"/>
      <c r="K348" s="75"/>
      <c r="L348" s="75"/>
      <c r="M348" s="75"/>
      <c r="N348" s="75"/>
      <c r="O348" s="75"/>
    </row>
    <row r="349" spans="1:15" x14ac:dyDescent="0.25">
      <c r="A349" s="47" t="str">
        <f>'Normen en kosten'!$G$6</f>
        <v>Volsprayen linoleum</v>
      </c>
      <c r="B349" s="73">
        <f>'14'!H18</f>
        <v>0</v>
      </c>
      <c r="C349" s="83">
        <f>'14'!G18</f>
        <v>0</v>
      </c>
      <c r="D349" s="75"/>
      <c r="E349" s="75"/>
      <c r="F349" s="75"/>
      <c r="G349" s="172"/>
      <c r="H349" s="75"/>
      <c r="I349" s="75"/>
      <c r="J349" s="75"/>
      <c r="K349" s="75"/>
      <c r="L349" s="75"/>
      <c r="M349" s="75"/>
      <c r="N349" s="75"/>
      <c r="O349" s="75"/>
    </row>
    <row r="350" spans="1:15" x14ac:dyDescent="0.25">
      <c r="A350" s="47" t="str">
        <f>'Normen en kosten'!$G$7</f>
        <v>Tapijtreinigen</v>
      </c>
      <c r="B350" s="73">
        <f>'14'!H19</f>
        <v>0</v>
      </c>
      <c r="C350" s="83">
        <f>'14'!G19</f>
        <v>0</v>
      </c>
      <c r="D350" s="75"/>
      <c r="E350" s="75"/>
      <c r="F350" s="75"/>
      <c r="G350" s="172"/>
      <c r="H350" s="75"/>
      <c r="I350" s="75"/>
      <c r="J350" s="75"/>
      <c r="K350" s="75"/>
      <c r="L350" s="75"/>
      <c r="M350" s="75"/>
      <c r="N350" s="75"/>
      <c r="O350" s="75"/>
    </row>
    <row r="351" spans="1:15" x14ac:dyDescent="0.25">
      <c r="A351" s="81" t="s">
        <v>21</v>
      </c>
      <c r="B351" s="81"/>
      <c r="C351" s="81"/>
      <c r="D351" s="84"/>
      <c r="E351" s="84"/>
      <c r="F351" s="84"/>
      <c r="G351" s="84"/>
      <c r="H351" s="84"/>
      <c r="I351" s="84"/>
      <c r="J351" s="84"/>
      <c r="K351" s="84"/>
      <c r="L351" s="84"/>
      <c r="M351" s="84"/>
      <c r="N351" s="84"/>
      <c r="O351" s="84"/>
    </row>
    <row r="352" spans="1:15" x14ac:dyDescent="0.25">
      <c r="A352" s="72" t="str">
        <f>'14'!A33</f>
        <v>Dakgoten en daken blad- en vuilvrij maken</v>
      </c>
      <c r="B352" s="73" t="str">
        <f>'14'!H33</f>
        <v>op afroep</v>
      </c>
      <c r="C352" s="83">
        <f>'14'!G33</f>
        <v>0</v>
      </c>
      <c r="D352" s="75"/>
      <c r="E352" s="75"/>
      <c r="F352" s="75"/>
      <c r="G352" s="172"/>
      <c r="H352" s="75"/>
      <c r="I352" s="75"/>
      <c r="J352" s="75"/>
      <c r="K352" s="75"/>
      <c r="L352" s="75"/>
      <c r="M352" s="75"/>
      <c r="N352" s="75"/>
      <c r="O352" s="75"/>
    </row>
    <row r="353" spans="1:15" x14ac:dyDescent="0.25">
      <c r="A353" s="72" t="str">
        <f>'14'!A34</f>
        <v>Reinigen tegels rondom zwembad buiten</v>
      </c>
      <c r="B353" s="73" t="str">
        <f>'14'!H34</f>
        <v>op afroep</v>
      </c>
      <c r="C353" s="83">
        <f>'14'!G34</f>
        <v>0</v>
      </c>
      <c r="D353" s="75"/>
      <c r="E353" s="75"/>
      <c r="F353" s="75"/>
      <c r="G353" s="172"/>
      <c r="H353" s="75"/>
      <c r="I353" s="75"/>
      <c r="J353" s="75"/>
      <c r="K353" s="75"/>
      <c r="L353" s="75"/>
      <c r="M353" s="75"/>
      <c r="N353" s="75"/>
      <c r="O353" s="75"/>
    </row>
    <row r="354" spans="1:15" x14ac:dyDescent="0.25">
      <c r="A354" s="72" t="str">
        <f>'14'!A35</f>
        <v>Schoonloopmatten 115x200</v>
      </c>
      <c r="B354" s="73">
        <f>'14'!H35</f>
        <v>20</v>
      </c>
      <c r="C354" s="83">
        <f>'14'!G35</f>
        <v>0</v>
      </c>
      <c r="D354" s="75"/>
      <c r="E354" s="75"/>
      <c r="F354" s="75"/>
      <c r="G354" s="172"/>
      <c r="H354" s="75"/>
      <c r="I354" s="75"/>
      <c r="J354" s="75"/>
      <c r="K354" s="75"/>
      <c r="L354" s="75"/>
      <c r="M354" s="75"/>
      <c r="N354" s="75"/>
      <c r="O354" s="75"/>
    </row>
    <row r="355" spans="1:15" hidden="1" x14ac:dyDescent="0.25">
      <c r="A355" s="72">
        <f>'14'!A36</f>
        <v>0</v>
      </c>
      <c r="B355" s="73">
        <f>'14'!H36</f>
        <v>0</v>
      </c>
      <c r="C355" s="83" t="str">
        <f>'14'!G36</f>
        <v/>
      </c>
      <c r="D355" s="7"/>
      <c r="E355" s="7"/>
      <c r="F355" s="7"/>
      <c r="G355" s="7"/>
      <c r="H355" s="7"/>
      <c r="I355" s="7"/>
      <c r="J355" s="7"/>
      <c r="K355" s="7"/>
      <c r="L355" s="7"/>
      <c r="M355" s="7"/>
      <c r="N355" s="7"/>
      <c r="O355" s="7"/>
    </row>
    <row r="356" spans="1:15" hidden="1" x14ac:dyDescent="0.25">
      <c r="A356" s="72">
        <f>'14'!A37</f>
        <v>0</v>
      </c>
      <c r="B356" s="73">
        <f>'14'!H37</f>
        <v>0</v>
      </c>
      <c r="C356" s="83" t="str">
        <f>'14'!G37</f>
        <v/>
      </c>
      <c r="D356" s="7"/>
      <c r="E356" s="7"/>
      <c r="F356" s="7"/>
      <c r="G356" s="7"/>
      <c r="H356" s="7"/>
      <c r="I356" s="7"/>
      <c r="J356" s="7"/>
      <c r="K356" s="7"/>
      <c r="L356" s="7"/>
      <c r="M356" s="7"/>
      <c r="N356" s="7"/>
      <c r="O356" s="7"/>
    </row>
    <row r="357" spans="1:15" hidden="1" x14ac:dyDescent="0.25">
      <c r="A357" s="72">
        <f>'14'!A38</f>
        <v>0</v>
      </c>
      <c r="B357" s="73">
        <f>'14'!H38</f>
        <v>0</v>
      </c>
      <c r="C357" s="83" t="str">
        <f>'14'!G38</f>
        <v/>
      </c>
      <c r="D357" s="7"/>
      <c r="E357" s="7"/>
      <c r="F357" s="7"/>
      <c r="G357" s="7"/>
      <c r="H357" s="7"/>
      <c r="I357" s="7"/>
      <c r="J357" s="7"/>
      <c r="K357" s="7"/>
      <c r="L357" s="7"/>
      <c r="M357" s="7"/>
      <c r="N357" s="7"/>
      <c r="O357" s="7"/>
    </row>
    <row r="358" spans="1:15" hidden="1" x14ac:dyDescent="0.25">
      <c r="A358" s="72">
        <f>'14'!A39</f>
        <v>0</v>
      </c>
      <c r="B358" s="73">
        <f>'14'!H39</f>
        <v>0</v>
      </c>
      <c r="C358" s="83" t="str">
        <f>'14'!G39</f>
        <v/>
      </c>
      <c r="D358" s="7"/>
      <c r="E358" s="7"/>
      <c r="F358" s="7"/>
      <c r="G358" s="7"/>
      <c r="H358" s="7"/>
      <c r="I358" s="7"/>
      <c r="J358" s="7"/>
      <c r="K358" s="7"/>
      <c r="L358" s="7"/>
      <c r="M358" s="7"/>
      <c r="N358" s="7"/>
      <c r="O358" s="7"/>
    </row>
    <row r="359" spans="1:15" hidden="1" x14ac:dyDescent="0.25">
      <c r="A359" s="72">
        <f>'14'!A40</f>
        <v>0</v>
      </c>
      <c r="B359" s="73">
        <f>'14'!H40</f>
        <v>0</v>
      </c>
      <c r="C359" s="83" t="str">
        <f>'14'!G40</f>
        <v/>
      </c>
      <c r="D359" s="7"/>
      <c r="E359" s="7"/>
      <c r="F359" s="7"/>
      <c r="G359" s="7"/>
      <c r="H359" s="7"/>
      <c r="I359" s="7"/>
      <c r="J359" s="7"/>
      <c r="K359" s="7"/>
      <c r="L359" s="7"/>
      <c r="M359" s="7"/>
      <c r="N359" s="7"/>
      <c r="O359" s="7"/>
    </row>
    <row r="360" spans="1:15" hidden="1" x14ac:dyDescent="0.25">
      <c r="A360" s="72">
        <f>'14'!A41</f>
        <v>0</v>
      </c>
      <c r="B360" s="73">
        <f>'14'!H41</f>
        <v>0</v>
      </c>
      <c r="C360" s="83" t="str">
        <f>'14'!G41</f>
        <v/>
      </c>
      <c r="D360" s="7"/>
      <c r="E360" s="7"/>
      <c r="F360" s="7"/>
      <c r="G360" s="7"/>
      <c r="H360" s="7"/>
      <c r="I360" s="7"/>
      <c r="J360" s="7"/>
      <c r="K360" s="7"/>
      <c r="L360" s="7"/>
      <c r="M360" s="7"/>
      <c r="N360" s="7"/>
      <c r="O360" s="7"/>
    </row>
    <row r="361" spans="1:15" hidden="1" x14ac:dyDescent="0.25">
      <c r="A361" s="72">
        <f>'14'!A42</f>
        <v>0</v>
      </c>
      <c r="B361" s="73">
        <f>'14'!H42</f>
        <v>0</v>
      </c>
      <c r="C361" s="83" t="str">
        <f>'14'!G42</f>
        <v/>
      </c>
      <c r="D361" s="7"/>
      <c r="E361" s="7"/>
      <c r="F361" s="7"/>
      <c r="G361" s="7"/>
      <c r="H361" s="7"/>
      <c r="I361" s="7"/>
      <c r="J361" s="7"/>
      <c r="K361" s="7"/>
      <c r="L361" s="7"/>
      <c r="M361" s="7"/>
      <c r="N361" s="7"/>
      <c r="O361" s="7"/>
    </row>
    <row r="362" spans="1:15" hidden="1" x14ac:dyDescent="0.25">
      <c r="A362" s="72">
        <f>'14'!A43</f>
        <v>0</v>
      </c>
      <c r="B362" s="73">
        <f>'14'!H43</f>
        <v>0</v>
      </c>
      <c r="C362" s="83">
        <f>'14'!G43</f>
        <v>0</v>
      </c>
      <c r="D362" s="7"/>
      <c r="E362" s="7"/>
      <c r="F362" s="7"/>
      <c r="G362" s="7"/>
      <c r="H362" s="7"/>
      <c r="I362" s="7"/>
      <c r="J362" s="7"/>
      <c r="K362" s="7"/>
      <c r="L362" s="7"/>
      <c r="M362" s="7"/>
      <c r="N362" s="7"/>
      <c r="O362" s="7"/>
    </row>
    <row r="363" spans="1:15" hidden="1" x14ac:dyDescent="0.25">
      <c r="A363" s="72"/>
      <c r="B363" s="73"/>
      <c r="C363" s="83"/>
      <c r="D363" s="7"/>
      <c r="E363" s="7"/>
      <c r="F363" s="7"/>
      <c r="G363" s="7"/>
      <c r="H363" s="7"/>
      <c r="I363" s="7"/>
      <c r="J363" s="7"/>
      <c r="K363" s="7"/>
      <c r="L363" s="7"/>
      <c r="M363" s="7"/>
      <c r="N363" s="7"/>
      <c r="O363" s="7"/>
    </row>
    <row r="365" spans="1:15" ht="45" x14ac:dyDescent="0.25">
      <c r="A365" s="155" t="s">
        <v>85</v>
      </c>
      <c r="B365" s="156" t="s">
        <v>110</v>
      </c>
      <c r="C365" s="157" t="s">
        <v>710</v>
      </c>
      <c r="D365" s="155" t="s">
        <v>98</v>
      </c>
      <c r="E365" s="155" t="s">
        <v>99</v>
      </c>
      <c r="F365" s="155" t="s">
        <v>100</v>
      </c>
      <c r="G365" s="155" t="s">
        <v>101</v>
      </c>
      <c r="H365" s="155" t="s">
        <v>102</v>
      </c>
      <c r="I365" s="155" t="s">
        <v>103</v>
      </c>
      <c r="J365" s="155" t="s">
        <v>104</v>
      </c>
      <c r="K365" s="155" t="s">
        <v>105</v>
      </c>
      <c r="L365" s="155" t="s">
        <v>106</v>
      </c>
      <c r="M365" s="155" t="s">
        <v>107</v>
      </c>
      <c r="N365" s="155" t="s">
        <v>108</v>
      </c>
      <c r="O365" s="155" t="s">
        <v>109</v>
      </c>
    </row>
    <row r="366" spans="1:15" x14ac:dyDescent="0.25">
      <c r="A366" s="81" t="str">
        <f>Totaalblad!B19</f>
        <v>Zwembad De Peppel</v>
      </c>
      <c r="B366" s="81"/>
      <c r="C366" s="81"/>
      <c r="D366" s="81"/>
      <c r="E366" s="81"/>
      <c r="F366" s="81"/>
      <c r="G366" s="81"/>
      <c r="H366" s="81"/>
      <c r="I366" s="81"/>
      <c r="J366" s="81"/>
      <c r="K366" s="81"/>
      <c r="L366" s="81"/>
      <c r="M366" s="81"/>
      <c r="N366" s="81"/>
      <c r="O366" s="81"/>
    </row>
    <row r="367" spans="1:15" x14ac:dyDescent="0.25">
      <c r="A367" s="82" t="str">
        <f>'15'!$A$11</f>
        <v>Regulier schoonmaakonderhoud</v>
      </c>
      <c r="B367" s="73">
        <v>12</v>
      </c>
      <c r="C367" s="83">
        <f>'15'!$H$12</f>
        <v>0</v>
      </c>
      <c r="D367" s="75"/>
      <c r="E367" s="75"/>
      <c r="F367" s="75"/>
      <c r="G367" s="86"/>
      <c r="H367" s="75"/>
      <c r="I367" s="75"/>
      <c r="J367" s="75"/>
      <c r="K367" s="75"/>
      <c r="L367" s="75"/>
      <c r="M367" s="75"/>
      <c r="N367" s="75"/>
      <c r="O367" s="75"/>
    </row>
    <row r="368" spans="1:15" x14ac:dyDescent="0.25">
      <c r="A368" s="81" t="s">
        <v>111</v>
      </c>
      <c r="B368" s="81"/>
      <c r="C368" s="81"/>
      <c r="D368" s="84"/>
      <c r="E368" s="84"/>
      <c r="F368" s="84"/>
      <c r="G368" s="84"/>
      <c r="H368" s="84"/>
      <c r="I368" s="84"/>
      <c r="J368" s="84"/>
      <c r="K368" s="84"/>
      <c r="L368" s="84"/>
      <c r="M368" s="84"/>
      <c r="N368" s="84"/>
      <c r="O368" s="84"/>
    </row>
    <row r="369" spans="1:15" x14ac:dyDescent="0.25">
      <c r="A369" s="72" t="str">
        <f>'Normen en kosten'!$G$9</f>
        <v>Wassen buitengevelglas</v>
      </c>
      <c r="B369" s="174">
        <f>'15'!H21</f>
        <v>2</v>
      </c>
      <c r="C369" s="83">
        <f>'15'!G21</f>
        <v>0</v>
      </c>
      <c r="D369" s="75"/>
      <c r="E369" s="75"/>
      <c r="F369" s="75"/>
      <c r="G369" s="86"/>
      <c r="H369" s="75"/>
      <c r="I369" s="75"/>
      <c r="J369" s="75"/>
      <c r="K369" s="75"/>
      <c r="L369" s="75"/>
      <c r="M369" s="75"/>
      <c r="N369" s="75"/>
      <c r="O369" s="75"/>
    </row>
    <row r="370" spans="1:15" x14ac:dyDescent="0.25">
      <c r="A370" s="72" t="str">
        <f>'Normen en kosten'!$G$10</f>
        <v>Wassen binnengevelglas</v>
      </c>
      <c r="B370" s="174">
        <f>'15'!H22</f>
        <v>2</v>
      </c>
      <c r="C370" s="83">
        <f>'15'!G22</f>
        <v>0</v>
      </c>
      <c r="D370" s="75"/>
      <c r="E370" s="75"/>
      <c r="F370" s="75"/>
      <c r="G370" s="75"/>
      <c r="H370" s="75"/>
      <c r="I370" s="75"/>
      <c r="J370" s="75"/>
      <c r="K370" s="75"/>
      <c r="L370" s="75"/>
      <c r="M370" s="75"/>
      <c r="N370" s="75"/>
      <c r="O370" s="75"/>
    </row>
    <row r="371" spans="1:15" x14ac:dyDescent="0.25">
      <c r="A371" s="72" t="str">
        <f>'Normen en kosten'!$G$11</f>
        <v>Wassen separatieglas  1)</v>
      </c>
      <c r="B371" s="174" t="str">
        <f>'15'!H23</f>
        <v>op afroep</v>
      </c>
      <c r="C371" s="83">
        <f>'15'!G23</f>
        <v>0</v>
      </c>
      <c r="D371" s="75"/>
      <c r="E371" s="75"/>
      <c r="F371" s="75"/>
      <c r="G371" s="75"/>
      <c r="H371" s="75"/>
      <c r="I371" s="75"/>
      <c r="J371" s="75"/>
      <c r="K371" s="75"/>
      <c r="L371" s="75"/>
      <c r="M371" s="75"/>
      <c r="N371" s="75"/>
      <c r="O371" s="75"/>
    </row>
    <row r="372" spans="1:15" x14ac:dyDescent="0.25">
      <c r="A372" s="81" t="s">
        <v>112</v>
      </c>
      <c r="B372" s="81"/>
      <c r="C372" s="81"/>
      <c r="D372" s="84"/>
      <c r="E372" s="84"/>
      <c r="F372" s="84"/>
      <c r="G372" s="84"/>
      <c r="H372" s="84"/>
      <c r="I372" s="84"/>
      <c r="J372" s="84"/>
      <c r="K372" s="84"/>
      <c r="L372" s="84"/>
      <c r="M372" s="84"/>
      <c r="N372" s="84"/>
      <c r="O372" s="84"/>
    </row>
    <row r="373" spans="1:15" x14ac:dyDescent="0.25">
      <c r="A373" s="173" t="str">
        <f>'Normen en kosten'!$G$4</f>
        <v>Topstrippen en topcoaten linoleum</v>
      </c>
      <c r="B373" s="73">
        <f>'15'!H16</f>
        <v>0</v>
      </c>
      <c r="C373" s="83">
        <f>'15'!G16</f>
        <v>0</v>
      </c>
      <c r="D373" s="75"/>
      <c r="E373" s="75"/>
      <c r="F373" s="75"/>
      <c r="G373" s="172"/>
      <c r="H373" s="75"/>
      <c r="I373" s="75"/>
      <c r="J373" s="75"/>
      <c r="K373" s="75"/>
      <c r="L373" s="75"/>
      <c r="M373" s="75"/>
      <c r="N373" s="75"/>
      <c r="O373" s="75"/>
    </row>
    <row r="374" spans="1:15" x14ac:dyDescent="0.25">
      <c r="A374" s="47" t="str">
        <f>'Normen en kosten'!$G$5</f>
        <v>Recoaten linoleum</v>
      </c>
      <c r="B374" s="73">
        <f>'15'!H17</f>
        <v>0</v>
      </c>
      <c r="C374" s="83">
        <f>'15'!G17</f>
        <v>0</v>
      </c>
      <c r="D374" s="75"/>
      <c r="E374" s="75"/>
      <c r="F374" s="75"/>
      <c r="G374" s="172"/>
      <c r="H374" s="75"/>
      <c r="I374" s="75"/>
      <c r="J374" s="75"/>
      <c r="K374" s="75"/>
      <c r="L374" s="75"/>
      <c r="M374" s="75"/>
      <c r="N374" s="75"/>
      <c r="O374" s="75"/>
    </row>
    <row r="375" spans="1:15" x14ac:dyDescent="0.25">
      <c r="A375" s="47" t="str">
        <f>'Normen en kosten'!$G$6</f>
        <v>Volsprayen linoleum</v>
      </c>
      <c r="B375" s="73">
        <f>'15'!H18</f>
        <v>0</v>
      </c>
      <c r="C375" s="83">
        <f>'15'!G18</f>
        <v>0</v>
      </c>
      <c r="D375" s="75"/>
      <c r="E375" s="75"/>
      <c r="F375" s="75"/>
      <c r="G375" s="172"/>
      <c r="H375" s="75"/>
      <c r="I375" s="75"/>
      <c r="J375" s="75"/>
      <c r="K375" s="75"/>
      <c r="L375" s="75"/>
      <c r="M375" s="75"/>
      <c r="N375" s="75"/>
      <c r="O375" s="75"/>
    </row>
    <row r="376" spans="1:15" x14ac:dyDescent="0.25">
      <c r="A376" s="47" t="str">
        <f>'Normen en kosten'!$G$7</f>
        <v>Tapijtreinigen</v>
      </c>
      <c r="B376" s="73">
        <f>'15'!H19</f>
        <v>0</v>
      </c>
      <c r="C376" s="83">
        <f>'15'!G19</f>
        <v>0</v>
      </c>
      <c r="D376" s="75"/>
      <c r="E376" s="75"/>
      <c r="F376" s="75"/>
      <c r="G376" s="172"/>
      <c r="H376" s="75"/>
      <c r="I376" s="75"/>
      <c r="J376" s="75"/>
      <c r="K376" s="75"/>
      <c r="L376" s="75"/>
      <c r="M376" s="75"/>
      <c r="N376" s="75"/>
      <c r="O376" s="75"/>
    </row>
    <row r="377" spans="1:15" x14ac:dyDescent="0.25">
      <c r="A377" s="81" t="s">
        <v>21</v>
      </c>
      <c r="B377" s="81"/>
      <c r="C377" s="81"/>
      <c r="D377" s="84"/>
      <c r="E377" s="84"/>
      <c r="F377" s="84"/>
      <c r="G377" s="84"/>
      <c r="H377" s="84"/>
      <c r="I377" s="84"/>
      <c r="J377" s="84"/>
      <c r="K377" s="84"/>
      <c r="L377" s="84"/>
      <c r="M377" s="84"/>
      <c r="N377" s="84"/>
      <c r="O377" s="84"/>
    </row>
    <row r="378" spans="1:15" x14ac:dyDescent="0.25">
      <c r="A378" s="72" t="str">
        <f>'15'!A33</f>
        <v>Dakgoten en daken blad- en vuilvrij maken</v>
      </c>
      <c r="B378" s="73" t="str">
        <f>'15'!H33</f>
        <v>op afroep</v>
      </c>
      <c r="C378" s="83">
        <f>'15'!G33</f>
        <v>0</v>
      </c>
      <c r="D378" s="75"/>
      <c r="E378" s="75"/>
      <c r="F378" s="75"/>
      <c r="G378" s="172"/>
      <c r="H378" s="75"/>
      <c r="I378" s="75"/>
      <c r="J378" s="75"/>
      <c r="K378" s="75"/>
      <c r="L378" s="75"/>
      <c r="M378" s="75"/>
      <c r="N378" s="75"/>
      <c r="O378" s="75"/>
    </row>
    <row r="379" spans="1:15" x14ac:dyDescent="0.25">
      <c r="A379" s="72" t="str">
        <f>'15'!A34</f>
        <v>Stalen zetwerk (geraamte) reinigen</v>
      </c>
      <c r="B379" s="73" t="str">
        <f>'15'!H34</f>
        <v>op afroep</v>
      </c>
      <c r="C379" s="83">
        <f>'15'!G34</f>
        <v>0</v>
      </c>
      <c r="D379" s="75"/>
      <c r="E379" s="75"/>
      <c r="F379" s="75"/>
      <c r="G379" s="172"/>
      <c r="H379" s="75"/>
      <c r="I379" s="75"/>
      <c r="J379" s="75"/>
      <c r="K379" s="75"/>
      <c r="L379" s="75"/>
      <c r="M379" s="75"/>
      <c r="N379" s="75"/>
      <c r="O379" s="75"/>
    </row>
    <row r="380" spans="1:15" x14ac:dyDescent="0.25">
      <c r="A380" s="72" t="str">
        <f>'15'!A35</f>
        <v>Inzet hoogwerker tbv stalen zetwerk</v>
      </c>
      <c r="B380" s="73" t="str">
        <f>'15'!H35</f>
        <v>op afroep</v>
      </c>
      <c r="C380" s="83">
        <f>'15'!G35</f>
        <v>0</v>
      </c>
      <c r="D380" s="75"/>
      <c r="E380" s="75"/>
      <c r="F380" s="75"/>
      <c r="G380" s="172"/>
      <c r="H380" s="75"/>
      <c r="I380" s="75"/>
      <c r="J380" s="75"/>
      <c r="K380" s="75"/>
      <c r="L380" s="75"/>
      <c r="M380" s="75"/>
      <c r="N380" s="75"/>
      <c r="O380" s="75"/>
    </row>
    <row r="381" spans="1:15" x14ac:dyDescent="0.25">
      <c r="A381" s="72" t="str">
        <f>'15'!A36</f>
        <v>Gevel damwand profiel reinigen</v>
      </c>
      <c r="B381" s="73" t="str">
        <f>'15'!H36</f>
        <v>op afroep</v>
      </c>
      <c r="C381" s="83">
        <f>'15'!G36</f>
        <v>0</v>
      </c>
      <c r="D381" s="7"/>
      <c r="E381" s="7"/>
      <c r="F381" s="7"/>
      <c r="G381" s="7"/>
      <c r="H381" s="7"/>
      <c r="I381" s="7"/>
      <c r="J381" s="7"/>
      <c r="K381" s="7"/>
      <c r="L381" s="7"/>
      <c r="M381" s="7"/>
      <c r="N381" s="7"/>
      <c r="O381" s="7"/>
    </row>
    <row r="382" spans="1:15" hidden="1" x14ac:dyDescent="0.25">
      <c r="A382" s="72">
        <f>'15'!A37</f>
        <v>0</v>
      </c>
      <c r="B382" s="73">
        <f>'15'!H37</f>
        <v>0</v>
      </c>
      <c r="C382" s="83" t="str">
        <f>'15'!G37</f>
        <v/>
      </c>
      <c r="D382" s="7"/>
      <c r="E382" s="7"/>
      <c r="F382" s="7"/>
      <c r="G382" s="7"/>
      <c r="H382" s="7"/>
      <c r="I382" s="7"/>
      <c r="J382" s="7"/>
      <c r="K382" s="7"/>
      <c r="L382" s="7"/>
      <c r="M382" s="7"/>
      <c r="N382" s="7"/>
      <c r="O382" s="7"/>
    </row>
    <row r="383" spans="1:15" hidden="1" x14ac:dyDescent="0.25">
      <c r="A383" s="72">
        <f>'15'!A38</f>
        <v>0</v>
      </c>
      <c r="B383" s="73">
        <f>'15'!H38</f>
        <v>0</v>
      </c>
      <c r="C383" s="83" t="str">
        <f>'15'!G38</f>
        <v/>
      </c>
      <c r="D383" s="7"/>
      <c r="E383" s="7"/>
      <c r="F383" s="7"/>
      <c r="G383" s="7"/>
      <c r="H383" s="7"/>
      <c r="I383" s="7"/>
      <c r="J383" s="7"/>
      <c r="K383" s="7"/>
      <c r="L383" s="7"/>
      <c r="M383" s="7"/>
      <c r="N383" s="7"/>
      <c r="O383" s="7"/>
    </row>
    <row r="384" spans="1:15" hidden="1" x14ac:dyDescent="0.25">
      <c r="A384" s="72">
        <f>'15'!A39</f>
        <v>0</v>
      </c>
      <c r="B384" s="73">
        <f>'15'!H39</f>
        <v>0</v>
      </c>
      <c r="C384" s="83" t="str">
        <f>'15'!G39</f>
        <v/>
      </c>
      <c r="D384" s="7"/>
      <c r="E384" s="7"/>
      <c r="F384" s="7"/>
      <c r="G384" s="7"/>
      <c r="H384" s="7"/>
      <c r="I384" s="7"/>
      <c r="J384" s="7"/>
      <c r="K384" s="7"/>
      <c r="L384" s="7"/>
      <c r="M384" s="7"/>
      <c r="N384" s="7"/>
      <c r="O384" s="7"/>
    </row>
    <row r="385" spans="1:15" hidden="1" x14ac:dyDescent="0.25">
      <c r="A385" s="72">
        <f>'15'!A40</f>
        <v>0</v>
      </c>
      <c r="B385" s="73">
        <f>'15'!H40</f>
        <v>0</v>
      </c>
      <c r="C385" s="83" t="str">
        <f>'15'!G40</f>
        <v/>
      </c>
      <c r="D385" s="7"/>
      <c r="E385" s="7"/>
      <c r="F385" s="7"/>
      <c r="G385" s="7"/>
      <c r="H385" s="7"/>
      <c r="I385" s="7"/>
      <c r="J385" s="7"/>
      <c r="K385" s="7"/>
      <c r="L385" s="7"/>
      <c r="M385" s="7"/>
      <c r="N385" s="7"/>
      <c r="O385" s="7"/>
    </row>
    <row r="386" spans="1:15" hidden="1" x14ac:dyDescent="0.25">
      <c r="A386" s="72">
        <f>'15'!A41</f>
        <v>0</v>
      </c>
      <c r="B386" s="73">
        <f>'15'!H41</f>
        <v>0</v>
      </c>
      <c r="C386" s="83" t="str">
        <f>'15'!G41</f>
        <v/>
      </c>
      <c r="D386" s="7"/>
      <c r="E386" s="7"/>
      <c r="F386" s="7"/>
      <c r="G386" s="7"/>
      <c r="H386" s="7"/>
      <c r="I386" s="7"/>
      <c r="J386" s="7"/>
      <c r="K386" s="7"/>
      <c r="L386" s="7"/>
      <c r="M386" s="7"/>
      <c r="N386" s="7"/>
      <c r="O386" s="7"/>
    </row>
    <row r="387" spans="1:15" hidden="1" x14ac:dyDescent="0.25">
      <c r="A387" s="72">
        <f>'15'!A42</f>
        <v>0</v>
      </c>
      <c r="B387" s="73">
        <f>'15'!H42</f>
        <v>0</v>
      </c>
      <c r="C387" s="83" t="str">
        <f>'15'!G42</f>
        <v/>
      </c>
      <c r="D387" s="7"/>
      <c r="E387" s="7"/>
      <c r="F387" s="7"/>
      <c r="G387" s="7"/>
      <c r="H387" s="7"/>
      <c r="I387" s="7"/>
      <c r="J387" s="7"/>
      <c r="K387" s="7"/>
      <c r="L387" s="7"/>
      <c r="M387" s="7"/>
      <c r="N387" s="7"/>
      <c r="O387" s="7"/>
    </row>
    <row r="388" spans="1:15" hidden="1" x14ac:dyDescent="0.25">
      <c r="A388" s="72">
        <f>'15'!A43</f>
        <v>0</v>
      </c>
      <c r="B388" s="73">
        <f>'15'!H43</f>
        <v>0</v>
      </c>
      <c r="C388" s="83">
        <f>'15'!G43</f>
        <v>0</v>
      </c>
      <c r="D388" s="7"/>
      <c r="E388" s="7"/>
      <c r="F388" s="7"/>
      <c r="G388" s="7"/>
      <c r="H388" s="7"/>
      <c r="I388" s="7"/>
      <c r="J388" s="7"/>
      <c r="K388" s="7"/>
      <c r="L388" s="7"/>
      <c r="M388" s="7"/>
      <c r="N388" s="7"/>
      <c r="O388" s="7"/>
    </row>
    <row r="389" spans="1:15" hidden="1" x14ac:dyDescent="0.25">
      <c r="A389" s="72"/>
      <c r="B389" s="73"/>
      <c r="C389" s="83"/>
      <c r="D389" s="7"/>
      <c r="E389" s="7"/>
      <c r="F389" s="7"/>
      <c r="G389" s="7"/>
      <c r="H389" s="7"/>
      <c r="I389" s="7"/>
      <c r="J389" s="7"/>
      <c r="K389" s="7"/>
      <c r="L389" s="7"/>
      <c r="M389" s="7"/>
      <c r="N389" s="7"/>
      <c r="O389" s="7"/>
    </row>
    <row r="391" spans="1:15" ht="45" x14ac:dyDescent="0.25">
      <c r="A391" s="155" t="s">
        <v>85</v>
      </c>
      <c r="B391" s="156" t="s">
        <v>110</v>
      </c>
      <c r="C391" s="157" t="s">
        <v>710</v>
      </c>
      <c r="D391" s="155" t="s">
        <v>98</v>
      </c>
      <c r="E391" s="155" t="s">
        <v>99</v>
      </c>
      <c r="F391" s="155" t="s">
        <v>100</v>
      </c>
      <c r="G391" s="155" t="s">
        <v>101</v>
      </c>
      <c r="H391" s="155" t="s">
        <v>102</v>
      </c>
      <c r="I391" s="155" t="s">
        <v>103</v>
      </c>
      <c r="J391" s="155" t="s">
        <v>104</v>
      </c>
      <c r="K391" s="155" t="s">
        <v>105</v>
      </c>
      <c r="L391" s="155" t="s">
        <v>106</v>
      </c>
      <c r="M391" s="155" t="s">
        <v>107</v>
      </c>
      <c r="N391" s="155" t="s">
        <v>108</v>
      </c>
      <c r="O391" s="155" t="s">
        <v>109</v>
      </c>
    </row>
    <row r="392" spans="1:15" x14ac:dyDescent="0.25">
      <c r="A392" s="81" t="str">
        <f>Totaalblad!B20</f>
        <v>Gemeentewinkel</v>
      </c>
      <c r="B392" s="81"/>
      <c r="C392" s="81"/>
      <c r="D392" s="81"/>
      <c r="E392" s="81"/>
      <c r="F392" s="81"/>
      <c r="G392" s="81"/>
      <c r="H392" s="81"/>
      <c r="I392" s="81"/>
      <c r="J392" s="81"/>
      <c r="K392" s="81"/>
      <c r="L392" s="81"/>
      <c r="M392" s="81"/>
      <c r="N392" s="81"/>
      <c r="O392" s="81"/>
    </row>
    <row r="393" spans="1:15" x14ac:dyDescent="0.25">
      <c r="A393" s="82" t="str">
        <f>'16'!$A$11</f>
        <v>Regulier schoonmaakonderhoud</v>
      </c>
      <c r="B393" s="73">
        <v>12</v>
      </c>
      <c r="C393" s="83">
        <f>'16'!$H$12</f>
        <v>0</v>
      </c>
      <c r="D393" s="75"/>
      <c r="E393" s="75"/>
      <c r="F393" s="75"/>
      <c r="G393" s="86"/>
      <c r="H393" s="75"/>
      <c r="I393" s="75"/>
      <c r="J393" s="75"/>
      <c r="K393" s="75"/>
      <c r="L393" s="75"/>
      <c r="M393" s="75"/>
      <c r="N393" s="75"/>
      <c r="O393" s="75"/>
    </row>
    <row r="394" spans="1:15" x14ac:dyDescent="0.25">
      <c r="A394" s="81" t="s">
        <v>111</v>
      </c>
      <c r="B394" s="81"/>
      <c r="C394" s="81"/>
      <c r="D394" s="84"/>
      <c r="E394" s="84"/>
      <c r="F394" s="84"/>
      <c r="G394" s="84"/>
      <c r="H394" s="84"/>
      <c r="I394" s="84"/>
      <c r="J394" s="84"/>
      <c r="K394" s="84"/>
      <c r="L394" s="84"/>
      <c r="M394" s="84"/>
      <c r="N394" s="84"/>
      <c r="O394" s="84"/>
    </row>
    <row r="395" spans="1:15" x14ac:dyDescent="0.25">
      <c r="A395" s="72" t="str">
        <f>'Normen en kosten'!$G$9</f>
        <v>Wassen buitengevelglas</v>
      </c>
      <c r="B395" s="174">
        <f>'16'!H21</f>
        <v>2</v>
      </c>
      <c r="C395" s="83">
        <f>'16'!G21</f>
        <v>0</v>
      </c>
      <c r="D395" s="75"/>
      <c r="E395" s="75"/>
      <c r="F395" s="75"/>
      <c r="G395" s="86"/>
      <c r="H395" s="75"/>
      <c r="I395" s="75"/>
      <c r="J395" s="75"/>
      <c r="K395" s="75"/>
      <c r="L395" s="75"/>
      <c r="M395" s="75"/>
      <c r="N395" s="75"/>
      <c r="O395" s="75"/>
    </row>
    <row r="396" spans="1:15" x14ac:dyDescent="0.25">
      <c r="A396" s="72" t="str">
        <f>'Normen en kosten'!$G$10</f>
        <v>Wassen binnengevelglas</v>
      </c>
      <c r="B396" s="174">
        <f>'16'!H22</f>
        <v>2</v>
      </c>
      <c r="C396" s="83">
        <f>'16'!G22</f>
        <v>0</v>
      </c>
      <c r="D396" s="75"/>
      <c r="E396" s="75"/>
      <c r="F396" s="75"/>
      <c r="G396" s="75"/>
      <c r="H396" s="75"/>
      <c r="I396" s="75"/>
      <c r="J396" s="75"/>
      <c r="K396" s="75"/>
      <c r="L396" s="75"/>
      <c r="M396" s="75"/>
      <c r="N396" s="75"/>
      <c r="O396" s="75"/>
    </row>
    <row r="397" spans="1:15" x14ac:dyDescent="0.25">
      <c r="A397" s="72" t="str">
        <f>'Normen en kosten'!$G$11</f>
        <v>Wassen separatieglas  1)</v>
      </c>
      <c r="B397" s="174">
        <f>'16'!H23</f>
        <v>2</v>
      </c>
      <c r="C397" s="83">
        <f>'16'!G23</f>
        <v>0</v>
      </c>
      <c r="D397" s="75"/>
      <c r="E397" s="75"/>
      <c r="F397" s="75"/>
      <c r="G397" s="75"/>
      <c r="H397" s="75"/>
      <c r="I397" s="75"/>
      <c r="J397" s="75"/>
      <c r="K397" s="75"/>
      <c r="L397" s="75"/>
      <c r="M397" s="75"/>
      <c r="N397" s="75"/>
      <c r="O397" s="75"/>
    </row>
    <row r="398" spans="1:15" x14ac:dyDescent="0.25">
      <c r="A398" s="81" t="s">
        <v>112</v>
      </c>
      <c r="B398" s="81"/>
      <c r="C398" s="81"/>
      <c r="D398" s="84"/>
      <c r="E398" s="84"/>
      <c r="F398" s="84"/>
      <c r="G398" s="84"/>
      <c r="H398" s="84"/>
      <c r="I398" s="84"/>
      <c r="J398" s="84"/>
      <c r="K398" s="84"/>
      <c r="L398" s="84"/>
      <c r="M398" s="84"/>
      <c r="N398" s="84"/>
      <c r="O398" s="84"/>
    </row>
    <row r="399" spans="1:15" x14ac:dyDescent="0.25">
      <c r="A399" s="173" t="str">
        <f>'Normen en kosten'!$G$4</f>
        <v>Topstrippen en topcoaten linoleum</v>
      </c>
      <c r="B399" s="73">
        <f>'16'!H16</f>
        <v>1</v>
      </c>
      <c r="C399" s="83">
        <f>'16'!G16</f>
        <v>0</v>
      </c>
      <c r="D399" s="75"/>
      <c r="E399" s="75"/>
      <c r="F399" s="75"/>
      <c r="G399" s="172"/>
      <c r="H399" s="75"/>
      <c r="I399" s="75"/>
      <c r="J399" s="75"/>
      <c r="K399" s="75"/>
      <c r="L399" s="75"/>
      <c r="M399" s="75"/>
      <c r="N399" s="75"/>
      <c r="O399" s="75"/>
    </row>
    <row r="400" spans="1:15" x14ac:dyDescent="0.25">
      <c r="A400" s="47" t="str">
        <f>'Normen en kosten'!$G$5</f>
        <v>Recoaten linoleum</v>
      </c>
      <c r="B400" s="73" t="str">
        <f>'16'!H17</f>
        <v>op afroep</v>
      </c>
      <c r="C400" s="83">
        <f>'16'!G17</f>
        <v>0</v>
      </c>
      <c r="D400" s="75"/>
      <c r="E400" s="75"/>
      <c r="F400" s="75"/>
      <c r="G400" s="172"/>
      <c r="H400" s="75"/>
      <c r="I400" s="75"/>
      <c r="J400" s="75"/>
      <c r="K400" s="75"/>
      <c r="L400" s="75"/>
      <c r="M400" s="75"/>
      <c r="N400" s="75"/>
      <c r="O400" s="75"/>
    </row>
    <row r="401" spans="1:15" x14ac:dyDescent="0.25">
      <c r="A401" s="47" t="str">
        <f>'Normen en kosten'!$G$6</f>
        <v>Volsprayen linoleum</v>
      </c>
      <c r="B401" s="73" t="str">
        <f>'16'!H18</f>
        <v>op afroep</v>
      </c>
      <c r="C401" s="83">
        <f>'16'!G18</f>
        <v>0</v>
      </c>
      <c r="D401" s="75"/>
      <c r="E401" s="75"/>
      <c r="F401" s="75"/>
      <c r="G401" s="172"/>
      <c r="H401" s="75"/>
      <c r="I401" s="75"/>
      <c r="J401" s="75"/>
      <c r="K401" s="75"/>
      <c r="L401" s="75"/>
      <c r="M401" s="75"/>
      <c r="N401" s="75"/>
      <c r="O401" s="75"/>
    </row>
    <row r="402" spans="1:15" x14ac:dyDescent="0.25">
      <c r="A402" s="47" t="str">
        <f>'Normen en kosten'!$G$7</f>
        <v>Tapijtreinigen</v>
      </c>
      <c r="B402" s="73">
        <f>'16'!H19</f>
        <v>0</v>
      </c>
      <c r="C402" s="83">
        <f>'16'!G19</f>
        <v>0</v>
      </c>
      <c r="D402" s="75"/>
      <c r="E402" s="75"/>
      <c r="F402" s="75"/>
      <c r="G402" s="172"/>
      <c r="H402" s="75"/>
      <c r="I402" s="75"/>
      <c r="J402" s="75"/>
      <c r="K402" s="75"/>
      <c r="L402" s="75"/>
      <c r="M402" s="75"/>
      <c r="N402" s="75"/>
      <c r="O402" s="75"/>
    </row>
    <row r="403" spans="1:15" x14ac:dyDescent="0.25">
      <c r="A403" s="81" t="s">
        <v>21</v>
      </c>
      <c r="B403" s="81"/>
      <c r="C403" s="81"/>
      <c r="D403" s="84"/>
      <c r="E403" s="84"/>
      <c r="F403" s="84"/>
      <c r="G403" s="84"/>
      <c r="H403" s="84"/>
      <c r="I403" s="84"/>
      <c r="J403" s="84"/>
      <c r="K403" s="84"/>
      <c r="L403" s="84"/>
      <c r="M403" s="84"/>
      <c r="N403" s="84"/>
      <c r="O403" s="84"/>
    </row>
    <row r="404" spans="1:15" hidden="1" x14ac:dyDescent="0.25">
      <c r="A404" s="72">
        <f>'16'!A33</f>
        <v>0</v>
      </c>
      <c r="B404" s="73">
        <f>'16'!H33</f>
        <v>0</v>
      </c>
      <c r="C404" s="83" t="str">
        <f>'16'!G33</f>
        <v/>
      </c>
      <c r="D404" s="75"/>
      <c r="E404" s="75"/>
      <c r="F404" s="75"/>
      <c r="G404" s="172"/>
      <c r="H404" s="75"/>
      <c r="I404" s="75"/>
      <c r="J404" s="75"/>
      <c r="K404" s="75"/>
      <c r="L404" s="75"/>
      <c r="M404" s="75"/>
      <c r="N404" s="75"/>
      <c r="O404" s="75"/>
    </row>
    <row r="405" spans="1:15" hidden="1" x14ac:dyDescent="0.25">
      <c r="A405" s="72">
        <f>'16'!A34</f>
        <v>0</v>
      </c>
      <c r="B405" s="73">
        <f>'16'!H34</f>
        <v>0</v>
      </c>
      <c r="C405" s="83" t="str">
        <f>'16'!G34</f>
        <v/>
      </c>
      <c r="D405" s="75"/>
      <c r="E405" s="75"/>
      <c r="F405" s="75"/>
      <c r="G405" s="172"/>
      <c r="H405" s="75"/>
      <c r="I405" s="75"/>
      <c r="J405" s="75"/>
      <c r="K405" s="75"/>
      <c r="L405" s="75"/>
      <c r="M405" s="75"/>
      <c r="N405" s="75"/>
      <c r="O405" s="75"/>
    </row>
    <row r="406" spans="1:15" hidden="1" x14ac:dyDescent="0.25">
      <c r="A406" s="72">
        <f>'16'!A35</f>
        <v>0</v>
      </c>
      <c r="B406" s="73">
        <f>'16'!H35</f>
        <v>0</v>
      </c>
      <c r="C406" s="83" t="str">
        <f>'16'!G35</f>
        <v/>
      </c>
      <c r="D406" s="75"/>
      <c r="E406" s="75"/>
      <c r="F406" s="75"/>
      <c r="G406" s="172"/>
      <c r="H406" s="75"/>
      <c r="I406" s="75"/>
      <c r="J406" s="75"/>
      <c r="K406" s="75"/>
      <c r="L406" s="75"/>
      <c r="M406" s="75"/>
      <c r="N406" s="75"/>
      <c r="O406" s="75"/>
    </row>
    <row r="407" spans="1:15" hidden="1" x14ac:dyDescent="0.25">
      <c r="A407" s="72">
        <f>'16'!A36</f>
        <v>0</v>
      </c>
      <c r="B407" s="73">
        <f>'16'!H36</f>
        <v>0</v>
      </c>
      <c r="C407" s="83" t="str">
        <f>'16'!G36</f>
        <v/>
      </c>
      <c r="D407" s="7"/>
      <c r="E407" s="7"/>
      <c r="F407" s="7"/>
      <c r="G407" s="7"/>
      <c r="H407" s="7"/>
      <c r="I407" s="7"/>
      <c r="J407" s="7"/>
      <c r="K407" s="7"/>
      <c r="L407" s="7"/>
      <c r="M407" s="7"/>
      <c r="N407" s="7"/>
      <c r="O407" s="7"/>
    </row>
    <row r="408" spans="1:15" hidden="1" x14ac:dyDescent="0.25">
      <c r="A408" s="72">
        <f>'16'!A37</f>
        <v>0</v>
      </c>
      <c r="B408" s="73">
        <f>'16'!H37</f>
        <v>0</v>
      </c>
      <c r="C408" s="83" t="str">
        <f>'16'!G37</f>
        <v/>
      </c>
      <c r="D408" s="7"/>
      <c r="E408" s="7"/>
      <c r="F408" s="7"/>
      <c r="G408" s="7"/>
      <c r="H408" s="7"/>
      <c r="I408" s="7"/>
      <c r="J408" s="7"/>
      <c r="K408" s="7"/>
      <c r="L408" s="7"/>
      <c r="M408" s="7"/>
      <c r="N408" s="7"/>
      <c r="O408" s="7"/>
    </row>
    <row r="409" spans="1:15" hidden="1" x14ac:dyDescent="0.25">
      <c r="A409" s="72">
        <f>'16'!A38</f>
        <v>0</v>
      </c>
      <c r="B409" s="73">
        <f>'16'!H38</f>
        <v>0</v>
      </c>
      <c r="C409" s="83" t="str">
        <f>'16'!G38</f>
        <v/>
      </c>
      <c r="D409" s="7"/>
      <c r="E409" s="7"/>
      <c r="F409" s="7"/>
      <c r="G409" s="7"/>
      <c r="H409" s="7"/>
      <c r="I409" s="7"/>
      <c r="J409" s="7"/>
      <c r="K409" s="7"/>
      <c r="L409" s="7"/>
      <c r="M409" s="7"/>
      <c r="N409" s="7"/>
      <c r="O409" s="7"/>
    </row>
    <row r="410" spans="1:15" hidden="1" x14ac:dyDescent="0.25">
      <c r="A410" s="72">
        <f>'16'!A39</f>
        <v>0</v>
      </c>
      <c r="B410" s="73">
        <f>'16'!H39</f>
        <v>0</v>
      </c>
      <c r="C410" s="83" t="str">
        <f>'16'!G39</f>
        <v/>
      </c>
      <c r="D410" s="7"/>
      <c r="E410" s="7"/>
      <c r="F410" s="7"/>
      <c r="G410" s="7"/>
      <c r="H410" s="7"/>
      <c r="I410" s="7"/>
      <c r="J410" s="7"/>
      <c r="K410" s="7"/>
      <c r="L410" s="7"/>
      <c r="M410" s="7"/>
      <c r="N410" s="7"/>
      <c r="O410" s="7"/>
    </row>
    <row r="411" spans="1:15" hidden="1" x14ac:dyDescent="0.25">
      <c r="A411" s="72">
        <f>'16'!A40</f>
        <v>0</v>
      </c>
      <c r="B411" s="73">
        <f>'16'!H40</f>
        <v>0</v>
      </c>
      <c r="C411" s="83" t="str">
        <f>'16'!G40</f>
        <v/>
      </c>
      <c r="D411" s="7"/>
      <c r="E411" s="7"/>
      <c r="F411" s="7"/>
      <c r="G411" s="7"/>
      <c r="H411" s="7"/>
      <c r="I411" s="7"/>
      <c r="J411" s="7"/>
      <c r="K411" s="7"/>
      <c r="L411" s="7"/>
      <c r="M411" s="7"/>
      <c r="N411" s="7"/>
      <c r="O411" s="7"/>
    </row>
    <row r="412" spans="1:15" hidden="1" x14ac:dyDescent="0.25">
      <c r="A412" s="72">
        <f>'16'!A41</f>
        <v>0</v>
      </c>
      <c r="B412" s="73">
        <f>'16'!H41</f>
        <v>0</v>
      </c>
      <c r="C412" s="83" t="str">
        <f>'16'!G41</f>
        <v/>
      </c>
      <c r="D412" s="7"/>
      <c r="E412" s="7"/>
      <c r="F412" s="7"/>
      <c r="G412" s="7"/>
      <c r="H412" s="7"/>
      <c r="I412" s="7"/>
      <c r="J412" s="7"/>
      <c r="K412" s="7"/>
      <c r="L412" s="7"/>
      <c r="M412" s="7"/>
      <c r="N412" s="7"/>
      <c r="O412" s="7"/>
    </row>
    <row r="413" spans="1:15" hidden="1" x14ac:dyDescent="0.25">
      <c r="A413" s="72">
        <f>'16'!A42</f>
        <v>0</v>
      </c>
      <c r="B413" s="73">
        <f>'16'!H42</f>
        <v>0</v>
      </c>
      <c r="C413" s="83" t="str">
        <f>'16'!G42</f>
        <v/>
      </c>
      <c r="D413" s="7"/>
      <c r="E413" s="7"/>
      <c r="F413" s="7"/>
      <c r="G413" s="7"/>
      <c r="H413" s="7"/>
      <c r="I413" s="7"/>
      <c r="J413" s="7"/>
      <c r="K413" s="7"/>
      <c r="L413" s="7"/>
      <c r="M413" s="7"/>
      <c r="N413" s="7"/>
      <c r="O413" s="7"/>
    </row>
    <row r="414" spans="1:15" hidden="1" x14ac:dyDescent="0.25">
      <c r="A414" s="72">
        <f>'16'!A43</f>
        <v>0</v>
      </c>
      <c r="B414" s="73">
        <f>'16'!H43</f>
        <v>0</v>
      </c>
      <c r="C414" s="83">
        <f>'16'!G43</f>
        <v>0</v>
      </c>
      <c r="D414" s="7"/>
      <c r="E414" s="7"/>
      <c r="F414" s="7"/>
      <c r="G414" s="7"/>
      <c r="H414" s="7"/>
      <c r="I414" s="7"/>
      <c r="J414" s="7"/>
      <c r="K414" s="7"/>
      <c r="L414" s="7"/>
      <c r="M414" s="7"/>
      <c r="N414" s="7"/>
      <c r="O414" s="7"/>
    </row>
    <row r="415" spans="1:15" hidden="1" x14ac:dyDescent="0.25">
      <c r="A415" s="72"/>
      <c r="B415" s="73"/>
      <c r="C415" s="83"/>
      <c r="D415" s="7"/>
      <c r="E415" s="7"/>
      <c r="F415" s="7"/>
      <c r="G415" s="7"/>
      <c r="H415" s="7"/>
      <c r="I415" s="7"/>
      <c r="J415" s="7"/>
      <c r="K415" s="7"/>
      <c r="L415" s="7"/>
      <c r="M415" s="7"/>
      <c r="N415" s="7"/>
      <c r="O415" s="7"/>
    </row>
    <row r="417" spans="1:15" ht="45" x14ac:dyDescent="0.25">
      <c r="A417" s="155" t="s">
        <v>85</v>
      </c>
      <c r="B417" s="156" t="s">
        <v>110</v>
      </c>
      <c r="C417" s="157" t="s">
        <v>710</v>
      </c>
      <c r="D417" s="155" t="s">
        <v>98</v>
      </c>
      <c r="E417" s="155" t="s">
        <v>99</v>
      </c>
      <c r="F417" s="155" t="s">
        <v>100</v>
      </c>
      <c r="G417" s="155" t="s">
        <v>101</v>
      </c>
      <c r="H417" s="155" t="s">
        <v>102</v>
      </c>
      <c r="I417" s="155" t="s">
        <v>103</v>
      </c>
      <c r="J417" s="155" t="s">
        <v>104</v>
      </c>
      <c r="K417" s="155" t="s">
        <v>105</v>
      </c>
      <c r="L417" s="155" t="s">
        <v>106</v>
      </c>
      <c r="M417" s="155" t="s">
        <v>107</v>
      </c>
      <c r="N417" s="155" t="s">
        <v>108</v>
      </c>
      <c r="O417" s="155" t="s">
        <v>109</v>
      </c>
    </row>
    <row r="418" spans="1:15" x14ac:dyDescent="0.25">
      <c r="A418" s="81" t="str">
        <f>Totaalblad!B21</f>
        <v>Begraafplaats Eursingerhof</v>
      </c>
      <c r="B418" s="81"/>
      <c r="C418" s="81"/>
      <c r="D418" s="81"/>
      <c r="E418" s="81"/>
      <c r="F418" s="81"/>
      <c r="G418" s="81"/>
      <c r="H418" s="81"/>
      <c r="I418" s="81"/>
      <c r="J418" s="81"/>
      <c r="K418" s="81"/>
      <c r="L418" s="81"/>
      <c r="M418" s="81"/>
      <c r="N418" s="81"/>
      <c r="O418" s="81"/>
    </row>
    <row r="419" spans="1:15" x14ac:dyDescent="0.25">
      <c r="A419" s="82" t="str">
        <f>'17'!$A$11</f>
        <v>Regulier schoonmaakonderhoud</v>
      </c>
      <c r="B419" s="73">
        <v>12</v>
      </c>
      <c r="C419" s="83">
        <f>'17'!$H$12</f>
        <v>0</v>
      </c>
      <c r="D419" s="75"/>
      <c r="E419" s="75"/>
      <c r="F419" s="75"/>
      <c r="G419" s="86"/>
      <c r="H419" s="75"/>
      <c r="I419" s="75"/>
      <c r="J419" s="75"/>
      <c r="K419" s="75"/>
      <c r="L419" s="75"/>
      <c r="M419" s="75"/>
      <c r="N419" s="75"/>
      <c r="O419" s="75"/>
    </row>
    <row r="420" spans="1:15" x14ac:dyDescent="0.25">
      <c r="A420" s="81" t="s">
        <v>111</v>
      </c>
      <c r="B420" s="81"/>
      <c r="C420" s="81"/>
      <c r="D420" s="84"/>
      <c r="E420" s="84"/>
      <c r="F420" s="84"/>
      <c r="G420" s="84"/>
      <c r="H420" s="84"/>
      <c r="I420" s="84"/>
      <c r="J420" s="84"/>
      <c r="K420" s="84"/>
      <c r="L420" s="84"/>
      <c r="M420" s="84"/>
      <c r="N420" s="84"/>
      <c r="O420" s="84"/>
    </row>
    <row r="421" spans="1:15" x14ac:dyDescent="0.25">
      <c r="A421" s="72" t="str">
        <f>'Normen en kosten'!$G$9</f>
        <v>Wassen buitengevelglas</v>
      </c>
      <c r="B421" s="174">
        <f>'17'!H21</f>
        <v>0</v>
      </c>
      <c r="C421" s="83">
        <f>'17'!G21</f>
        <v>0</v>
      </c>
      <c r="D421" s="75"/>
      <c r="E421" s="75"/>
      <c r="F421" s="75"/>
      <c r="G421" s="86"/>
      <c r="H421" s="75"/>
      <c r="I421" s="75"/>
      <c r="J421" s="75"/>
      <c r="K421" s="75"/>
      <c r="L421" s="75"/>
      <c r="M421" s="75"/>
      <c r="N421" s="75"/>
      <c r="O421" s="75"/>
    </row>
    <row r="422" spans="1:15" x14ac:dyDescent="0.25">
      <c r="A422" s="72" t="str">
        <f>'Normen en kosten'!$G$10</f>
        <v>Wassen binnengevelglas</v>
      </c>
      <c r="B422" s="174">
        <f>'17'!H22</f>
        <v>0</v>
      </c>
      <c r="C422" s="83">
        <f>'17'!G22</f>
        <v>0</v>
      </c>
      <c r="D422" s="75"/>
      <c r="E422" s="75"/>
      <c r="F422" s="75"/>
      <c r="G422" s="75"/>
      <c r="H422" s="75"/>
      <c r="I422" s="75"/>
      <c r="J422" s="75"/>
      <c r="K422" s="75"/>
      <c r="L422" s="75"/>
      <c r="M422" s="75"/>
      <c r="N422" s="75"/>
      <c r="O422" s="75"/>
    </row>
    <row r="423" spans="1:15" x14ac:dyDescent="0.25">
      <c r="A423" s="72" t="str">
        <f>'Normen en kosten'!$G$11</f>
        <v>Wassen separatieglas  1)</v>
      </c>
      <c r="B423" s="174">
        <f>'17'!H23</f>
        <v>0</v>
      </c>
      <c r="C423" s="83">
        <f>'17'!G23</f>
        <v>0</v>
      </c>
      <c r="D423" s="75"/>
      <c r="E423" s="75"/>
      <c r="F423" s="75"/>
      <c r="G423" s="75"/>
      <c r="H423" s="75"/>
      <c r="I423" s="75"/>
      <c r="J423" s="75"/>
      <c r="K423" s="75"/>
      <c r="L423" s="75"/>
      <c r="M423" s="75"/>
      <c r="N423" s="75"/>
      <c r="O423" s="75"/>
    </row>
    <row r="424" spans="1:15" x14ac:dyDescent="0.25">
      <c r="A424" s="81" t="s">
        <v>112</v>
      </c>
      <c r="B424" s="81"/>
      <c r="C424" s="81"/>
      <c r="D424" s="84"/>
      <c r="E424" s="84"/>
      <c r="F424" s="84"/>
      <c r="G424" s="84"/>
      <c r="H424" s="84"/>
      <c r="I424" s="84"/>
      <c r="J424" s="84"/>
      <c r="K424" s="84"/>
      <c r="L424" s="84"/>
      <c r="M424" s="84"/>
      <c r="N424" s="84"/>
      <c r="O424" s="84"/>
    </row>
    <row r="425" spans="1:15" x14ac:dyDescent="0.25">
      <c r="A425" s="173" t="str">
        <f>'Normen en kosten'!$G$4</f>
        <v>Topstrippen en topcoaten linoleum</v>
      </c>
      <c r="B425" s="73">
        <f>'17'!H16</f>
        <v>0</v>
      </c>
      <c r="C425" s="83">
        <f>'17'!G16</f>
        <v>0</v>
      </c>
      <c r="D425" s="75"/>
      <c r="E425" s="75"/>
      <c r="F425" s="75"/>
      <c r="G425" s="172"/>
      <c r="H425" s="75"/>
      <c r="I425" s="75"/>
      <c r="J425" s="75"/>
      <c r="K425" s="75"/>
      <c r="L425" s="75"/>
      <c r="M425" s="75"/>
      <c r="N425" s="75"/>
      <c r="O425" s="75"/>
    </row>
    <row r="426" spans="1:15" x14ac:dyDescent="0.25">
      <c r="A426" s="47" t="str">
        <f>'Normen en kosten'!$G$5</f>
        <v>Recoaten linoleum</v>
      </c>
      <c r="B426" s="73">
        <f>'17'!H17</f>
        <v>0</v>
      </c>
      <c r="C426" s="83">
        <f>'17'!G17</f>
        <v>0</v>
      </c>
      <c r="D426" s="75"/>
      <c r="E426" s="75"/>
      <c r="F426" s="75"/>
      <c r="G426" s="172"/>
      <c r="H426" s="75"/>
      <c r="I426" s="75"/>
      <c r="J426" s="75"/>
      <c r="K426" s="75"/>
      <c r="L426" s="75"/>
      <c r="M426" s="75"/>
      <c r="N426" s="75"/>
      <c r="O426" s="75"/>
    </row>
    <row r="427" spans="1:15" x14ac:dyDescent="0.25">
      <c r="A427" s="47" t="str">
        <f>'Normen en kosten'!$G$6</f>
        <v>Volsprayen linoleum</v>
      </c>
      <c r="B427" s="73">
        <f>'17'!H18</f>
        <v>0</v>
      </c>
      <c r="C427" s="83">
        <f>'17'!G18</f>
        <v>0</v>
      </c>
      <c r="D427" s="75"/>
      <c r="E427" s="75"/>
      <c r="F427" s="75"/>
      <c r="G427" s="172"/>
      <c r="H427" s="75"/>
      <c r="I427" s="75"/>
      <c r="J427" s="75"/>
      <c r="K427" s="75"/>
      <c r="L427" s="75"/>
      <c r="M427" s="75"/>
      <c r="N427" s="75"/>
      <c r="O427" s="75"/>
    </row>
    <row r="428" spans="1:15" x14ac:dyDescent="0.25">
      <c r="A428" s="47" t="str">
        <f>'Normen en kosten'!$G$7</f>
        <v>Tapijtreinigen</v>
      </c>
      <c r="B428" s="73">
        <f>'17'!H19</f>
        <v>0</v>
      </c>
      <c r="C428" s="83">
        <f>'17'!G19</f>
        <v>0</v>
      </c>
      <c r="D428" s="75"/>
      <c r="E428" s="75"/>
      <c r="F428" s="75"/>
      <c r="G428" s="172"/>
      <c r="H428" s="75"/>
      <c r="I428" s="75"/>
      <c r="J428" s="75"/>
      <c r="K428" s="75"/>
      <c r="L428" s="75"/>
      <c r="M428" s="75"/>
      <c r="N428" s="75"/>
      <c r="O428" s="75"/>
    </row>
    <row r="429" spans="1:15" x14ac:dyDescent="0.25">
      <c r="A429" s="81" t="s">
        <v>21</v>
      </c>
      <c r="B429" s="81"/>
      <c r="C429" s="81"/>
      <c r="D429" s="84"/>
      <c r="E429" s="84"/>
      <c r="F429" s="84"/>
      <c r="G429" s="84"/>
      <c r="H429" s="84"/>
      <c r="I429" s="84"/>
      <c r="J429" s="84"/>
      <c r="K429" s="84"/>
      <c r="L429" s="84"/>
      <c r="M429" s="84"/>
      <c r="N429" s="84"/>
      <c r="O429" s="84"/>
    </row>
    <row r="430" spans="1:15" x14ac:dyDescent="0.25">
      <c r="A430" s="72" t="str">
        <f>'17'!A33</f>
        <v>Wekelijkse schoonmaak (toiletgebouwtje) op vaste urenbasis, 20 minuten per keer. Uitvoeren op vrijdag.</v>
      </c>
      <c r="B430" s="73">
        <f>'17'!H33</f>
        <v>52</v>
      </c>
      <c r="C430" s="83">
        <f>'17'!G33</f>
        <v>0</v>
      </c>
      <c r="D430" s="75"/>
      <c r="E430" s="75"/>
      <c r="F430" s="75"/>
      <c r="G430" s="172"/>
      <c r="H430" s="75"/>
      <c r="I430" s="75"/>
      <c r="J430" s="75"/>
      <c r="K430" s="75"/>
      <c r="L430" s="75"/>
      <c r="M430" s="75"/>
      <c r="N430" s="75"/>
      <c r="O430" s="75"/>
    </row>
    <row r="431" spans="1:15" x14ac:dyDescent="0.25">
      <c r="A431" s="72" t="str">
        <f>'17'!A34</f>
        <v>Uitvoeren periodieke werkzaamheden</v>
      </c>
      <c r="B431" s="73">
        <f>'17'!H34</f>
        <v>4</v>
      </c>
      <c r="C431" s="83">
        <f>'17'!G34</f>
        <v>0</v>
      </c>
      <c r="D431" s="75"/>
      <c r="E431" s="75"/>
      <c r="F431" s="75"/>
      <c r="G431" s="172"/>
      <c r="H431" s="75"/>
      <c r="I431" s="75"/>
      <c r="J431" s="75"/>
      <c r="K431" s="75"/>
      <c r="L431" s="75"/>
      <c r="M431" s="75"/>
      <c r="N431" s="75"/>
      <c r="O431" s="75"/>
    </row>
    <row r="432" spans="1:15" hidden="1" x14ac:dyDescent="0.25">
      <c r="A432" s="72">
        <f>'17'!A35</f>
        <v>0</v>
      </c>
      <c r="B432" s="73">
        <f>'17'!H35</f>
        <v>0</v>
      </c>
      <c r="C432" s="83" t="str">
        <f>'17'!G35</f>
        <v/>
      </c>
      <c r="D432" s="75"/>
      <c r="E432" s="75"/>
      <c r="F432" s="75"/>
      <c r="G432" s="172"/>
      <c r="H432" s="75"/>
      <c r="I432" s="75"/>
      <c r="J432" s="75"/>
      <c r="K432" s="75"/>
      <c r="L432" s="75"/>
      <c r="M432" s="75"/>
      <c r="N432" s="75"/>
      <c r="O432" s="75"/>
    </row>
    <row r="433" spans="1:15" hidden="1" x14ac:dyDescent="0.25">
      <c r="A433" s="72">
        <f>'17'!A36</f>
        <v>0</v>
      </c>
      <c r="B433" s="73">
        <f>'17'!H36</f>
        <v>0</v>
      </c>
      <c r="C433" s="83" t="str">
        <f>'17'!G36</f>
        <v/>
      </c>
      <c r="D433" s="7"/>
      <c r="E433" s="7"/>
      <c r="F433" s="7"/>
      <c r="G433" s="7"/>
      <c r="H433" s="7"/>
      <c r="I433" s="7"/>
      <c r="J433" s="7"/>
      <c r="K433" s="7"/>
      <c r="L433" s="7"/>
      <c r="M433" s="7"/>
      <c r="N433" s="7"/>
      <c r="O433" s="7"/>
    </row>
    <row r="434" spans="1:15" hidden="1" x14ac:dyDescent="0.25">
      <c r="A434" s="72">
        <f>'17'!A37</f>
        <v>0</v>
      </c>
      <c r="B434" s="73">
        <f>'17'!H37</f>
        <v>0</v>
      </c>
      <c r="C434" s="83" t="str">
        <f>'17'!G37</f>
        <v/>
      </c>
      <c r="D434" s="7"/>
      <c r="E434" s="7"/>
      <c r="F434" s="7"/>
      <c r="G434" s="7"/>
      <c r="H434" s="7"/>
      <c r="I434" s="7"/>
      <c r="J434" s="7"/>
      <c r="K434" s="7"/>
      <c r="L434" s="7"/>
      <c r="M434" s="7"/>
      <c r="N434" s="7"/>
      <c r="O434" s="7"/>
    </row>
    <row r="435" spans="1:15" hidden="1" x14ac:dyDescent="0.25">
      <c r="A435" s="72">
        <f>'17'!A38</f>
        <v>0</v>
      </c>
      <c r="B435" s="73">
        <f>'17'!H38</f>
        <v>0</v>
      </c>
      <c r="C435" s="83" t="str">
        <f>'17'!G38</f>
        <v/>
      </c>
      <c r="D435" s="7"/>
      <c r="E435" s="7"/>
      <c r="F435" s="7"/>
      <c r="G435" s="7"/>
      <c r="H435" s="7"/>
      <c r="I435" s="7"/>
      <c r="J435" s="7"/>
      <c r="K435" s="7"/>
      <c r="L435" s="7"/>
      <c r="M435" s="7"/>
      <c r="N435" s="7"/>
      <c r="O435" s="7"/>
    </row>
    <row r="436" spans="1:15" hidden="1" x14ac:dyDescent="0.25">
      <c r="A436" s="72">
        <f>'17'!A39</f>
        <v>0</v>
      </c>
      <c r="B436" s="73">
        <f>'17'!H39</f>
        <v>0</v>
      </c>
      <c r="C436" s="83" t="str">
        <f>'17'!G39</f>
        <v/>
      </c>
      <c r="D436" s="7"/>
      <c r="E436" s="7"/>
      <c r="F436" s="7"/>
      <c r="G436" s="7"/>
      <c r="H436" s="7"/>
      <c r="I436" s="7"/>
      <c r="J436" s="7"/>
      <c r="K436" s="7"/>
      <c r="L436" s="7"/>
      <c r="M436" s="7"/>
      <c r="N436" s="7"/>
      <c r="O436" s="7"/>
    </row>
    <row r="437" spans="1:15" hidden="1" x14ac:dyDescent="0.25">
      <c r="A437" s="72">
        <f>'17'!A40</f>
        <v>0</v>
      </c>
      <c r="B437" s="73">
        <f>'17'!H40</f>
        <v>0</v>
      </c>
      <c r="C437" s="83" t="str">
        <f>'17'!G40</f>
        <v/>
      </c>
      <c r="D437" s="7"/>
      <c r="E437" s="7"/>
      <c r="F437" s="7"/>
      <c r="G437" s="7"/>
      <c r="H437" s="7"/>
      <c r="I437" s="7"/>
      <c r="J437" s="7"/>
      <c r="K437" s="7"/>
      <c r="L437" s="7"/>
      <c r="M437" s="7"/>
      <c r="N437" s="7"/>
      <c r="O437" s="7"/>
    </row>
    <row r="438" spans="1:15" hidden="1" x14ac:dyDescent="0.25">
      <c r="A438" s="72">
        <f>'17'!A41</f>
        <v>0</v>
      </c>
      <c r="B438" s="73">
        <f>'17'!H41</f>
        <v>0</v>
      </c>
      <c r="C438" s="83" t="str">
        <f>'17'!G41</f>
        <v/>
      </c>
      <c r="D438" s="7"/>
      <c r="E438" s="7"/>
      <c r="F438" s="7"/>
      <c r="G438" s="7"/>
      <c r="H438" s="7"/>
      <c r="I438" s="7"/>
      <c r="J438" s="7"/>
      <c r="K438" s="7"/>
      <c r="L438" s="7"/>
      <c r="M438" s="7"/>
      <c r="N438" s="7"/>
      <c r="O438" s="7"/>
    </row>
    <row r="439" spans="1:15" hidden="1" x14ac:dyDescent="0.25">
      <c r="A439" s="72">
        <f>'17'!A42</f>
        <v>0</v>
      </c>
      <c r="B439" s="73">
        <f>'17'!H42</f>
        <v>0</v>
      </c>
      <c r="C439" s="83" t="str">
        <f>'17'!G42</f>
        <v/>
      </c>
      <c r="D439" s="7"/>
      <c r="E439" s="7"/>
      <c r="F439" s="7"/>
      <c r="G439" s="7"/>
      <c r="H439" s="7"/>
      <c r="I439" s="7"/>
      <c r="J439" s="7"/>
      <c r="K439" s="7"/>
      <c r="L439" s="7"/>
      <c r="M439" s="7"/>
      <c r="N439" s="7"/>
      <c r="O439" s="7"/>
    </row>
    <row r="440" spans="1:15" hidden="1" x14ac:dyDescent="0.25">
      <c r="A440" s="72">
        <f>'17'!A43</f>
        <v>0</v>
      </c>
      <c r="B440" s="73">
        <f>'17'!H43</f>
        <v>0</v>
      </c>
      <c r="C440" s="83">
        <f>'17'!G43</f>
        <v>0</v>
      </c>
      <c r="D440" s="7"/>
      <c r="E440" s="7"/>
      <c r="F440" s="7"/>
      <c r="G440" s="7"/>
      <c r="H440" s="7"/>
      <c r="I440" s="7"/>
      <c r="J440" s="7"/>
      <c r="K440" s="7"/>
      <c r="L440" s="7"/>
      <c r="M440" s="7"/>
      <c r="N440" s="7"/>
      <c r="O440" s="7"/>
    </row>
    <row r="441" spans="1:15" hidden="1" x14ac:dyDescent="0.25">
      <c r="A441" s="72"/>
      <c r="B441" s="73"/>
      <c r="C441" s="83"/>
      <c r="D441" s="7"/>
      <c r="E441" s="7"/>
      <c r="F441" s="7"/>
      <c r="G441" s="7"/>
      <c r="H441" s="7"/>
      <c r="I441" s="7"/>
      <c r="J441" s="7"/>
      <c r="K441" s="7"/>
      <c r="L441" s="7"/>
      <c r="M441" s="7"/>
      <c r="N441" s="7"/>
      <c r="O441" s="7"/>
    </row>
    <row r="443" spans="1:15" ht="45" x14ac:dyDescent="0.25">
      <c r="A443" s="155" t="s">
        <v>85</v>
      </c>
      <c r="B443" s="156" t="s">
        <v>110</v>
      </c>
      <c r="C443" s="157" t="s">
        <v>710</v>
      </c>
      <c r="D443" s="155" t="s">
        <v>98</v>
      </c>
      <c r="E443" s="155" t="s">
        <v>99</v>
      </c>
      <c r="F443" s="155" t="s">
        <v>100</v>
      </c>
      <c r="G443" s="155" t="s">
        <v>101</v>
      </c>
      <c r="H443" s="155" t="s">
        <v>102</v>
      </c>
      <c r="I443" s="155" t="s">
        <v>103</v>
      </c>
      <c r="J443" s="155" t="s">
        <v>104</v>
      </c>
      <c r="K443" s="155" t="s">
        <v>105</v>
      </c>
      <c r="L443" s="155" t="s">
        <v>106</v>
      </c>
      <c r="M443" s="155" t="s">
        <v>107</v>
      </c>
      <c r="N443" s="155" t="s">
        <v>108</v>
      </c>
      <c r="O443" s="155" t="s">
        <v>109</v>
      </c>
    </row>
    <row r="444" spans="1:15" x14ac:dyDescent="0.25">
      <c r="A444" s="81" t="str">
        <f>Totaalblad!B22</f>
        <v>De Spil</v>
      </c>
      <c r="B444" s="81"/>
      <c r="C444" s="81"/>
      <c r="D444" s="81"/>
      <c r="E444" s="81"/>
      <c r="F444" s="81"/>
      <c r="G444" s="81"/>
      <c r="H444" s="81"/>
      <c r="I444" s="81"/>
      <c r="J444" s="81"/>
      <c r="K444" s="81"/>
      <c r="L444" s="81"/>
      <c r="M444" s="81"/>
      <c r="N444" s="81"/>
      <c r="O444" s="81"/>
    </row>
    <row r="445" spans="1:15" x14ac:dyDescent="0.25">
      <c r="A445" s="82" t="str">
        <f>'18'!$A$11</f>
        <v>Regulier schoonmaakonderhoud</v>
      </c>
      <c r="B445" s="73">
        <v>12</v>
      </c>
      <c r="C445" s="83">
        <f>'18'!$H$12</f>
        <v>0</v>
      </c>
      <c r="D445" s="75"/>
      <c r="E445" s="75"/>
      <c r="F445" s="75"/>
      <c r="G445" s="86"/>
      <c r="H445" s="75"/>
      <c r="I445" s="75"/>
      <c r="J445" s="75"/>
      <c r="K445" s="75"/>
      <c r="L445" s="75"/>
      <c r="M445" s="75"/>
      <c r="N445" s="75"/>
      <c r="O445" s="75"/>
    </row>
    <row r="446" spans="1:15" x14ac:dyDescent="0.25">
      <c r="A446" s="81" t="s">
        <v>111</v>
      </c>
      <c r="B446" s="81"/>
      <c r="C446" s="81"/>
      <c r="D446" s="84"/>
      <c r="E446" s="84"/>
      <c r="F446" s="84"/>
      <c r="G446" s="84"/>
      <c r="H446" s="84"/>
      <c r="I446" s="84"/>
      <c r="J446" s="84"/>
      <c r="K446" s="84"/>
      <c r="L446" s="84"/>
      <c r="M446" s="84"/>
      <c r="N446" s="84"/>
      <c r="O446" s="84"/>
    </row>
    <row r="447" spans="1:15" x14ac:dyDescent="0.25">
      <c r="A447" s="72" t="str">
        <f>'Normen en kosten'!$G$9</f>
        <v>Wassen buitengevelglas</v>
      </c>
      <c r="B447" s="174">
        <f>'18'!H21</f>
        <v>2</v>
      </c>
      <c r="C447" s="83">
        <f>'18'!G21</f>
        <v>0</v>
      </c>
      <c r="D447" s="75"/>
      <c r="E447" s="75"/>
      <c r="F447" s="75"/>
      <c r="G447" s="86"/>
      <c r="H447" s="75"/>
      <c r="I447" s="75"/>
      <c r="J447" s="75"/>
      <c r="K447" s="75"/>
      <c r="L447" s="75"/>
      <c r="M447" s="75"/>
      <c r="N447" s="75"/>
      <c r="O447" s="75"/>
    </row>
    <row r="448" spans="1:15" x14ac:dyDescent="0.25">
      <c r="A448" s="72" t="str">
        <f>'Normen en kosten'!$G$10</f>
        <v>Wassen binnengevelglas</v>
      </c>
      <c r="B448" s="174">
        <f>'18'!H22</f>
        <v>2</v>
      </c>
      <c r="C448" s="83">
        <f>'18'!G22</f>
        <v>0</v>
      </c>
      <c r="D448" s="75"/>
      <c r="E448" s="75"/>
      <c r="F448" s="75"/>
      <c r="G448" s="75"/>
      <c r="H448" s="75"/>
      <c r="I448" s="75"/>
      <c r="J448" s="75"/>
      <c r="K448" s="75"/>
      <c r="L448" s="75"/>
      <c r="M448" s="75"/>
      <c r="N448" s="75"/>
      <c r="O448" s="75"/>
    </row>
    <row r="449" spans="1:15" x14ac:dyDescent="0.25">
      <c r="A449" s="72" t="str">
        <f>'Normen en kosten'!$G$11</f>
        <v>Wassen separatieglas  1)</v>
      </c>
      <c r="B449" s="174">
        <f>'18'!H23</f>
        <v>2</v>
      </c>
      <c r="C449" s="83">
        <f>'18'!G23</f>
        <v>0</v>
      </c>
      <c r="D449" s="75"/>
      <c r="E449" s="75"/>
      <c r="F449" s="75"/>
      <c r="G449" s="75"/>
      <c r="H449" s="75"/>
      <c r="I449" s="75"/>
      <c r="J449" s="75"/>
      <c r="K449" s="75"/>
      <c r="L449" s="75"/>
      <c r="M449" s="75"/>
      <c r="N449" s="75"/>
      <c r="O449" s="75"/>
    </row>
    <row r="450" spans="1:15" x14ac:dyDescent="0.25">
      <c r="A450" s="81" t="s">
        <v>112</v>
      </c>
      <c r="B450" s="81"/>
      <c r="C450" s="81"/>
      <c r="D450" s="84"/>
      <c r="E450" s="84"/>
      <c r="F450" s="84"/>
      <c r="G450" s="84"/>
      <c r="H450" s="84"/>
      <c r="I450" s="84"/>
      <c r="J450" s="84"/>
      <c r="K450" s="84"/>
      <c r="L450" s="84"/>
      <c r="M450" s="84"/>
      <c r="N450" s="84"/>
      <c r="O450" s="84"/>
    </row>
    <row r="451" spans="1:15" x14ac:dyDescent="0.25">
      <c r="A451" s="173" t="str">
        <f>'Normen en kosten'!$G$4</f>
        <v>Topstrippen en topcoaten linoleum</v>
      </c>
      <c r="B451" s="73">
        <f>'18'!H16</f>
        <v>0</v>
      </c>
      <c r="C451" s="83">
        <f>'18'!G16</f>
        <v>0</v>
      </c>
      <c r="D451" s="75"/>
      <c r="E451" s="75"/>
      <c r="F451" s="75"/>
      <c r="G451" s="172"/>
      <c r="H451" s="75"/>
      <c r="I451" s="75"/>
      <c r="J451" s="75"/>
      <c r="K451" s="75"/>
      <c r="L451" s="75"/>
      <c r="M451" s="75"/>
      <c r="N451" s="75"/>
      <c r="O451" s="75"/>
    </row>
    <row r="452" spans="1:15" x14ac:dyDescent="0.25">
      <c r="A452" s="47" t="str">
        <f>'Normen en kosten'!$G$5</f>
        <v>Recoaten linoleum</v>
      </c>
      <c r="B452" s="73">
        <f>'18'!H17</f>
        <v>0</v>
      </c>
      <c r="C452" s="83">
        <f>'18'!G17</f>
        <v>0</v>
      </c>
      <c r="D452" s="75"/>
      <c r="E452" s="75"/>
      <c r="F452" s="75"/>
      <c r="G452" s="172"/>
      <c r="H452" s="75"/>
      <c r="I452" s="75"/>
      <c r="J452" s="75"/>
      <c r="K452" s="75"/>
      <c r="L452" s="75"/>
      <c r="M452" s="75"/>
      <c r="N452" s="75"/>
      <c r="O452" s="75"/>
    </row>
    <row r="453" spans="1:15" x14ac:dyDescent="0.25">
      <c r="A453" s="47" t="str">
        <f>'Normen en kosten'!$G$6</f>
        <v>Volsprayen linoleum</v>
      </c>
      <c r="B453" s="73">
        <f>'18'!H18</f>
        <v>0</v>
      </c>
      <c r="C453" s="83">
        <f>'18'!G18</f>
        <v>0</v>
      </c>
      <c r="D453" s="75"/>
      <c r="E453" s="75"/>
      <c r="F453" s="75"/>
      <c r="G453" s="172"/>
      <c r="H453" s="75"/>
      <c r="I453" s="75"/>
      <c r="J453" s="75"/>
      <c r="K453" s="75"/>
      <c r="L453" s="75"/>
      <c r="M453" s="75"/>
      <c r="N453" s="75"/>
      <c r="O453" s="75"/>
    </row>
    <row r="454" spans="1:15" x14ac:dyDescent="0.25">
      <c r="A454" s="47" t="str">
        <f>'Normen en kosten'!$G$7</f>
        <v>Tapijtreinigen</v>
      </c>
      <c r="B454" s="73">
        <f>'18'!H19</f>
        <v>0</v>
      </c>
      <c r="C454" s="83">
        <f>'18'!G19</f>
        <v>0</v>
      </c>
      <c r="D454" s="75"/>
      <c r="E454" s="75"/>
      <c r="F454" s="75"/>
      <c r="G454" s="172"/>
      <c r="H454" s="75"/>
      <c r="I454" s="75"/>
      <c r="J454" s="75"/>
      <c r="K454" s="75"/>
      <c r="L454" s="75"/>
      <c r="M454" s="75"/>
      <c r="N454" s="75"/>
      <c r="O454" s="75"/>
    </row>
    <row r="455" spans="1:15" x14ac:dyDescent="0.25">
      <c r="A455" s="81" t="s">
        <v>21</v>
      </c>
      <c r="B455" s="81"/>
      <c r="C455" s="81"/>
      <c r="D455" s="84"/>
      <c r="E455" s="84"/>
      <c r="F455" s="84"/>
      <c r="G455" s="84"/>
      <c r="H455" s="84"/>
      <c r="I455" s="84"/>
      <c r="J455" s="84"/>
      <c r="K455" s="84"/>
      <c r="L455" s="84"/>
      <c r="M455" s="84"/>
      <c r="N455" s="84"/>
      <c r="O455" s="84"/>
    </row>
    <row r="456" spans="1:15" x14ac:dyDescent="0.25">
      <c r="A456" s="72" t="str">
        <f>'18'!A33</f>
        <v>Dakgoten en daken blad- en vuilvrij maken</v>
      </c>
      <c r="B456" s="73" t="str">
        <f>'18'!H33</f>
        <v>op afroep</v>
      </c>
      <c r="C456" s="83">
        <f>'18'!G33</f>
        <v>0</v>
      </c>
      <c r="D456" s="75"/>
      <c r="E456" s="75"/>
      <c r="F456" s="75"/>
      <c r="G456" s="172"/>
      <c r="H456" s="75"/>
      <c r="I456" s="75"/>
      <c r="J456" s="75"/>
      <c r="K456" s="75"/>
      <c r="L456" s="75"/>
      <c r="M456" s="75"/>
      <c r="N456" s="75"/>
      <c r="O456" s="75"/>
    </row>
    <row r="457" spans="1:15" x14ac:dyDescent="0.25">
      <c r="A457" s="72">
        <f>'18'!A34</f>
        <v>0</v>
      </c>
      <c r="B457" s="73">
        <f>'18'!H34</f>
        <v>0</v>
      </c>
      <c r="C457" s="83" t="str">
        <f>'18'!G34</f>
        <v/>
      </c>
      <c r="D457" s="75"/>
      <c r="E457" s="75"/>
      <c r="F457" s="75"/>
      <c r="G457" s="172"/>
      <c r="H457" s="75"/>
      <c r="I457" s="75"/>
      <c r="J457" s="75"/>
      <c r="K457" s="75"/>
      <c r="L457" s="75"/>
      <c r="M457" s="75"/>
      <c r="N457" s="75"/>
      <c r="O457" s="75"/>
    </row>
    <row r="458" spans="1:15" x14ac:dyDescent="0.25">
      <c r="A458" s="72">
        <f>'18'!A35</f>
        <v>0</v>
      </c>
      <c r="B458" s="73">
        <f>'18'!H35</f>
        <v>0</v>
      </c>
      <c r="C458" s="83" t="str">
        <f>'18'!G35</f>
        <v/>
      </c>
      <c r="D458" s="75"/>
      <c r="E458" s="75"/>
      <c r="F458" s="75"/>
      <c r="G458" s="172"/>
      <c r="H458" s="75"/>
      <c r="I458" s="75"/>
      <c r="J458" s="75"/>
      <c r="K458" s="75"/>
      <c r="L458" s="75"/>
      <c r="M458" s="75"/>
      <c r="N458" s="75"/>
      <c r="O458" s="75"/>
    </row>
    <row r="459" spans="1:15" x14ac:dyDescent="0.25">
      <c r="A459" s="72">
        <f>'18'!A36</f>
        <v>0</v>
      </c>
      <c r="B459" s="73">
        <f>'18'!H36</f>
        <v>0</v>
      </c>
      <c r="C459" s="83" t="str">
        <f>'18'!G36</f>
        <v/>
      </c>
      <c r="D459" s="7"/>
      <c r="E459" s="7"/>
      <c r="F459" s="7"/>
      <c r="G459" s="7"/>
      <c r="H459" s="7"/>
      <c r="I459" s="7"/>
      <c r="J459" s="7"/>
      <c r="K459" s="7"/>
      <c r="L459" s="7"/>
      <c r="M459" s="7"/>
      <c r="N459" s="7"/>
      <c r="O459" s="7"/>
    </row>
    <row r="460" spans="1:15" x14ac:dyDescent="0.25">
      <c r="A460" s="72">
        <f>'18'!A37</f>
        <v>0</v>
      </c>
      <c r="B460" s="73">
        <f>'18'!H37</f>
        <v>0</v>
      </c>
      <c r="C460" s="83" t="str">
        <f>'18'!G37</f>
        <v/>
      </c>
      <c r="D460" s="7"/>
      <c r="E460" s="7"/>
      <c r="F460" s="7"/>
      <c r="G460" s="7"/>
      <c r="H460" s="7"/>
      <c r="I460" s="7"/>
      <c r="J460" s="7"/>
      <c r="K460" s="7"/>
      <c r="L460" s="7"/>
      <c r="M460" s="7"/>
      <c r="N460" s="7"/>
      <c r="O460" s="7"/>
    </row>
    <row r="461" spans="1:15" x14ac:dyDescent="0.25">
      <c r="A461" s="72">
        <f>'18'!A38</f>
        <v>0</v>
      </c>
      <c r="B461" s="73">
        <f>'18'!H38</f>
        <v>0</v>
      </c>
      <c r="C461" s="83" t="str">
        <f>'18'!G38</f>
        <v/>
      </c>
      <c r="D461" s="7"/>
      <c r="E461" s="7"/>
      <c r="F461" s="7"/>
      <c r="G461" s="7"/>
      <c r="H461" s="7"/>
      <c r="I461" s="7"/>
      <c r="J461" s="7"/>
      <c r="K461" s="7"/>
      <c r="L461" s="7"/>
      <c r="M461" s="7"/>
      <c r="N461" s="7"/>
      <c r="O461" s="7"/>
    </row>
    <row r="462" spans="1:15" x14ac:dyDescent="0.25">
      <c r="A462" s="72">
        <f>'18'!A39</f>
        <v>0</v>
      </c>
      <c r="B462" s="73">
        <f>'18'!H39</f>
        <v>0</v>
      </c>
      <c r="C462" s="83" t="str">
        <f>'18'!G39</f>
        <v/>
      </c>
      <c r="D462" s="7"/>
      <c r="E462" s="7"/>
      <c r="F462" s="7"/>
      <c r="G462" s="7"/>
      <c r="H462" s="7"/>
      <c r="I462" s="7"/>
      <c r="J462" s="7"/>
      <c r="K462" s="7"/>
      <c r="L462" s="7"/>
      <c r="M462" s="7"/>
      <c r="N462" s="7"/>
      <c r="O462" s="7"/>
    </row>
    <row r="463" spans="1:15" x14ac:dyDescent="0.25">
      <c r="A463" s="72">
        <f>'18'!A40</f>
        <v>0</v>
      </c>
      <c r="B463" s="73">
        <f>'18'!H40</f>
        <v>0</v>
      </c>
      <c r="C463" s="83" t="str">
        <f>'18'!G40</f>
        <v/>
      </c>
      <c r="D463" s="7"/>
      <c r="E463" s="7"/>
      <c r="F463" s="7"/>
      <c r="G463" s="7"/>
      <c r="H463" s="7"/>
      <c r="I463" s="7"/>
      <c r="J463" s="7"/>
      <c r="K463" s="7"/>
      <c r="L463" s="7"/>
      <c r="M463" s="7"/>
      <c r="N463" s="7"/>
      <c r="O463" s="7"/>
    </row>
    <row r="464" spans="1:15" x14ac:dyDescent="0.25">
      <c r="A464" s="72">
        <f>'18'!A41</f>
        <v>0</v>
      </c>
      <c r="B464" s="73">
        <f>'18'!H41</f>
        <v>0</v>
      </c>
      <c r="C464" s="83" t="str">
        <f>'18'!G41</f>
        <v/>
      </c>
      <c r="D464" s="7"/>
      <c r="E464" s="7"/>
      <c r="F464" s="7"/>
      <c r="G464" s="7"/>
      <c r="H464" s="7"/>
      <c r="I464" s="7"/>
      <c r="J464" s="7"/>
      <c r="K464" s="7"/>
      <c r="L464" s="7"/>
      <c r="M464" s="7"/>
      <c r="N464" s="7"/>
      <c r="O464" s="7"/>
    </row>
    <row r="465" spans="1:15" x14ac:dyDescent="0.25">
      <c r="A465" s="72">
        <f>'18'!A42</f>
        <v>0</v>
      </c>
      <c r="B465" s="73">
        <f>'18'!H42</f>
        <v>0</v>
      </c>
      <c r="C465" s="83" t="str">
        <f>'18'!G42</f>
        <v/>
      </c>
      <c r="D465" s="7"/>
      <c r="E465" s="7"/>
      <c r="F465" s="7"/>
      <c r="G465" s="7"/>
      <c r="H465" s="7"/>
      <c r="I465" s="7"/>
      <c r="J465" s="7"/>
      <c r="K465" s="7"/>
      <c r="L465" s="7"/>
      <c r="M465" s="7"/>
      <c r="N465" s="7"/>
      <c r="O465" s="7"/>
    </row>
    <row r="466" spans="1:15" x14ac:dyDescent="0.25">
      <c r="A466" s="72">
        <f>'18'!A43</f>
        <v>0</v>
      </c>
      <c r="B466" s="73">
        <f>'18'!H43</f>
        <v>0</v>
      </c>
      <c r="C466" s="83">
        <f>'18'!G43</f>
        <v>0</v>
      </c>
      <c r="D466" s="7"/>
      <c r="E466" s="7"/>
      <c r="F466" s="7"/>
      <c r="G466" s="7"/>
      <c r="H466" s="7"/>
      <c r="I466" s="7"/>
      <c r="J466" s="7"/>
      <c r="K466" s="7"/>
      <c r="L466" s="7"/>
      <c r="M466" s="7"/>
      <c r="N466" s="7"/>
      <c r="O466" s="7"/>
    </row>
    <row r="467" spans="1:15" x14ac:dyDescent="0.25">
      <c r="A467" s="72"/>
      <c r="B467" s="73"/>
      <c r="C467" s="83"/>
      <c r="D467" s="7"/>
      <c r="E467" s="7"/>
      <c r="F467" s="7"/>
      <c r="G467" s="7"/>
      <c r="H467" s="7"/>
      <c r="I467" s="7"/>
      <c r="J467" s="7"/>
      <c r="K467" s="7"/>
      <c r="L467" s="7"/>
      <c r="M467" s="7"/>
      <c r="N467" s="7"/>
      <c r="O467" s="7"/>
    </row>
    <row r="469" spans="1:15" ht="30" x14ac:dyDescent="0.25">
      <c r="A469" s="155" t="s">
        <v>85</v>
      </c>
      <c r="B469" s="156"/>
      <c r="C469" s="157" t="s">
        <v>715</v>
      </c>
      <c r="D469" s="155" t="s">
        <v>98</v>
      </c>
      <c r="E469" s="155" t="s">
        <v>99</v>
      </c>
      <c r="F469" s="155" t="s">
        <v>100</v>
      </c>
      <c r="G469" s="155" t="s">
        <v>101</v>
      </c>
      <c r="H469" s="155" t="s">
        <v>102</v>
      </c>
      <c r="I469" s="155" t="s">
        <v>103</v>
      </c>
      <c r="J469" s="155" t="s">
        <v>104</v>
      </c>
      <c r="K469" s="155" t="s">
        <v>105</v>
      </c>
      <c r="L469" s="155" t="s">
        <v>106</v>
      </c>
      <c r="M469" s="155" t="s">
        <v>107</v>
      </c>
      <c r="N469" s="155" t="s">
        <v>108</v>
      </c>
      <c r="O469" s="155" t="s">
        <v>109</v>
      </c>
    </row>
    <row r="470" spans="1:15" x14ac:dyDescent="0.25">
      <c r="A470" s="81" t="str">
        <f>Totaalblad!B23</f>
        <v>Gemeentehuis Ondersteunende facilitaire diensten</v>
      </c>
      <c r="B470" s="81"/>
      <c r="C470" s="81"/>
      <c r="D470" s="81"/>
      <c r="E470" s="81"/>
      <c r="F470" s="81"/>
      <c r="G470" s="81"/>
      <c r="H470" s="81"/>
      <c r="I470" s="81"/>
      <c r="J470" s="81"/>
      <c r="K470" s="81"/>
      <c r="L470" s="81"/>
      <c r="M470" s="81"/>
      <c r="N470" s="81"/>
      <c r="O470" s="81"/>
    </row>
    <row r="471" spans="1:15" hidden="1" x14ac:dyDescent="0.25">
      <c r="A471" s="82">
        <f>'1'!A479</f>
        <v>0</v>
      </c>
      <c r="B471" s="73">
        <v>12</v>
      </c>
      <c r="C471" s="83">
        <f>'1'!H480</f>
        <v>0</v>
      </c>
      <c r="D471" s="75"/>
      <c r="E471" s="75"/>
      <c r="F471" s="75"/>
      <c r="G471" s="86"/>
      <c r="H471" s="75"/>
      <c r="I471" s="75"/>
      <c r="J471" s="75"/>
      <c r="K471" s="75"/>
      <c r="L471" s="75"/>
      <c r="M471" s="75"/>
      <c r="N471" s="75"/>
      <c r="O471" s="75"/>
    </row>
    <row r="472" spans="1:15" hidden="1" x14ac:dyDescent="0.25">
      <c r="A472" s="81" t="s">
        <v>111</v>
      </c>
      <c r="B472" s="81"/>
      <c r="C472" s="81"/>
      <c r="D472" s="84"/>
      <c r="E472" s="84"/>
      <c r="F472" s="84"/>
      <c r="G472" s="84"/>
      <c r="H472" s="84"/>
      <c r="I472" s="84"/>
      <c r="J472" s="84"/>
      <c r="K472" s="84"/>
      <c r="L472" s="84"/>
      <c r="M472" s="84"/>
      <c r="N472" s="84"/>
      <c r="O472" s="84"/>
    </row>
    <row r="473" spans="1:15" hidden="1" x14ac:dyDescent="0.25">
      <c r="A473" s="72" t="str">
        <f>'Normen en kosten'!$G$9</f>
        <v>Wassen buitengevelglas</v>
      </c>
      <c r="B473" s="174">
        <f>'1'!H489</f>
        <v>0</v>
      </c>
      <c r="C473" s="83">
        <f>'1'!G489</f>
        <v>0</v>
      </c>
      <c r="D473" s="75"/>
      <c r="E473" s="75"/>
      <c r="F473" s="75"/>
      <c r="G473" s="86"/>
      <c r="H473" s="75"/>
      <c r="I473" s="75"/>
      <c r="J473" s="75"/>
      <c r="K473" s="75"/>
      <c r="L473" s="75"/>
      <c r="M473" s="75"/>
      <c r="N473" s="75"/>
      <c r="O473" s="75"/>
    </row>
    <row r="474" spans="1:15" hidden="1" x14ac:dyDescent="0.25">
      <c r="A474" s="72" t="str">
        <f>'Normen en kosten'!$G$10</f>
        <v>Wassen binnengevelglas</v>
      </c>
      <c r="B474" s="174">
        <f>'1'!H490</f>
        <v>0</v>
      </c>
      <c r="C474" s="83">
        <f>'1'!G490</f>
        <v>0</v>
      </c>
      <c r="D474" s="75"/>
      <c r="E474" s="75"/>
      <c r="F474" s="75"/>
      <c r="G474" s="75"/>
      <c r="H474" s="75"/>
      <c r="I474" s="75"/>
      <c r="J474" s="75"/>
      <c r="K474" s="75"/>
      <c r="L474" s="75"/>
      <c r="M474" s="75"/>
      <c r="N474" s="75"/>
      <c r="O474" s="75"/>
    </row>
    <row r="475" spans="1:15" hidden="1" x14ac:dyDescent="0.25">
      <c r="A475" s="72" t="str">
        <f>'Normen en kosten'!$G$11</f>
        <v>Wassen separatieglas  1)</v>
      </c>
      <c r="B475" s="174">
        <f>'1'!H491</f>
        <v>0</v>
      </c>
      <c r="C475" s="83">
        <f>'1'!G491</f>
        <v>0</v>
      </c>
      <c r="D475" s="75"/>
      <c r="E475" s="75"/>
      <c r="F475" s="75"/>
      <c r="G475" s="75"/>
      <c r="H475" s="75"/>
      <c r="I475" s="75"/>
      <c r="J475" s="75"/>
      <c r="K475" s="75"/>
      <c r="L475" s="75"/>
      <c r="M475" s="75"/>
      <c r="N475" s="75"/>
      <c r="O475" s="75"/>
    </row>
    <row r="476" spans="1:15" hidden="1" x14ac:dyDescent="0.25">
      <c r="A476" s="81" t="s">
        <v>112</v>
      </c>
      <c r="B476" s="81"/>
      <c r="C476" s="81"/>
      <c r="D476" s="84"/>
      <c r="E476" s="84"/>
      <c r="F476" s="84"/>
      <c r="G476" s="84"/>
      <c r="H476" s="84"/>
      <c r="I476" s="84"/>
      <c r="J476" s="84"/>
      <c r="K476" s="84"/>
      <c r="L476" s="84"/>
      <c r="M476" s="84"/>
      <c r="N476" s="84"/>
      <c r="O476" s="84"/>
    </row>
    <row r="477" spans="1:15" hidden="1" x14ac:dyDescent="0.25">
      <c r="A477" s="173" t="str">
        <f>'Normen en kosten'!$G$4</f>
        <v>Topstrippen en topcoaten linoleum</v>
      </c>
      <c r="B477" s="73">
        <f>'1'!H484</f>
        <v>0</v>
      </c>
      <c r="C477" s="83">
        <f>'1'!G484</f>
        <v>0</v>
      </c>
      <c r="D477" s="75"/>
      <c r="E477" s="75"/>
      <c r="F477" s="75"/>
      <c r="G477" s="172"/>
      <c r="H477" s="75"/>
      <c r="I477" s="75"/>
      <c r="J477" s="75"/>
      <c r="K477" s="75"/>
      <c r="L477" s="75"/>
      <c r="M477" s="75"/>
      <c r="N477" s="75"/>
      <c r="O477" s="75"/>
    </row>
    <row r="478" spans="1:15" hidden="1" x14ac:dyDescent="0.25">
      <c r="A478" s="47" t="str">
        <f>'Normen en kosten'!$G$5</f>
        <v>Recoaten linoleum</v>
      </c>
      <c r="B478" s="73">
        <f>'1'!H485</f>
        <v>0</v>
      </c>
      <c r="C478" s="83">
        <f>'1'!G485</f>
        <v>0</v>
      </c>
      <c r="D478" s="75"/>
      <c r="E478" s="75"/>
      <c r="F478" s="75"/>
      <c r="G478" s="172"/>
      <c r="H478" s="75"/>
      <c r="I478" s="75"/>
      <c r="J478" s="75"/>
      <c r="K478" s="75"/>
      <c r="L478" s="75"/>
      <c r="M478" s="75"/>
      <c r="N478" s="75"/>
      <c r="O478" s="75"/>
    </row>
    <row r="479" spans="1:15" hidden="1" x14ac:dyDescent="0.25">
      <c r="A479" s="47" t="str">
        <f>'Normen en kosten'!$G$6</f>
        <v>Volsprayen linoleum</v>
      </c>
      <c r="B479" s="73">
        <f>'1'!H486</f>
        <v>0</v>
      </c>
      <c r="C479" s="83">
        <f>'1'!G486</f>
        <v>0</v>
      </c>
      <c r="D479" s="75"/>
      <c r="E479" s="75"/>
      <c r="F479" s="75"/>
      <c r="G479" s="172"/>
      <c r="H479" s="75"/>
      <c r="I479" s="75"/>
      <c r="J479" s="75"/>
      <c r="K479" s="75"/>
      <c r="L479" s="75"/>
      <c r="M479" s="75"/>
      <c r="N479" s="75"/>
      <c r="O479" s="75"/>
    </row>
    <row r="480" spans="1:15" hidden="1" x14ac:dyDescent="0.25">
      <c r="A480" s="47" t="str">
        <f>'Normen en kosten'!$G$7</f>
        <v>Tapijtreinigen</v>
      </c>
      <c r="B480" s="73">
        <f>'1'!H487</f>
        <v>0</v>
      </c>
      <c r="C480" s="83">
        <f>'1'!G487</f>
        <v>0</v>
      </c>
      <c r="D480" s="75"/>
      <c r="E480" s="75"/>
      <c r="F480" s="75"/>
      <c r="G480" s="172"/>
      <c r="H480" s="75"/>
      <c r="I480" s="75"/>
      <c r="J480" s="75"/>
      <c r="K480" s="75"/>
      <c r="L480" s="75"/>
      <c r="M480" s="75"/>
      <c r="N480" s="75"/>
      <c r="O480" s="75"/>
    </row>
    <row r="481" spans="1:15" x14ac:dyDescent="0.25">
      <c r="A481" s="81" t="s">
        <v>21</v>
      </c>
      <c r="B481" s="81"/>
      <c r="C481" s="81"/>
      <c r="D481" s="84"/>
      <c r="E481" s="84"/>
      <c r="F481" s="84"/>
      <c r="G481" s="84"/>
      <c r="H481" s="84"/>
      <c r="I481" s="84"/>
      <c r="J481" s="84"/>
      <c r="K481" s="84"/>
      <c r="L481" s="84"/>
      <c r="M481" s="84"/>
      <c r="N481" s="84"/>
      <c r="O481" s="84"/>
    </row>
    <row r="482" spans="1:15" x14ac:dyDescent="0.25">
      <c r="A482" s="72" t="str">
        <f>'19'!A33</f>
        <v>Medewerker 1</v>
      </c>
      <c r="B482" s="73"/>
      <c r="C482" s="83">
        <f>'19'!F33</f>
        <v>0</v>
      </c>
      <c r="D482" s="75"/>
      <c r="E482" s="75"/>
      <c r="F482" s="75"/>
      <c r="G482" s="172"/>
      <c r="H482" s="75"/>
      <c r="I482" s="75"/>
      <c r="J482" s="75"/>
      <c r="K482" s="75"/>
      <c r="L482" s="75"/>
      <c r="M482" s="75"/>
      <c r="N482" s="75"/>
      <c r="O482" s="75"/>
    </row>
    <row r="483" spans="1:15" x14ac:dyDescent="0.25">
      <c r="A483" s="72" t="str">
        <f>'19'!A34</f>
        <v>Medewerker 2</v>
      </c>
      <c r="B483" s="73"/>
      <c r="C483" s="83">
        <f>'19'!F34</f>
        <v>0</v>
      </c>
      <c r="D483" s="75"/>
      <c r="E483" s="75"/>
      <c r="F483" s="75"/>
      <c r="G483" s="172"/>
      <c r="H483" s="75"/>
      <c r="I483" s="75"/>
      <c r="J483" s="75"/>
      <c r="K483" s="75"/>
      <c r="L483" s="75"/>
      <c r="M483" s="75"/>
      <c r="N483" s="75"/>
      <c r="O483" s="75"/>
    </row>
    <row r="484" spans="1:15" x14ac:dyDescent="0.25">
      <c r="A484" s="72" t="str">
        <f>'19'!A35</f>
        <v>Medewerker 3</v>
      </c>
      <c r="B484" s="73"/>
      <c r="C484" s="83">
        <f>'19'!F35</f>
        <v>0.53</v>
      </c>
      <c r="D484" s="75"/>
      <c r="E484" s="75"/>
      <c r="F484" s="75"/>
      <c r="G484" s="172"/>
      <c r="H484" s="75"/>
      <c r="I484" s="75"/>
      <c r="J484" s="75"/>
      <c r="K484" s="75"/>
      <c r="L484" s="75"/>
      <c r="M484" s="75"/>
      <c r="N484" s="75"/>
      <c r="O484" s="75"/>
    </row>
    <row r="485" spans="1:15" x14ac:dyDescent="0.25">
      <c r="A485" s="72" t="str">
        <f>'19'!A36</f>
        <v>Medewerker 4</v>
      </c>
      <c r="B485" s="73"/>
      <c r="C485" s="83">
        <f>'19'!F36</f>
        <v>0</v>
      </c>
      <c r="D485" s="7"/>
      <c r="E485" s="7"/>
      <c r="F485" s="7"/>
      <c r="G485" s="7"/>
      <c r="H485" s="7"/>
      <c r="I485" s="7"/>
      <c r="J485" s="7"/>
      <c r="K485" s="7"/>
      <c r="L485" s="7"/>
      <c r="M485" s="7"/>
      <c r="N485" s="7"/>
      <c r="O485" s="7"/>
    </row>
    <row r="486" spans="1:15" x14ac:dyDescent="0.25">
      <c r="A486" s="72" t="str">
        <f>'19'!A37</f>
        <v>Medewerker 5</v>
      </c>
      <c r="B486" s="73"/>
      <c r="C486" s="83">
        <f>'19'!F37</f>
        <v>0</v>
      </c>
      <c r="D486" s="7"/>
      <c r="E486" s="7"/>
      <c r="F486" s="7"/>
      <c r="G486" s="7"/>
      <c r="H486" s="7"/>
      <c r="I486" s="7"/>
      <c r="J486" s="7"/>
      <c r="K486" s="7"/>
      <c r="L486" s="7"/>
      <c r="M486" s="7"/>
      <c r="N486" s="7"/>
      <c r="O486" s="7"/>
    </row>
    <row r="487" spans="1:15" x14ac:dyDescent="0.25">
      <c r="A487" s="72">
        <f>'19'!A38</f>
        <v>0</v>
      </c>
      <c r="B487" s="73"/>
      <c r="C487" s="83">
        <f>'19'!F38</f>
        <v>0</v>
      </c>
      <c r="D487" s="7"/>
      <c r="E487" s="7"/>
      <c r="F487" s="7"/>
      <c r="G487" s="7"/>
      <c r="H487" s="7"/>
      <c r="I487" s="7"/>
      <c r="J487" s="7"/>
      <c r="K487" s="7"/>
      <c r="L487" s="7"/>
      <c r="M487" s="7"/>
      <c r="N487" s="7"/>
      <c r="O487" s="7"/>
    </row>
    <row r="488" spans="1:15" x14ac:dyDescent="0.25">
      <c r="A488" s="72">
        <f>'19'!A39</f>
        <v>0</v>
      </c>
      <c r="B488" s="73"/>
      <c r="C488" s="83">
        <f>'19'!F39</f>
        <v>0</v>
      </c>
      <c r="D488" s="7"/>
      <c r="E488" s="7"/>
      <c r="F488" s="7"/>
      <c r="G488" s="7"/>
      <c r="H488" s="7"/>
      <c r="I488" s="7"/>
      <c r="J488" s="7"/>
      <c r="K488" s="7"/>
      <c r="L488" s="7"/>
      <c r="M488" s="7"/>
      <c r="N488" s="7"/>
      <c r="O488" s="7"/>
    </row>
    <row r="489" spans="1:15" x14ac:dyDescent="0.25">
      <c r="A489" s="72">
        <f>'19'!A40</f>
        <v>0</v>
      </c>
      <c r="B489" s="73"/>
      <c r="C489" s="83">
        <f>'19'!F40</f>
        <v>0</v>
      </c>
      <c r="D489" s="7"/>
      <c r="E489" s="7"/>
      <c r="F489" s="7"/>
      <c r="G489" s="7"/>
      <c r="H489" s="7"/>
      <c r="I489" s="7"/>
      <c r="J489" s="7"/>
      <c r="K489" s="7"/>
      <c r="L489" s="7"/>
      <c r="M489" s="7"/>
      <c r="N489" s="7"/>
      <c r="O489" s="7"/>
    </row>
    <row r="490" spans="1:15" x14ac:dyDescent="0.25">
      <c r="A490" s="72">
        <f>'19'!A41</f>
        <v>0</v>
      </c>
      <c r="B490" s="73"/>
      <c r="C490" s="83">
        <f>'19'!F41</f>
        <v>0</v>
      </c>
      <c r="D490" s="7"/>
      <c r="E490" s="7"/>
      <c r="F490" s="7"/>
      <c r="G490" s="7"/>
      <c r="H490" s="7"/>
      <c r="I490" s="7"/>
      <c r="J490" s="7"/>
      <c r="K490" s="7"/>
      <c r="L490" s="7"/>
      <c r="M490" s="7"/>
      <c r="N490" s="7"/>
      <c r="O490" s="7"/>
    </row>
    <row r="491" spans="1:15" x14ac:dyDescent="0.25">
      <c r="A491" s="72">
        <f>'19'!A42</f>
        <v>0</v>
      </c>
      <c r="B491" s="73"/>
      <c r="C491" s="83">
        <f>'19'!F42</f>
        <v>0</v>
      </c>
      <c r="D491" s="7"/>
      <c r="E491" s="7"/>
      <c r="F491" s="7"/>
      <c r="G491" s="7"/>
      <c r="H491" s="7"/>
      <c r="I491" s="7"/>
      <c r="J491" s="7"/>
      <c r="K491" s="7"/>
      <c r="L491" s="7"/>
      <c r="M491" s="7"/>
      <c r="N491" s="7"/>
      <c r="O491" s="7"/>
    </row>
    <row r="492" spans="1:15" x14ac:dyDescent="0.25">
      <c r="A492" s="72">
        <f>'19'!A43</f>
        <v>0</v>
      </c>
      <c r="B492" s="73"/>
      <c r="C492" s="83">
        <f>'19'!F43</f>
        <v>0</v>
      </c>
      <c r="D492" s="7"/>
      <c r="E492" s="7"/>
      <c r="F492" s="7"/>
      <c r="G492" s="7"/>
      <c r="H492" s="7"/>
      <c r="I492" s="7"/>
      <c r="J492" s="7"/>
      <c r="K492" s="7"/>
      <c r="L492" s="7"/>
      <c r="M492" s="7"/>
      <c r="N492" s="7"/>
      <c r="O492" s="7"/>
    </row>
    <row r="493" spans="1:15" x14ac:dyDescent="0.25">
      <c r="A493" s="72"/>
      <c r="B493" s="73"/>
      <c r="C493" s="83"/>
      <c r="D493" s="7"/>
      <c r="E493" s="7"/>
      <c r="F493" s="7"/>
      <c r="G493" s="7"/>
      <c r="H493" s="7"/>
      <c r="I493" s="7"/>
      <c r="J493" s="7"/>
      <c r="K493" s="7"/>
      <c r="L493" s="7"/>
      <c r="M493" s="7"/>
      <c r="N493" s="7"/>
      <c r="O493" s="7"/>
    </row>
  </sheetData>
  <sheetProtection algorithmName="SHA-512" hashValue="BpiI8HRDZt/y2tog+OOBYub8mEz1LTGJr8LZSC1J8JKrAMsC0rxi0pU9oA5C5Z3OLdEXpT5ahOXLJ7LmUZMA0A==" saltValue="gYb+Ba7eewWkOVKIq9aLSw==" spinCount="100000" sheet="1" objects="1" scenarios="1"/>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7:D30"/>
  <sheetViews>
    <sheetView workbookViewId="0">
      <selection activeCell="B29" sqref="B29:D29"/>
    </sheetView>
  </sheetViews>
  <sheetFormatPr defaultColWidth="9.140625" defaultRowHeight="15" x14ac:dyDescent="0.25"/>
  <cols>
    <col min="1" max="16384" width="9.140625" style="66"/>
  </cols>
  <sheetData>
    <row r="27" spans="1:4" x14ac:dyDescent="0.25">
      <c r="A27" s="494" t="s">
        <v>114</v>
      </c>
      <c r="B27" s="494"/>
      <c r="C27" s="494"/>
      <c r="D27" s="494"/>
    </row>
    <row r="28" spans="1:4" x14ac:dyDescent="0.25">
      <c r="A28" s="85" t="s">
        <v>115</v>
      </c>
      <c r="B28" s="495">
        <f>SUM((IF(FREQUENCY('Factuurcontrole 2021'!D3:O16,'Factuurcontrole 2021'!D3:O16) &gt;0,1)))</f>
        <v>0</v>
      </c>
      <c r="C28" s="495"/>
      <c r="D28" s="495"/>
    </row>
    <row r="29" spans="1:4" x14ac:dyDescent="0.25">
      <c r="A29" s="85" t="s">
        <v>116</v>
      </c>
      <c r="B29" s="495" t="e">
        <f>SUM((IF(FREQUENCY('Factuurcontrole 2021'!#REF!,'Factuurcontrole 2021'!#REF!) &gt;0,1)))</f>
        <v>#REF!</v>
      </c>
      <c r="C29" s="495"/>
      <c r="D29" s="495"/>
    </row>
    <row r="30" spans="1:4" x14ac:dyDescent="0.25">
      <c r="A30" s="85" t="s">
        <v>31</v>
      </c>
      <c r="B30" s="495">
        <f>SUM((IF(FREQUENCY('Factuurcontrole 2021'!D3:O16,'Factuurcontrole 2021'!D3:O16) &gt;0,1)))</f>
        <v>0</v>
      </c>
      <c r="C30" s="495"/>
      <c r="D30" s="495"/>
    </row>
  </sheetData>
  <sheetProtection algorithmName="SHA-512" hashValue="li8rH893rYz288a8M19cYAcwRTUdeAE1kKGHfXOB0ikcU1JQBHyWX1zgWTWdAMBVdvsTmQznAnM6Znzfe3Olzw==" saltValue="L9sqqq8pmfbkX8Ziwd7DGw==" spinCount="100000" sheet="1" objects="1" scenarios="1"/>
  <mergeCells count="4">
    <mergeCell ref="A27:D27"/>
    <mergeCell ref="B28:D28"/>
    <mergeCell ref="B29:D29"/>
    <mergeCell ref="B30:D30"/>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6414-5A3B-49AC-92B4-DE87B26B8DE2}">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17.42578125" style="199" bestFit="1" customWidth="1"/>
    <col min="4" max="4" width="16.57031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(her)controles'!A7</f>
        <v>3</v>
      </c>
      <c r="C1" s="261"/>
      <c r="D1" s="262" t="str">
        <f>VLOOKUP(B1,'Kosten VSR (her)controles'!A5:E54,3)</f>
        <v>Gymlokaal Hijken</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De Hofkamp 7</v>
      </c>
      <c r="E2" s="192" t="str">
        <f>VLOOKUP(B1,'Kosten VSR (her)controles'!A5:E54,5)</f>
        <v>Hijken</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t="s">
        <v>350</v>
      </c>
      <c r="B5" s="371" t="s">
        <v>590</v>
      </c>
      <c r="C5" s="358" t="s">
        <v>287</v>
      </c>
      <c r="D5" s="358" t="str">
        <f>VLOOKUP(C5,'Dropdown vloerafw en cat'!$P$2:$Q$47,2,FALSE)</f>
        <v>Sporthal</v>
      </c>
      <c r="E5" s="359"/>
      <c r="F5" s="359" t="str">
        <f>VLOOKUP(D5,'Normen en kosten'!$A$5:$B$103,2,FALSE)</f>
        <v>I</v>
      </c>
      <c r="G5" s="349">
        <v>225</v>
      </c>
      <c r="H5" s="349" t="s">
        <v>589</v>
      </c>
      <c r="I5" s="349">
        <v>230</v>
      </c>
      <c r="J5" s="349" t="str">
        <f>F5&amp;I5</f>
        <v>I230</v>
      </c>
      <c r="K5" s="349">
        <f>+VLOOKUP(J5,'Normen en kosten'!$D$5:$E$103,2,FALSE)*'3'!$G$11</f>
        <v>0</v>
      </c>
      <c r="L5" s="349">
        <f t="shared" ref="L5:L13" si="0">+I5*G5</f>
        <v>51750</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t="s">
        <v>350</v>
      </c>
      <c r="B6" s="373"/>
      <c r="C6" s="358" t="s">
        <v>288</v>
      </c>
      <c r="D6" s="358" t="str">
        <f>VLOOKUP(C6,'Dropdown vloerafw en cat'!$P$2:$Q$47,2,FALSE)</f>
        <v>Sporthal</v>
      </c>
      <c r="E6" s="359"/>
      <c r="F6" s="359" t="str">
        <f>VLOOKUP(D6,'Normen en kosten'!$A$5:$B$103,2,FALSE)</f>
        <v>I</v>
      </c>
      <c r="G6" s="349">
        <v>25</v>
      </c>
      <c r="H6" s="349" t="s">
        <v>589</v>
      </c>
      <c r="I6" s="349">
        <v>230</v>
      </c>
      <c r="J6" s="349" t="str">
        <f t="shared" ref="J6:J13" si="1">F6&amp;I6</f>
        <v>I230</v>
      </c>
      <c r="K6" s="349">
        <f>+VLOOKUP(J6,'Normen en kosten'!$D$5:$E$103,2,FALSE)*'3'!$G$11</f>
        <v>0</v>
      </c>
      <c r="L6" s="349">
        <f t="shared" si="0"/>
        <v>5750</v>
      </c>
      <c r="M6" s="360">
        <f t="shared" ref="M6:M13"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t="s">
        <v>350</v>
      </c>
      <c r="B7" s="371" t="s">
        <v>591</v>
      </c>
      <c r="C7" s="358" t="s">
        <v>286</v>
      </c>
      <c r="D7" s="358" t="str">
        <f>VLOOKUP(C7,'Dropdown vloerafw en cat'!$P$2:$Q$47,2,FALSE)</f>
        <v>Verkeersruimte</v>
      </c>
      <c r="E7" s="359"/>
      <c r="F7" s="359" t="str">
        <f>VLOOKUP(D7,'Normen en kosten'!$A$5:$B$103,2,FALSE)</f>
        <v>E</v>
      </c>
      <c r="G7" s="349">
        <v>30</v>
      </c>
      <c r="H7" s="349" t="s">
        <v>143</v>
      </c>
      <c r="I7" s="349">
        <v>230</v>
      </c>
      <c r="J7" s="349" t="str">
        <f t="shared" si="1"/>
        <v>E230</v>
      </c>
      <c r="K7" s="349">
        <f>+VLOOKUP(J7,'Normen en kosten'!$D$5:$E$103,2,FALSE)*'3'!$G$11</f>
        <v>0</v>
      </c>
      <c r="L7" s="349">
        <f t="shared" si="0"/>
        <v>6900</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t="s">
        <v>350</v>
      </c>
      <c r="B8" s="371" t="s">
        <v>592</v>
      </c>
      <c r="C8" s="358" t="s">
        <v>285</v>
      </c>
      <c r="D8" s="358" t="str">
        <f>VLOOKUP(C8,'Dropdown vloerafw en cat'!$P$2:$Q$47,2,FALSE)</f>
        <v>Sanitaire ruimte</v>
      </c>
      <c r="E8" s="359"/>
      <c r="F8" s="359" t="str">
        <f>VLOOKUP(D8,'Normen en kosten'!$A$5:$B$103,2,FALSE)</f>
        <v>G</v>
      </c>
      <c r="G8" s="349">
        <v>2</v>
      </c>
      <c r="H8" s="349" t="s">
        <v>143</v>
      </c>
      <c r="I8" s="349">
        <v>230</v>
      </c>
      <c r="J8" s="349" t="str">
        <f t="shared" si="1"/>
        <v>G230</v>
      </c>
      <c r="K8" s="349">
        <f>+VLOOKUP(J8,'Normen en kosten'!$D$5:$E$103,2,FALSE)*'3'!$G$11</f>
        <v>0</v>
      </c>
      <c r="L8" s="349">
        <f t="shared" si="0"/>
        <v>460</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t="s">
        <v>350</v>
      </c>
      <c r="B9" s="371" t="s">
        <v>593</v>
      </c>
      <c r="C9" s="358" t="s">
        <v>284</v>
      </c>
      <c r="D9" s="358" t="str">
        <f>VLOOKUP(C9,'Dropdown vloerafw en cat'!$P$2:$Q$47,2,FALSE)</f>
        <v>Sanitaire ruimte</v>
      </c>
      <c r="E9" s="359"/>
      <c r="F9" s="359" t="str">
        <f>VLOOKUP(D9,'Normen en kosten'!$A$5:$B$103,2,FALSE)</f>
        <v>G</v>
      </c>
      <c r="G9" s="349">
        <v>30</v>
      </c>
      <c r="H9" s="349" t="s">
        <v>143</v>
      </c>
      <c r="I9" s="349">
        <v>230</v>
      </c>
      <c r="J9" s="349" t="str">
        <f t="shared" si="1"/>
        <v>G230</v>
      </c>
      <c r="K9" s="349">
        <f>+VLOOKUP(J9,'Normen en kosten'!$D$5:$E$103,2,FALSE)*'3'!$G$11</f>
        <v>0</v>
      </c>
      <c r="L9" s="349">
        <f t="shared" si="0"/>
        <v>6900</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t="s">
        <v>350</v>
      </c>
      <c r="B10" s="371" t="s">
        <v>594</v>
      </c>
      <c r="C10" s="358" t="s">
        <v>284</v>
      </c>
      <c r="D10" s="358" t="str">
        <f>VLOOKUP(C10,'Dropdown vloerafw en cat'!$P$2:$Q$47,2,FALSE)</f>
        <v>Sanitaire ruimte</v>
      </c>
      <c r="E10" s="359"/>
      <c r="F10" s="359" t="str">
        <f>VLOOKUP(D10,'Normen en kosten'!$A$5:$B$103,2,FALSE)</f>
        <v>G</v>
      </c>
      <c r="G10" s="349">
        <v>30</v>
      </c>
      <c r="H10" s="349" t="s">
        <v>143</v>
      </c>
      <c r="I10" s="349">
        <v>230</v>
      </c>
      <c r="J10" s="349" t="str">
        <f t="shared" si="1"/>
        <v>G230</v>
      </c>
      <c r="K10" s="349">
        <f>+VLOOKUP(J10,'Normen en kosten'!$D$5:$E$103,2,FALSE)*'3'!$G$11</f>
        <v>0</v>
      </c>
      <c r="L10" s="349">
        <f t="shared" si="0"/>
        <v>6900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t="s">
        <v>350</v>
      </c>
      <c r="B11" s="371" t="s">
        <v>595</v>
      </c>
      <c r="C11" s="358" t="s">
        <v>286</v>
      </c>
      <c r="D11" s="358" t="str">
        <f>VLOOKUP(C11,'Dropdown vloerafw en cat'!$P$2:$Q$47,2,FALSE)</f>
        <v>Verkeersruimte</v>
      </c>
      <c r="E11" s="359"/>
      <c r="F11" s="359" t="str">
        <f>VLOOKUP(D11,'Normen en kosten'!$A$5:$B$103,2,FALSE)</f>
        <v>E</v>
      </c>
      <c r="G11" s="349">
        <v>30</v>
      </c>
      <c r="H11" s="349" t="s">
        <v>143</v>
      </c>
      <c r="I11" s="349">
        <v>230</v>
      </c>
      <c r="J11" s="349" t="str">
        <f t="shared" si="1"/>
        <v>E230</v>
      </c>
      <c r="K11" s="349">
        <f>+VLOOKUP(J11,'Normen en kosten'!$D$5:$E$103,2,FALSE)*'3'!$G$11</f>
        <v>0</v>
      </c>
      <c r="L11" s="349">
        <f t="shared" si="0"/>
        <v>6900</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t="s">
        <v>350</v>
      </c>
      <c r="B12" s="371" t="s">
        <v>596</v>
      </c>
      <c r="C12" s="358" t="s">
        <v>285</v>
      </c>
      <c r="D12" s="358" t="str">
        <f>VLOOKUP(C12,'Dropdown vloerafw en cat'!$P$2:$Q$47,2,FALSE)</f>
        <v>Sanitaire ruimte</v>
      </c>
      <c r="E12" s="359"/>
      <c r="F12" s="359" t="str">
        <f>VLOOKUP(D12,'Normen en kosten'!$A$5:$B$103,2,FALSE)</f>
        <v>G</v>
      </c>
      <c r="G12" s="349">
        <v>2</v>
      </c>
      <c r="H12" s="349" t="s">
        <v>143</v>
      </c>
      <c r="I12" s="349">
        <v>230</v>
      </c>
      <c r="J12" s="349" t="str">
        <f t="shared" si="1"/>
        <v>G230</v>
      </c>
      <c r="K12" s="349">
        <f>+VLOOKUP(J12,'Normen en kosten'!$D$5:$E$103,2,FALSE)*'3'!$G$11</f>
        <v>0</v>
      </c>
      <c r="L12" s="349">
        <f t="shared" si="0"/>
        <v>460</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12" t="s">
        <v>350</v>
      </c>
      <c r="B13" s="371" t="s">
        <v>597</v>
      </c>
      <c r="C13" s="358" t="s">
        <v>282</v>
      </c>
      <c r="D13" s="358" t="str">
        <f>VLOOKUP(C13,'Dropdown vloerafw en cat'!$P$2:$Q$47,2,FALSE)</f>
        <v>Verkeersruimte</v>
      </c>
      <c r="E13" s="359"/>
      <c r="F13" s="359" t="str">
        <f>VLOOKUP(D13,'Normen en kosten'!$A$5:$B$103,2,FALSE)</f>
        <v>E</v>
      </c>
      <c r="G13" s="349">
        <v>17</v>
      </c>
      <c r="H13" s="349" t="s">
        <v>143</v>
      </c>
      <c r="I13" s="349">
        <v>230</v>
      </c>
      <c r="J13" s="349" t="str">
        <f t="shared" si="1"/>
        <v>E230</v>
      </c>
      <c r="K13" s="349">
        <f>+VLOOKUP(J13,'Normen en kosten'!$D$5:$E$103,2,FALSE)*'3'!$G$11</f>
        <v>0</v>
      </c>
      <c r="L13" s="349">
        <f t="shared" si="0"/>
        <v>3910</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hidden="1" x14ac:dyDescent="0.25">
      <c r="A14" s="408"/>
      <c r="B14" s="349"/>
      <c r="C14" s="358"/>
      <c r="D14" s="358"/>
      <c r="E14" s="359"/>
      <c r="F14" s="359"/>
      <c r="G14" s="349"/>
      <c r="H14" s="349"/>
      <c r="I14" s="349"/>
      <c r="J14" s="349"/>
      <c r="K14" s="349" t="e">
        <f>+VLOOKUP(J14,'Normen en kosten'!$D$5:$E$103,2,FALSE)*'3'!$G$11</f>
        <v>#N/A</v>
      </c>
      <c r="L14" s="349"/>
      <c r="M14" s="360"/>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hidden="1" x14ac:dyDescent="0.25">
      <c r="A15" s="408"/>
      <c r="B15" s="349"/>
      <c r="C15" s="358"/>
      <c r="D15" s="358"/>
      <c r="E15" s="359"/>
      <c r="F15" s="359"/>
      <c r="G15" s="349"/>
      <c r="H15" s="349"/>
      <c r="I15" s="349"/>
      <c r="J15" s="349"/>
      <c r="K15" s="349" t="e">
        <f>+VLOOKUP(J15,'Normen en kosten'!$D$5:$E$103,2,FALSE)*'3'!$G$11</f>
        <v>#N/A</v>
      </c>
      <c r="L15" s="349"/>
      <c r="M15" s="360"/>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hidden="1" x14ac:dyDescent="0.25">
      <c r="A16" s="408"/>
      <c r="B16" s="349"/>
      <c r="C16" s="358"/>
      <c r="D16" s="358"/>
      <c r="E16" s="359"/>
      <c r="F16" s="359"/>
      <c r="G16" s="349"/>
      <c r="H16" s="349"/>
      <c r="I16" s="349"/>
      <c r="J16" s="349"/>
      <c r="K16" s="349" t="e">
        <f>+VLOOKUP(J16,'Normen en kosten'!$D$5:$E$103,2,FALSE)*'3'!$G$11</f>
        <v>#N/A</v>
      </c>
      <c r="L16" s="349"/>
      <c r="M16" s="360"/>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hidden="1" x14ac:dyDescent="0.25">
      <c r="A17" s="408"/>
      <c r="B17" s="349"/>
      <c r="C17" s="358"/>
      <c r="D17" s="358"/>
      <c r="E17" s="359"/>
      <c r="F17" s="359"/>
      <c r="G17" s="349"/>
      <c r="H17" s="349"/>
      <c r="I17" s="349"/>
      <c r="J17" s="349"/>
      <c r="K17" s="349" t="e">
        <f>+VLOOKUP(J17,'Normen en kosten'!$D$5:$E$103,2,FALSE)*'3'!$G$11</f>
        <v>#N/A</v>
      </c>
      <c r="L17" s="349"/>
      <c r="M17" s="360"/>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hidden="1" x14ac:dyDescent="0.25">
      <c r="A18" s="408"/>
      <c r="B18" s="349"/>
      <c r="C18" s="358"/>
      <c r="D18" s="358"/>
      <c r="E18" s="359"/>
      <c r="F18" s="359"/>
      <c r="G18" s="349"/>
      <c r="H18" s="349"/>
      <c r="I18" s="349"/>
      <c r="J18" s="349"/>
      <c r="K18" s="349" t="e">
        <f>+VLOOKUP(J18,'Normen en kosten'!$D$5:$E$103,2,FALSE)*'3'!$G$11</f>
        <v>#N/A</v>
      </c>
      <c r="L18" s="349"/>
      <c r="M18" s="360"/>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hidden="1" x14ac:dyDescent="0.25">
      <c r="A19" s="408"/>
      <c r="B19" s="349"/>
      <c r="C19" s="358"/>
      <c r="D19" s="358"/>
      <c r="E19" s="359"/>
      <c r="F19" s="359"/>
      <c r="G19" s="349"/>
      <c r="H19" s="349"/>
      <c r="I19" s="349"/>
      <c r="J19" s="349"/>
      <c r="K19" s="349" t="e">
        <f>+VLOOKUP(J19,'Normen en kosten'!$D$5:$E$103,2,FALSE)*'3'!$G$11</f>
        <v>#N/A</v>
      </c>
      <c r="L19" s="349"/>
      <c r="M19" s="360"/>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t="e">
        <f>+VLOOKUP(J20,'Normen en kosten'!$D$5:$E$103,2,FALSE)*'3'!$G$11</f>
        <v>#N/A</v>
      </c>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t="e">
        <f>+VLOOKUP(J21,'Normen en kosten'!$D$5:$E$103,2,FALSE)*'3'!$G$11</f>
        <v>#N/A</v>
      </c>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t="e">
        <f>+VLOOKUP(J22,'Normen en kosten'!$D$5:$E$103,2,FALSE)*'3'!$G$11</f>
        <v>#N/A</v>
      </c>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t="e">
        <f>+VLOOKUP(J23,'Normen en kosten'!$D$5:$E$103,2,FALSE)*'3'!$G$11</f>
        <v>#N/A</v>
      </c>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t="e">
        <f>+VLOOKUP(J24,'Normen en kosten'!$D$5:$E$103,2,FALSE)*'3'!$G$11</f>
        <v>#N/A</v>
      </c>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t="e">
        <f>+VLOOKUP(J25,'Normen en kosten'!$D$5:$E$103,2,FALSE)*'3'!$G$11</f>
        <v>#N/A</v>
      </c>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t="e">
        <f>+VLOOKUP(J26,'Normen en kosten'!$D$5:$E$103,2,FALSE)*'3'!$G$11</f>
        <v>#N/A</v>
      </c>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t="e">
        <f>+VLOOKUP(J27,'Normen en kosten'!$D$5:$E$103,2,FALSE)*'3'!$G$11</f>
        <v>#N/A</v>
      </c>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t="e">
        <f>+VLOOKUP(J28,'Normen en kosten'!$D$5:$E$103,2,FALSE)*'3'!$G$11</f>
        <v>#N/A</v>
      </c>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t="e">
        <f>+VLOOKUP(J29,'Normen en kosten'!$D$5:$E$103,2,FALSE)*'3'!$G$11</f>
        <v>#N/A</v>
      </c>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t="e">
        <f>+VLOOKUP(J30,'Normen en kosten'!$D$5:$E$103,2,FALSE)*'3'!$G$11</f>
        <v>#N/A</v>
      </c>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t="e">
        <f>+VLOOKUP(J31,'Normen en kosten'!$D$5:$E$103,2,FALSE)*'3'!$G$11</f>
        <v>#N/A</v>
      </c>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t="e">
        <f>+VLOOKUP(J32,'Normen en kosten'!$D$5:$E$103,2,FALSE)*'3'!$G$11</f>
        <v>#N/A</v>
      </c>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t="e">
        <f>+VLOOKUP(J33,'Normen en kosten'!$D$5:$E$103,2,FALSE)*'3'!$G$11</f>
        <v>#N/A</v>
      </c>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t="e">
        <f>+VLOOKUP(J34,'Normen en kosten'!$D$5:$E$103,2,FALSE)*'3'!$G$11</f>
        <v>#N/A</v>
      </c>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t="e">
        <f>+VLOOKUP(J35,'Normen en kosten'!$D$5:$E$103,2,FALSE)*'3'!$G$11</f>
        <v>#N/A</v>
      </c>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t="e">
        <f>+VLOOKUP(J36,'Normen en kosten'!$D$5:$E$103,2,FALSE)*'3'!$G$11</f>
        <v>#N/A</v>
      </c>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t="e">
        <f>+VLOOKUP(J37,'Normen en kosten'!$D$5:$E$103,2,FALSE)*'3'!$G$11</f>
        <v>#N/A</v>
      </c>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t="e">
        <f>+VLOOKUP(J38,'Normen en kosten'!$D$5:$E$103,2,FALSE)*'3'!$G$11</f>
        <v>#N/A</v>
      </c>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t="e">
        <f>+VLOOKUP(J39,'Normen en kosten'!$D$5:$E$103,2,FALSE)*'3'!$G$11</f>
        <v>#N/A</v>
      </c>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t="e">
        <f>+VLOOKUP(J40,'Normen en kosten'!$D$5:$E$103,2,FALSE)*'3'!$G$11</f>
        <v>#N/A</v>
      </c>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t="e">
        <f>+VLOOKUP(J41,'Normen en kosten'!$D$5:$E$103,2,FALSE)*'3'!$G$11</f>
        <v>#N/A</v>
      </c>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t="e">
        <f>+VLOOKUP(J42,'Normen en kosten'!$D$5:$E$103,2,FALSE)*'3'!$G$11</f>
        <v>#N/A</v>
      </c>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t="e">
        <f>+VLOOKUP(J43,'Normen en kosten'!$D$5:$E$103,2,FALSE)*'3'!$G$11</f>
        <v>#N/A</v>
      </c>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t="e">
        <f>+VLOOKUP(J44,'Normen en kosten'!$D$5:$E$103,2,FALSE)*'3'!$G$11</f>
        <v>#N/A</v>
      </c>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t="e">
        <f>+VLOOKUP(J45,'Normen en kosten'!$D$5:$E$103,2,FALSE)*'3'!$G$11</f>
        <v>#N/A</v>
      </c>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t="e">
        <f>+VLOOKUP(J46,'Normen en kosten'!$D$5:$E$103,2,FALSE)*'3'!$G$11</f>
        <v>#N/A</v>
      </c>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t="e">
        <f>+VLOOKUP(J47,'Normen en kosten'!$D$5:$E$103,2,FALSE)*'3'!$G$11</f>
        <v>#N/A</v>
      </c>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t="e">
        <f>+VLOOKUP(J48,'Normen en kosten'!$D$5:$E$103,2,FALSE)*'3'!$G$11</f>
        <v>#N/A</v>
      </c>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t="e">
        <f>+VLOOKUP(J49,'Normen en kosten'!$D$5:$E$103,2,FALSE)*'3'!$G$11</f>
        <v>#N/A</v>
      </c>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t="e">
        <f>+VLOOKUP(J50,'Normen en kosten'!$D$5:$E$103,2,FALSE)*'3'!$G$11</f>
        <v>#N/A</v>
      </c>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t="e">
        <f>+VLOOKUP(J51,'Normen en kosten'!$D$5:$E$103,2,FALSE)*'3'!$G$11</f>
        <v>#N/A</v>
      </c>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t="e">
        <f>+VLOOKUP(J52,'Normen en kosten'!$D$5:$E$103,2,FALSE)*'3'!$G$11</f>
        <v>#N/A</v>
      </c>
      <c r="L52" s="349"/>
      <c r="M52" s="360"/>
    </row>
    <row r="53" spans="1:30" hidden="1" x14ac:dyDescent="0.25">
      <c r="A53" s="408"/>
      <c r="B53" s="349"/>
      <c r="C53" s="358"/>
      <c r="D53" s="358"/>
      <c r="E53" s="359"/>
      <c r="F53" s="359"/>
      <c r="G53" s="349"/>
      <c r="H53" s="349"/>
      <c r="I53" s="349"/>
      <c r="J53" s="349"/>
      <c r="K53" s="349" t="e">
        <f>+VLOOKUP(J53,'Normen en kosten'!$D$5:$E$103,2,FALSE)*'3'!$G$11</f>
        <v>#N/A</v>
      </c>
      <c r="L53" s="349"/>
      <c r="M53" s="360"/>
    </row>
    <row r="54" spans="1:30" hidden="1" x14ac:dyDescent="0.25">
      <c r="A54" s="408"/>
      <c r="B54" s="349"/>
      <c r="C54" s="358"/>
      <c r="D54" s="358"/>
      <c r="E54" s="359"/>
      <c r="F54" s="359"/>
      <c r="G54" s="349"/>
      <c r="H54" s="349"/>
      <c r="I54" s="349"/>
      <c r="J54" s="349"/>
      <c r="K54" s="349" t="e">
        <f>+VLOOKUP(J54,'Normen en kosten'!$D$5:$E$103,2,FALSE)*'3'!$G$11</f>
        <v>#N/A</v>
      </c>
      <c r="L54" s="349"/>
      <c r="M54" s="360"/>
    </row>
    <row r="55" spans="1:30" hidden="1" x14ac:dyDescent="0.25">
      <c r="A55" s="408"/>
      <c r="B55" s="349"/>
      <c r="C55" s="358"/>
      <c r="D55" s="358"/>
      <c r="E55" s="359"/>
      <c r="F55" s="359"/>
      <c r="G55" s="349"/>
      <c r="H55" s="349"/>
      <c r="I55" s="349"/>
      <c r="J55" s="349"/>
      <c r="K55" s="349" t="e">
        <f>+VLOOKUP(J55,'Normen en kosten'!$D$5:$E$103,2,FALSE)*'3'!$G$11</f>
        <v>#N/A</v>
      </c>
      <c r="L55" s="349"/>
      <c r="M55" s="360"/>
    </row>
    <row r="56" spans="1:30" hidden="1" x14ac:dyDescent="0.25">
      <c r="A56" s="408"/>
      <c r="B56" s="349"/>
      <c r="C56" s="358"/>
      <c r="D56" s="358"/>
      <c r="E56" s="359"/>
      <c r="F56" s="359"/>
      <c r="G56" s="349"/>
      <c r="H56" s="349"/>
      <c r="I56" s="349"/>
      <c r="J56" s="349"/>
      <c r="K56" s="349" t="e">
        <f>+VLOOKUP(J56,'Normen en kosten'!$D$5:$E$103,2,FALSE)*'3'!$G$11</f>
        <v>#N/A</v>
      </c>
      <c r="L56" s="349"/>
      <c r="M56" s="360"/>
    </row>
    <row r="57" spans="1:30" hidden="1" x14ac:dyDescent="0.25">
      <c r="A57" s="408"/>
      <c r="B57" s="349"/>
      <c r="C57" s="358"/>
      <c r="D57" s="358"/>
      <c r="E57" s="359"/>
      <c r="F57" s="359"/>
      <c r="G57" s="349"/>
      <c r="H57" s="349"/>
      <c r="I57" s="349"/>
      <c r="J57" s="349"/>
      <c r="K57" s="349" t="e">
        <f>+VLOOKUP(J57,'Normen en kosten'!$D$5:$E$103,2,FALSE)*'3'!$G$11</f>
        <v>#N/A</v>
      </c>
      <c r="L57" s="349"/>
      <c r="M57" s="360"/>
    </row>
    <row r="58" spans="1:30" hidden="1" x14ac:dyDescent="0.25">
      <c r="A58" s="408"/>
      <c r="B58" s="349"/>
      <c r="C58" s="358"/>
      <c r="D58" s="358"/>
      <c r="E58" s="359"/>
      <c r="F58" s="359"/>
      <c r="G58" s="349"/>
      <c r="H58" s="349"/>
      <c r="I58" s="349"/>
      <c r="J58" s="349"/>
      <c r="K58" s="349" t="e">
        <f>+VLOOKUP(J58,'Normen en kosten'!$D$5:$E$103,2,FALSE)*'3'!$G$11</f>
        <v>#N/A</v>
      </c>
      <c r="L58" s="349"/>
      <c r="M58" s="360"/>
    </row>
    <row r="59" spans="1:30" hidden="1" x14ac:dyDescent="0.25">
      <c r="A59" s="408"/>
      <c r="B59" s="349"/>
      <c r="C59" s="358"/>
      <c r="D59" s="358"/>
      <c r="E59" s="359"/>
      <c r="F59" s="359"/>
      <c r="G59" s="349"/>
      <c r="H59" s="349"/>
      <c r="I59" s="349"/>
      <c r="J59" s="349"/>
      <c r="K59" s="349" t="e">
        <f>+VLOOKUP(J59,'Normen en kosten'!$D$5:$E$103,2,FALSE)*'3'!$G$11</f>
        <v>#N/A</v>
      </c>
      <c r="L59" s="349"/>
      <c r="M59" s="360"/>
    </row>
    <row r="60" spans="1:30" hidden="1" x14ac:dyDescent="0.25">
      <c r="A60" s="408"/>
      <c r="B60" s="349"/>
      <c r="C60" s="358"/>
      <c r="D60" s="358"/>
      <c r="E60" s="359"/>
      <c r="F60" s="359"/>
      <c r="G60" s="349"/>
      <c r="H60" s="349"/>
      <c r="I60" s="349"/>
      <c r="J60" s="349"/>
      <c r="K60" s="349" t="e">
        <f>+VLOOKUP(J60,'Normen en kosten'!$D$5:$E$103,2,FALSE)*'3'!$G$11</f>
        <v>#N/A</v>
      </c>
      <c r="L60" s="349"/>
      <c r="M60" s="360"/>
    </row>
    <row r="61" spans="1:30" hidden="1" x14ac:dyDescent="0.25">
      <c r="A61" s="408"/>
      <c r="B61" s="349"/>
      <c r="C61" s="358"/>
      <c r="D61" s="358"/>
      <c r="E61" s="359"/>
      <c r="F61" s="359"/>
      <c r="G61" s="349"/>
      <c r="H61" s="349"/>
      <c r="I61" s="349"/>
      <c r="J61" s="349"/>
      <c r="K61" s="349" t="e">
        <f>+VLOOKUP(J61,'Normen en kosten'!$D$5:$E$103,2,FALSE)*'3'!$G$11</f>
        <v>#N/A</v>
      </c>
      <c r="L61" s="349"/>
      <c r="M61" s="360"/>
    </row>
    <row r="62" spans="1:30" hidden="1" x14ac:dyDescent="0.25">
      <c r="A62" s="408"/>
      <c r="B62" s="349"/>
      <c r="C62" s="358"/>
      <c r="D62" s="358"/>
      <c r="E62" s="359"/>
      <c r="F62" s="359"/>
      <c r="G62" s="349"/>
      <c r="H62" s="349"/>
      <c r="I62" s="349"/>
      <c r="J62" s="349"/>
      <c r="K62" s="349" t="e">
        <f>+VLOOKUP(J62,'Normen en kosten'!$D$5:$E$103,2,FALSE)*'3'!$G$11</f>
        <v>#N/A</v>
      </c>
      <c r="L62" s="349"/>
      <c r="M62" s="360"/>
    </row>
    <row r="63" spans="1:30" hidden="1" x14ac:dyDescent="0.25">
      <c r="A63" s="408"/>
      <c r="B63" s="349"/>
      <c r="C63" s="358"/>
      <c r="D63" s="358"/>
      <c r="E63" s="359"/>
      <c r="F63" s="359"/>
      <c r="G63" s="349"/>
      <c r="H63" s="349"/>
      <c r="I63" s="349"/>
      <c r="J63" s="349"/>
      <c r="K63" s="349" t="e">
        <f>+VLOOKUP(J63,'Normen en kosten'!$D$5:$E$103,2,FALSE)*'3'!$G$11</f>
        <v>#N/A</v>
      </c>
      <c r="L63" s="349"/>
      <c r="M63" s="360"/>
    </row>
    <row r="64" spans="1:30" hidden="1" x14ac:dyDescent="0.25">
      <c r="A64" s="408"/>
      <c r="B64" s="349"/>
      <c r="C64" s="358"/>
      <c r="D64" s="358"/>
      <c r="E64" s="359"/>
      <c r="F64" s="359"/>
      <c r="G64" s="349"/>
      <c r="H64" s="349"/>
      <c r="I64" s="349"/>
      <c r="J64" s="349"/>
      <c r="K64" s="349" t="e">
        <f>+VLOOKUP(J64,'Normen en kosten'!$D$5:$E$103,2,FALSE)*'3'!$G$11</f>
        <v>#N/A</v>
      </c>
      <c r="L64" s="349"/>
      <c r="M64" s="360"/>
    </row>
    <row r="65" spans="1:13" hidden="1" x14ac:dyDescent="0.25">
      <c r="A65" s="408"/>
      <c r="B65" s="349"/>
      <c r="C65" s="358"/>
      <c r="D65" s="358"/>
      <c r="E65" s="359"/>
      <c r="F65" s="359"/>
      <c r="G65" s="349"/>
      <c r="H65" s="349"/>
      <c r="I65" s="349"/>
      <c r="J65" s="349"/>
      <c r="K65" s="349" t="e">
        <f>+VLOOKUP(J65,'Normen en kosten'!$D$5:$E$103,2,FALSE)*'3'!$G$11</f>
        <v>#N/A</v>
      </c>
      <c r="L65" s="349"/>
      <c r="M65" s="360"/>
    </row>
    <row r="66" spans="1:13" hidden="1" x14ac:dyDescent="0.25">
      <c r="A66" s="408"/>
      <c r="B66" s="349"/>
      <c r="C66" s="358"/>
      <c r="D66" s="358"/>
      <c r="E66" s="359"/>
      <c r="F66" s="359"/>
      <c r="G66" s="349"/>
      <c r="H66" s="349"/>
      <c r="I66" s="349"/>
      <c r="J66" s="349"/>
      <c r="K66" s="349" t="e">
        <f>+VLOOKUP(J66,'Normen en kosten'!$D$5:$E$103,2,FALSE)*'3'!$G$11</f>
        <v>#N/A</v>
      </c>
      <c r="L66" s="349"/>
      <c r="M66" s="360"/>
    </row>
    <row r="67" spans="1:13" hidden="1" x14ac:dyDescent="0.25">
      <c r="A67" s="408"/>
      <c r="B67" s="349"/>
      <c r="C67" s="358"/>
      <c r="D67" s="358"/>
      <c r="E67" s="359"/>
      <c r="F67" s="359"/>
      <c r="G67" s="349"/>
      <c r="H67" s="349"/>
      <c r="I67" s="349"/>
      <c r="J67" s="349"/>
      <c r="K67" s="349" t="e">
        <f>+VLOOKUP(J67,'Normen en kosten'!$D$5:$E$103,2,FALSE)*'3'!$G$11</f>
        <v>#N/A</v>
      </c>
      <c r="L67" s="349"/>
      <c r="M67" s="360"/>
    </row>
    <row r="68" spans="1:13" hidden="1" x14ac:dyDescent="0.25">
      <c r="A68" s="408"/>
      <c r="B68" s="349"/>
      <c r="C68" s="358"/>
      <c r="D68" s="358"/>
      <c r="E68" s="359"/>
      <c r="F68" s="359"/>
      <c r="G68" s="349"/>
      <c r="H68" s="349"/>
      <c r="I68" s="349"/>
      <c r="J68" s="349"/>
      <c r="K68" s="349" t="e">
        <f>+VLOOKUP(J68,'Normen en kosten'!$D$5:$E$103,2,FALSE)*'3'!$G$11</f>
        <v>#N/A</v>
      </c>
      <c r="L68" s="349"/>
      <c r="M68" s="360"/>
    </row>
    <row r="69" spans="1:13" hidden="1" x14ac:dyDescent="0.25">
      <c r="A69" s="408"/>
      <c r="B69" s="349"/>
      <c r="C69" s="358"/>
      <c r="D69" s="358"/>
      <c r="E69" s="359"/>
      <c r="F69" s="359"/>
      <c r="G69" s="349"/>
      <c r="H69" s="349"/>
      <c r="I69" s="349"/>
      <c r="J69" s="349"/>
      <c r="K69" s="349" t="e">
        <f>+VLOOKUP(J69,'Normen en kosten'!$D$5:$E$103,2,FALSE)*'3'!$G$11</f>
        <v>#N/A</v>
      </c>
      <c r="L69" s="349"/>
      <c r="M69" s="360"/>
    </row>
    <row r="70" spans="1:13" hidden="1" x14ac:dyDescent="0.25">
      <c r="A70" s="408"/>
      <c r="B70" s="349"/>
      <c r="C70" s="358"/>
      <c r="D70" s="358"/>
      <c r="E70" s="359"/>
      <c r="F70" s="359"/>
      <c r="G70" s="349"/>
      <c r="H70" s="349"/>
      <c r="I70" s="349"/>
      <c r="J70" s="349"/>
      <c r="K70" s="349" t="e">
        <f>+VLOOKUP(J70,'Normen en kosten'!$D$5:$E$103,2,FALSE)*'3'!$G$11</f>
        <v>#N/A</v>
      </c>
      <c r="L70" s="349"/>
      <c r="M70" s="360"/>
    </row>
    <row r="71" spans="1:13" hidden="1" x14ac:dyDescent="0.25">
      <c r="A71" s="408"/>
      <c r="B71" s="349"/>
      <c r="C71" s="358"/>
      <c r="D71" s="358"/>
      <c r="E71" s="359"/>
      <c r="F71" s="359"/>
      <c r="G71" s="349"/>
      <c r="H71" s="349"/>
      <c r="I71" s="349"/>
      <c r="J71" s="349"/>
      <c r="K71" s="349" t="e">
        <f>+VLOOKUP(J71,'Normen en kosten'!$D$5:$E$103,2,FALSE)*'3'!$G$11</f>
        <v>#N/A</v>
      </c>
      <c r="L71" s="349"/>
      <c r="M71" s="360"/>
    </row>
    <row r="72" spans="1:13" hidden="1" x14ac:dyDescent="0.25">
      <c r="A72" s="408"/>
      <c r="B72" s="349"/>
      <c r="C72" s="358"/>
      <c r="D72" s="358"/>
      <c r="E72" s="359"/>
      <c r="F72" s="359"/>
      <c r="G72" s="349"/>
      <c r="H72" s="349"/>
      <c r="I72" s="349"/>
      <c r="J72" s="349"/>
      <c r="K72" s="349" t="e">
        <f>+VLOOKUP(J72,'Normen en kosten'!$D$5:$E$103,2,FALSE)*'3'!$G$11</f>
        <v>#N/A</v>
      </c>
      <c r="L72" s="349"/>
      <c r="M72" s="360"/>
    </row>
    <row r="73" spans="1:13" hidden="1" x14ac:dyDescent="0.25">
      <c r="A73" s="408"/>
      <c r="B73" s="349"/>
      <c r="C73" s="358"/>
      <c r="D73" s="358"/>
      <c r="E73" s="359"/>
      <c r="F73" s="359"/>
      <c r="G73" s="349"/>
      <c r="H73" s="349"/>
      <c r="I73" s="349"/>
      <c r="J73" s="349"/>
      <c r="K73" s="349" t="e">
        <f>+VLOOKUP(J73,'Normen en kosten'!$D$5:$E$103,2,FALSE)*'3'!$G$11</f>
        <v>#N/A</v>
      </c>
      <c r="L73" s="349"/>
      <c r="M73" s="360"/>
    </row>
    <row r="74" spans="1:13" hidden="1" x14ac:dyDescent="0.25">
      <c r="A74" s="408"/>
      <c r="B74" s="349"/>
      <c r="C74" s="358"/>
      <c r="D74" s="358"/>
      <c r="E74" s="359"/>
      <c r="F74" s="359"/>
      <c r="G74" s="349"/>
      <c r="H74" s="349"/>
      <c r="I74" s="349"/>
      <c r="J74" s="349"/>
      <c r="K74" s="349" t="e">
        <f>+VLOOKUP(J74,'Normen en kosten'!$D$5:$E$103,2,FALSE)*'3'!$G$11</f>
        <v>#N/A</v>
      </c>
      <c r="L74" s="349"/>
      <c r="M74" s="360"/>
    </row>
    <row r="75" spans="1:13" hidden="1" x14ac:dyDescent="0.25">
      <c r="A75" s="408"/>
      <c r="B75" s="349"/>
      <c r="C75" s="358"/>
      <c r="D75" s="358"/>
      <c r="E75" s="359"/>
      <c r="F75" s="359"/>
      <c r="G75" s="349"/>
      <c r="H75" s="349"/>
      <c r="I75" s="349"/>
      <c r="J75" s="349"/>
      <c r="K75" s="349" t="e">
        <f>+VLOOKUP(J75,'Normen en kosten'!$D$5:$E$103,2,FALSE)*'3'!$G$11</f>
        <v>#N/A</v>
      </c>
      <c r="L75" s="349"/>
      <c r="M75" s="360"/>
    </row>
    <row r="76" spans="1:13" hidden="1" x14ac:dyDescent="0.25">
      <c r="A76" s="408"/>
      <c r="B76" s="349"/>
      <c r="C76" s="358"/>
      <c r="D76" s="358"/>
      <c r="E76" s="359"/>
      <c r="F76" s="359"/>
      <c r="G76" s="349"/>
      <c r="H76" s="349"/>
      <c r="I76" s="349"/>
      <c r="J76" s="349"/>
      <c r="K76" s="349" t="e">
        <f>+VLOOKUP(J76,'Normen en kosten'!$D$5:$E$103,2,FALSE)*'3'!$G$11</f>
        <v>#N/A</v>
      </c>
      <c r="L76" s="349"/>
      <c r="M76" s="360"/>
    </row>
    <row r="77" spans="1:13" hidden="1" x14ac:dyDescent="0.25">
      <c r="A77" s="408"/>
      <c r="B77" s="349"/>
      <c r="C77" s="358"/>
      <c r="D77" s="358"/>
      <c r="E77" s="359"/>
      <c r="F77" s="359"/>
      <c r="G77" s="349"/>
      <c r="H77" s="349"/>
      <c r="I77" s="349"/>
      <c r="J77" s="349"/>
      <c r="K77" s="349" t="e">
        <f>+VLOOKUP(J77,'Normen en kosten'!$D$5:$E$103,2,FALSE)*'3'!$G$11</f>
        <v>#N/A</v>
      </c>
      <c r="L77" s="349"/>
      <c r="M77" s="360"/>
    </row>
    <row r="78" spans="1:13" hidden="1" x14ac:dyDescent="0.25">
      <c r="A78" s="408"/>
      <c r="B78" s="349"/>
      <c r="C78" s="358"/>
      <c r="D78" s="358"/>
      <c r="E78" s="359"/>
      <c r="F78" s="359"/>
      <c r="G78" s="349"/>
      <c r="H78" s="349"/>
      <c r="I78" s="349"/>
      <c r="J78" s="349"/>
      <c r="K78" s="349" t="e">
        <f>+VLOOKUP(J78,'Normen en kosten'!$D$5:$E$103,2,FALSE)*'3'!$G$11</f>
        <v>#N/A</v>
      </c>
      <c r="L78" s="349"/>
      <c r="M78" s="360"/>
    </row>
    <row r="79" spans="1:13" hidden="1" x14ac:dyDescent="0.25">
      <c r="A79" s="408"/>
      <c r="B79" s="349"/>
      <c r="C79" s="358"/>
      <c r="D79" s="358"/>
      <c r="E79" s="359"/>
      <c r="F79" s="359"/>
      <c r="G79" s="349"/>
      <c r="H79" s="349"/>
      <c r="I79" s="349"/>
      <c r="J79" s="349"/>
      <c r="K79" s="349" t="e">
        <f>+VLOOKUP(J79,'Normen en kosten'!$D$5:$E$103,2,FALSE)*'3'!$G$11</f>
        <v>#N/A</v>
      </c>
      <c r="L79" s="349"/>
      <c r="M79" s="360"/>
    </row>
    <row r="80" spans="1:13" hidden="1" x14ac:dyDescent="0.25">
      <c r="A80" s="408"/>
      <c r="B80" s="349"/>
      <c r="C80" s="358"/>
      <c r="D80" s="358"/>
      <c r="E80" s="359"/>
      <c r="F80" s="359"/>
      <c r="G80" s="349"/>
      <c r="H80" s="349"/>
      <c r="I80" s="349"/>
      <c r="J80" s="349"/>
      <c r="K80" s="349" t="e">
        <f>+VLOOKUP(J80,'Normen en kosten'!$D$5:$E$103,2,FALSE)*'3'!$G$11</f>
        <v>#N/A</v>
      </c>
      <c r="L80" s="349"/>
      <c r="M80" s="360"/>
    </row>
    <row r="81" spans="1:13" hidden="1" x14ac:dyDescent="0.25">
      <c r="A81" s="408"/>
      <c r="B81" s="349"/>
      <c r="C81" s="358"/>
      <c r="D81" s="358"/>
      <c r="E81" s="359"/>
      <c r="F81" s="359"/>
      <c r="G81" s="349"/>
      <c r="H81" s="349"/>
      <c r="I81" s="349"/>
      <c r="J81" s="349"/>
      <c r="K81" s="349" t="e">
        <f>+VLOOKUP(J81,'Normen en kosten'!$D$5:$E$103,2,FALSE)*'3'!$G$11</f>
        <v>#N/A</v>
      </c>
      <c r="L81" s="349"/>
      <c r="M81" s="360"/>
    </row>
    <row r="82" spans="1:13" hidden="1" x14ac:dyDescent="0.25">
      <c r="A82" s="408"/>
      <c r="B82" s="349"/>
      <c r="C82" s="358"/>
      <c r="D82" s="358"/>
      <c r="E82" s="359"/>
      <c r="F82" s="359"/>
      <c r="G82" s="349"/>
      <c r="H82" s="349"/>
      <c r="I82" s="349"/>
      <c r="J82" s="349"/>
      <c r="K82" s="349" t="e">
        <f>+VLOOKUP(J82,'Normen en kosten'!$D$5:$E$103,2,FALSE)*'3'!$G$11</f>
        <v>#N/A</v>
      </c>
      <c r="L82" s="349"/>
      <c r="M82" s="360"/>
    </row>
    <row r="83" spans="1:13" hidden="1" x14ac:dyDescent="0.25">
      <c r="A83" s="408"/>
      <c r="B83" s="349"/>
      <c r="C83" s="358"/>
      <c r="D83" s="358"/>
      <c r="E83" s="359"/>
      <c r="F83" s="359"/>
      <c r="G83" s="349"/>
      <c r="H83" s="349"/>
      <c r="I83" s="349"/>
      <c r="J83" s="349"/>
      <c r="K83" s="349" t="e">
        <f>+VLOOKUP(J83,'Normen en kosten'!$D$5:$E$103,2,FALSE)*'3'!$G$11</f>
        <v>#N/A</v>
      </c>
      <c r="L83" s="349"/>
      <c r="M83" s="360"/>
    </row>
    <row r="84" spans="1:13" hidden="1" x14ac:dyDescent="0.25">
      <c r="A84" s="408"/>
      <c r="B84" s="349"/>
      <c r="C84" s="358"/>
      <c r="D84" s="358"/>
      <c r="E84" s="359"/>
      <c r="F84" s="359"/>
      <c r="G84" s="349"/>
      <c r="H84" s="349"/>
      <c r="I84" s="349"/>
      <c r="J84" s="349"/>
      <c r="K84" s="349" t="e">
        <f>+VLOOKUP(J84,'Normen en kosten'!$D$5:$E$103,2,FALSE)*'3'!$G$11</f>
        <v>#N/A</v>
      </c>
      <c r="L84" s="349"/>
      <c r="M84" s="360"/>
    </row>
    <row r="85" spans="1:13" hidden="1" x14ac:dyDescent="0.25">
      <c r="A85" s="408"/>
      <c r="B85" s="349"/>
      <c r="C85" s="358"/>
      <c r="D85" s="358"/>
      <c r="E85" s="359"/>
      <c r="F85" s="359"/>
      <c r="G85" s="349"/>
      <c r="H85" s="349"/>
      <c r="I85" s="349"/>
      <c r="J85" s="349"/>
      <c r="K85" s="349" t="e">
        <f>+VLOOKUP(J85,'Normen en kosten'!$D$5:$E$103,2,FALSE)*'3'!$G$11</f>
        <v>#N/A</v>
      </c>
      <c r="L85" s="349"/>
      <c r="M85" s="360"/>
    </row>
    <row r="86" spans="1:13" hidden="1" x14ac:dyDescent="0.25">
      <c r="A86" s="408"/>
      <c r="B86" s="349"/>
      <c r="C86" s="358"/>
      <c r="D86" s="358"/>
      <c r="E86" s="359"/>
      <c r="F86" s="359"/>
      <c r="G86" s="349"/>
      <c r="H86" s="349"/>
      <c r="I86" s="349"/>
      <c r="J86" s="349"/>
      <c r="K86" s="349" t="e">
        <f>+VLOOKUP(J86,'Normen en kosten'!$D$5:$E$103,2,FALSE)*'3'!$G$11</f>
        <v>#N/A</v>
      </c>
      <c r="L86" s="349"/>
      <c r="M86" s="360"/>
    </row>
    <row r="87" spans="1:13" hidden="1" x14ac:dyDescent="0.25">
      <c r="A87" s="408"/>
      <c r="B87" s="349"/>
      <c r="C87" s="358"/>
      <c r="D87" s="358"/>
      <c r="E87" s="359"/>
      <c r="F87" s="359"/>
      <c r="G87" s="349"/>
      <c r="H87" s="349"/>
      <c r="I87" s="349"/>
      <c r="J87" s="349"/>
      <c r="K87" s="349" t="e">
        <f>+VLOOKUP(J87,'Normen en kosten'!$D$5:$E$103,2,FALSE)*'3'!$G$11</f>
        <v>#N/A</v>
      </c>
      <c r="L87" s="349"/>
      <c r="M87" s="360"/>
    </row>
    <row r="88" spans="1:13" hidden="1" x14ac:dyDescent="0.25">
      <c r="A88" s="408"/>
      <c r="B88" s="349"/>
      <c r="C88" s="358"/>
      <c r="D88" s="358"/>
      <c r="E88" s="359"/>
      <c r="F88" s="359"/>
      <c r="G88" s="349"/>
      <c r="H88" s="349"/>
      <c r="I88" s="349"/>
      <c r="J88" s="349"/>
      <c r="K88" s="349" t="e">
        <f>+VLOOKUP(J88,'Normen en kosten'!$D$5:$E$103,2,FALSE)*'3'!$G$11</f>
        <v>#N/A</v>
      </c>
      <c r="L88" s="349"/>
      <c r="M88" s="360"/>
    </row>
    <row r="89" spans="1:13" hidden="1" x14ac:dyDescent="0.25">
      <c r="A89" s="408"/>
      <c r="B89" s="349"/>
      <c r="C89" s="358"/>
      <c r="D89" s="358"/>
      <c r="E89" s="359"/>
      <c r="F89" s="359"/>
      <c r="G89" s="349"/>
      <c r="H89" s="349"/>
      <c r="I89" s="349"/>
      <c r="J89" s="349"/>
      <c r="K89" s="349" t="e">
        <f>+VLOOKUP(J89,'Normen en kosten'!$D$5:$E$103,2,FALSE)*'3'!$G$11</f>
        <v>#N/A</v>
      </c>
      <c r="L89" s="349"/>
      <c r="M89" s="360"/>
    </row>
    <row r="90" spans="1:13" hidden="1" x14ac:dyDescent="0.25">
      <c r="A90" s="408"/>
      <c r="B90" s="349"/>
      <c r="C90" s="358"/>
      <c r="D90" s="358"/>
      <c r="E90" s="359"/>
      <c r="F90" s="359"/>
      <c r="G90" s="349"/>
      <c r="H90" s="349"/>
      <c r="I90" s="349"/>
      <c r="J90" s="349"/>
      <c r="K90" s="349" t="e">
        <f>+VLOOKUP(J90,'Normen en kosten'!$D$5:$E$103,2,FALSE)*'3'!$G$11</f>
        <v>#N/A</v>
      </c>
      <c r="L90" s="349"/>
      <c r="M90" s="360"/>
    </row>
    <row r="91" spans="1:13" hidden="1" x14ac:dyDescent="0.25">
      <c r="A91" s="408"/>
      <c r="B91" s="349"/>
      <c r="C91" s="358"/>
      <c r="D91" s="358"/>
      <c r="E91" s="359"/>
      <c r="F91" s="359"/>
      <c r="G91" s="349"/>
      <c r="H91" s="349"/>
      <c r="I91" s="349"/>
      <c r="J91" s="349"/>
      <c r="K91" s="349" t="e">
        <f>+VLOOKUP(J91,'Normen en kosten'!$D$5:$E$103,2,FALSE)*'3'!$G$11</f>
        <v>#N/A</v>
      </c>
      <c r="L91" s="349"/>
      <c r="M91" s="360"/>
    </row>
    <row r="92" spans="1:13" hidden="1" x14ac:dyDescent="0.25">
      <c r="A92" s="408"/>
      <c r="B92" s="349"/>
      <c r="C92" s="358"/>
      <c r="D92" s="358"/>
      <c r="E92" s="359"/>
      <c r="F92" s="359"/>
      <c r="G92" s="349"/>
      <c r="H92" s="349"/>
      <c r="I92" s="349"/>
      <c r="J92" s="349"/>
      <c r="K92" s="349" t="e">
        <f>+VLOOKUP(J92,'Normen en kosten'!$D$5:$E$103,2,FALSE)*'3'!$G$11</f>
        <v>#N/A</v>
      </c>
      <c r="L92" s="349"/>
      <c r="M92" s="360"/>
    </row>
    <row r="93" spans="1:13" hidden="1" x14ac:dyDescent="0.25">
      <c r="A93" s="408"/>
      <c r="B93" s="349"/>
      <c r="C93" s="358"/>
      <c r="D93" s="358"/>
      <c r="E93" s="359"/>
      <c r="F93" s="359"/>
      <c r="G93" s="349"/>
      <c r="H93" s="349"/>
      <c r="I93" s="349"/>
      <c r="J93" s="349"/>
      <c r="K93" s="349" t="e">
        <f>+VLOOKUP(J93,'Normen en kosten'!$D$5:$E$103,2,FALSE)*'3'!$G$11</f>
        <v>#N/A</v>
      </c>
      <c r="L93" s="349"/>
      <c r="M93" s="360"/>
    </row>
    <row r="94" spans="1:13" hidden="1" x14ac:dyDescent="0.25">
      <c r="A94" s="408"/>
      <c r="B94" s="349"/>
      <c r="C94" s="358"/>
      <c r="D94" s="358"/>
      <c r="E94" s="359"/>
      <c r="F94" s="359"/>
      <c r="G94" s="349"/>
      <c r="H94" s="349"/>
      <c r="I94" s="349"/>
      <c r="J94" s="349"/>
      <c r="K94" s="349" t="e">
        <f>+VLOOKUP(J94,'Normen en kosten'!$D$5:$E$103,2,FALSE)*'3'!$G$11</f>
        <v>#N/A</v>
      </c>
      <c r="L94" s="349"/>
      <c r="M94" s="360"/>
    </row>
    <row r="95" spans="1:13" hidden="1" x14ac:dyDescent="0.25">
      <c r="A95" s="408"/>
      <c r="B95" s="349"/>
      <c r="C95" s="358"/>
      <c r="D95" s="358"/>
      <c r="E95" s="359"/>
      <c r="F95" s="359"/>
      <c r="G95" s="349"/>
      <c r="H95" s="349"/>
      <c r="I95" s="349"/>
      <c r="J95" s="349"/>
      <c r="K95" s="349" t="e">
        <f>+VLOOKUP(J95,'Normen en kosten'!$D$5:$E$103,2,FALSE)*'3'!$G$11</f>
        <v>#N/A</v>
      </c>
      <c r="L95" s="349"/>
      <c r="M95" s="360"/>
    </row>
    <row r="96" spans="1:13" hidden="1" x14ac:dyDescent="0.25">
      <c r="A96" s="408"/>
      <c r="B96" s="349"/>
      <c r="C96" s="358"/>
      <c r="D96" s="358"/>
      <c r="E96" s="359"/>
      <c r="F96" s="359"/>
      <c r="G96" s="349"/>
      <c r="H96" s="349"/>
      <c r="I96" s="349"/>
      <c r="J96" s="349"/>
      <c r="K96" s="349" t="e">
        <f>+VLOOKUP(J96,'Normen en kosten'!$D$5:$E$103,2,FALSE)*'3'!$G$11</f>
        <v>#N/A</v>
      </c>
      <c r="L96" s="349"/>
      <c r="M96" s="360"/>
    </row>
    <row r="97" spans="1:14" hidden="1" x14ac:dyDescent="0.25">
      <c r="A97" s="408"/>
      <c r="B97" s="349"/>
      <c r="C97" s="358"/>
      <c r="D97" s="358"/>
      <c r="E97" s="359"/>
      <c r="F97" s="359"/>
      <c r="G97" s="349"/>
      <c r="H97" s="349"/>
      <c r="I97" s="349"/>
      <c r="J97" s="349"/>
      <c r="K97" s="349" t="e">
        <f>+VLOOKUP(J97,'Normen en kosten'!$D$5:$E$103,2,FALSE)*'3'!$G$11</f>
        <v>#N/A</v>
      </c>
      <c r="L97" s="349"/>
      <c r="M97" s="360"/>
    </row>
    <row r="98" spans="1:14" hidden="1" x14ac:dyDescent="0.25">
      <c r="A98" s="408"/>
      <c r="B98" s="349"/>
      <c r="C98" s="358"/>
      <c r="D98" s="358"/>
      <c r="E98" s="359"/>
      <c r="F98" s="359"/>
      <c r="G98" s="349"/>
      <c r="H98" s="349"/>
      <c r="I98" s="349"/>
      <c r="J98" s="349"/>
      <c r="K98" s="349" t="e">
        <f>+VLOOKUP(J98,'Normen en kosten'!$D$5:$E$103,2,FALSE)*'3'!$G$11</f>
        <v>#N/A</v>
      </c>
      <c r="L98" s="349"/>
      <c r="M98" s="360"/>
    </row>
    <row r="99" spans="1:14" hidden="1" x14ac:dyDescent="0.25">
      <c r="A99" s="408"/>
      <c r="B99" s="349"/>
      <c r="C99" s="358"/>
      <c r="D99" s="358"/>
      <c r="E99" s="359"/>
      <c r="F99" s="359"/>
      <c r="G99" s="349"/>
      <c r="H99" s="349"/>
      <c r="I99" s="349"/>
      <c r="J99" s="349"/>
      <c r="K99" s="349" t="e">
        <f>+VLOOKUP(J99,'Normen en kosten'!$D$5:$E$103,2,FALSE)*'3'!$G$11</f>
        <v>#N/A</v>
      </c>
      <c r="L99" s="349"/>
      <c r="M99" s="360"/>
      <c r="N99" s="362"/>
    </row>
    <row r="100" spans="1:14" hidden="1" x14ac:dyDescent="0.25">
      <c r="A100" s="408"/>
      <c r="B100" s="349"/>
      <c r="C100" s="358"/>
      <c r="D100" s="358"/>
      <c r="E100" s="359"/>
      <c r="F100" s="359"/>
      <c r="G100" s="349"/>
      <c r="H100" s="349"/>
      <c r="I100" s="349"/>
      <c r="J100" s="349"/>
      <c r="K100" s="349" t="e">
        <f>+VLOOKUP(J100,'Normen en kosten'!$D$5:$E$103,2,FALSE)*'3'!$G$11</f>
        <v>#N/A</v>
      </c>
      <c r="L100" s="349"/>
      <c r="M100" s="360"/>
    </row>
    <row r="101" spans="1:14" hidden="1" x14ac:dyDescent="0.25">
      <c r="A101" s="408"/>
      <c r="B101" s="349"/>
      <c r="C101" s="358"/>
      <c r="D101" s="358"/>
      <c r="E101" s="359"/>
      <c r="F101" s="359"/>
      <c r="G101" s="349"/>
      <c r="H101" s="349"/>
      <c r="I101" s="349"/>
      <c r="J101" s="349"/>
      <c r="K101" s="349" t="e">
        <f>+VLOOKUP(J101,'Normen en kosten'!$D$5:$E$103,2,FALSE)*'3'!$G$11</f>
        <v>#N/A</v>
      </c>
      <c r="L101" s="349"/>
      <c r="M101" s="360"/>
    </row>
    <row r="102" spans="1:14" hidden="1" x14ac:dyDescent="0.25">
      <c r="A102" s="408"/>
      <c r="B102" s="349"/>
      <c r="C102" s="358"/>
      <c r="D102" s="358"/>
      <c r="E102" s="359"/>
      <c r="F102" s="359"/>
      <c r="G102" s="349"/>
      <c r="H102" s="349"/>
      <c r="I102" s="349"/>
      <c r="J102" s="349"/>
      <c r="K102" s="349" t="e">
        <f>+VLOOKUP(J102,'Normen en kosten'!$D$5:$E$103,2,FALSE)*'3'!$G$11</f>
        <v>#N/A</v>
      </c>
      <c r="L102" s="349"/>
      <c r="M102" s="360"/>
    </row>
    <row r="103" spans="1:14" hidden="1" x14ac:dyDescent="0.25">
      <c r="A103" s="408"/>
      <c r="B103" s="349"/>
      <c r="C103" s="358"/>
      <c r="D103" s="358"/>
      <c r="E103" s="359"/>
      <c r="F103" s="359"/>
      <c r="G103" s="349"/>
      <c r="H103" s="349"/>
      <c r="I103" s="349"/>
      <c r="J103" s="349"/>
      <c r="K103" s="349" t="e">
        <f>+VLOOKUP(J103,'Normen en kosten'!$D$5:$E$103,2,FALSE)*'3'!$G$11</f>
        <v>#N/A</v>
      </c>
      <c r="L103" s="349"/>
      <c r="M103" s="360"/>
    </row>
    <row r="104" spans="1:14" hidden="1" x14ac:dyDescent="0.25">
      <c r="A104" s="408"/>
      <c r="B104" s="349"/>
      <c r="C104" s="358"/>
      <c r="D104" s="358"/>
      <c r="E104" s="359"/>
      <c r="F104" s="359"/>
      <c r="G104" s="349"/>
      <c r="H104" s="349"/>
      <c r="I104" s="349"/>
      <c r="J104" s="349"/>
      <c r="K104" s="349" t="e">
        <f>+VLOOKUP(J104,'Normen en kosten'!$D$5:$E$103,2,FALSE)*'3'!$G$11</f>
        <v>#N/A</v>
      </c>
      <c r="L104" s="349"/>
      <c r="M104" s="360"/>
    </row>
    <row r="105" spans="1:14" hidden="1" x14ac:dyDescent="0.25">
      <c r="A105" s="408"/>
      <c r="B105" s="349"/>
      <c r="C105" s="358"/>
      <c r="D105" s="358"/>
      <c r="E105" s="359"/>
      <c r="F105" s="359"/>
      <c r="G105" s="349"/>
      <c r="H105" s="349"/>
      <c r="I105" s="349"/>
      <c r="J105" s="349"/>
      <c r="K105" s="349" t="e">
        <f>+VLOOKUP(J105,'Normen en kosten'!$D$5:$E$103,2,FALSE)*'3'!$G$11</f>
        <v>#N/A</v>
      </c>
      <c r="L105" s="349"/>
      <c r="M105" s="360"/>
    </row>
    <row r="106" spans="1:14" hidden="1" x14ac:dyDescent="0.25">
      <c r="A106" s="408"/>
      <c r="B106" s="349"/>
      <c r="C106" s="358"/>
      <c r="D106" s="358"/>
      <c r="E106" s="359"/>
      <c r="F106" s="359"/>
      <c r="G106" s="349"/>
      <c r="H106" s="349"/>
      <c r="I106" s="349"/>
      <c r="J106" s="349"/>
      <c r="K106" s="349" t="e">
        <f>+VLOOKUP(J106,'Normen en kosten'!$D$5:$E$103,2,FALSE)*'3'!$G$11</f>
        <v>#N/A</v>
      </c>
      <c r="L106" s="349"/>
      <c r="M106" s="360"/>
    </row>
    <row r="107" spans="1:14" hidden="1" x14ac:dyDescent="0.25">
      <c r="A107" s="408"/>
      <c r="B107" s="349"/>
      <c r="C107" s="358"/>
      <c r="D107" s="358"/>
      <c r="E107" s="359"/>
      <c r="F107" s="359"/>
      <c r="G107" s="349"/>
      <c r="H107" s="349"/>
      <c r="I107" s="349"/>
      <c r="J107" s="349"/>
      <c r="K107" s="349" t="e">
        <f>+VLOOKUP(J107,'Normen en kosten'!$D$5:$E$103,2,FALSE)*'3'!$G$11</f>
        <v>#N/A</v>
      </c>
      <c r="L107" s="349"/>
      <c r="M107" s="360"/>
    </row>
    <row r="108" spans="1:14" hidden="1" x14ac:dyDescent="0.25">
      <c r="A108" s="408"/>
      <c r="B108" s="349"/>
      <c r="C108" s="358"/>
      <c r="D108" s="358"/>
      <c r="E108" s="359"/>
      <c r="F108" s="359"/>
      <c r="G108" s="349"/>
      <c r="H108" s="349"/>
      <c r="I108" s="349"/>
      <c r="J108" s="349"/>
      <c r="K108" s="349" t="e">
        <f>+VLOOKUP(J108,'Normen en kosten'!$D$5:$E$103,2,FALSE)*'3'!$G$11</f>
        <v>#N/A</v>
      </c>
      <c r="L108" s="349"/>
      <c r="M108" s="360"/>
    </row>
    <row r="109" spans="1:14" hidden="1" x14ac:dyDescent="0.25">
      <c r="A109" s="408"/>
      <c r="B109" s="349"/>
      <c r="C109" s="358"/>
      <c r="D109" s="358"/>
      <c r="E109" s="359"/>
      <c r="F109" s="359"/>
      <c r="G109" s="349"/>
      <c r="H109" s="349"/>
      <c r="I109" s="349"/>
      <c r="J109" s="349"/>
      <c r="K109" s="349" t="e">
        <f>+VLOOKUP(J109,'Normen en kosten'!$D$5:$E$103,2,FALSE)*'3'!$G$11</f>
        <v>#N/A</v>
      </c>
      <c r="L109" s="349"/>
      <c r="M109" s="360"/>
    </row>
    <row r="110" spans="1:14" hidden="1" x14ac:dyDescent="0.25">
      <c r="A110" s="408"/>
      <c r="B110" s="349"/>
      <c r="C110" s="358"/>
      <c r="D110" s="358"/>
      <c r="E110" s="359"/>
      <c r="F110" s="359"/>
      <c r="G110" s="349"/>
      <c r="H110" s="349"/>
      <c r="I110" s="349"/>
      <c r="J110" s="349"/>
      <c r="K110" s="349" t="e">
        <f>+VLOOKUP(J110,'Normen en kosten'!$D$5:$E$103,2,FALSE)*'3'!$G$11</f>
        <v>#N/A</v>
      </c>
      <c r="L110" s="349"/>
      <c r="M110" s="360"/>
    </row>
    <row r="111" spans="1:14" hidden="1" x14ac:dyDescent="0.25">
      <c r="A111" s="408"/>
      <c r="B111" s="349"/>
      <c r="C111" s="358"/>
      <c r="D111" s="358"/>
      <c r="E111" s="359"/>
      <c r="F111" s="359"/>
      <c r="G111" s="349"/>
      <c r="H111" s="349"/>
      <c r="I111" s="349"/>
      <c r="J111" s="349"/>
      <c r="K111" s="349" t="e">
        <f>+VLOOKUP(J111,'Normen en kosten'!$D$5:$E$103,2,FALSE)*'3'!$G$11</f>
        <v>#N/A</v>
      </c>
      <c r="L111" s="349"/>
      <c r="M111" s="360"/>
    </row>
    <row r="112" spans="1:14" hidden="1" x14ac:dyDescent="0.25">
      <c r="A112" s="408"/>
      <c r="B112" s="349"/>
      <c r="C112" s="358"/>
      <c r="D112" s="358"/>
      <c r="E112" s="359"/>
      <c r="F112" s="359"/>
      <c r="G112" s="349"/>
      <c r="H112" s="349"/>
      <c r="I112" s="349"/>
      <c r="J112" s="349"/>
      <c r="K112" s="349" t="e">
        <f>+VLOOKUP(J112,'Normen en kosten'!$D$5:$E$103,2,FALSE)*'3'!$G$11</f>
        <v>#N/A</v>
      </c>
      <c r="L112" s="349"/>
      <c r="M112" s="360"/>
    </row>
    <row r="113" spans="1:13" hidden="1" x14ac:dyDescent="0.25">
      <c r="A113" s="408"/>
      <c r="B113" s="349"/>
      <c r="C113" s="358"/>
      <c r="D113" s="358"/>
      <c r="E113" s="359"/>
      <c r="F113" s="359"/>
      <c r="G113" s="349"/>
      <c r="H113" s="349"/>
      <c r="I113" s="349"/>
      <c r="J113" s="349"/>
      <c r="K113" s="349" t="e">
        <f>+VLOOKUP(J113,'Normen en kosten'!$D$5:$E$103,2,FALSE)*'3'!$G$11</f>
        <v>#N/A</v>
      </c>
      <c r="L113" s="349"/>
      <c r="M113" s="360"/>
    </row>
    <row r="114" spans="1:13" hidden="1" x14ac:dyDescent="0.25">
      <c r="A114" s="408"/>
      <c r="B114" s="349"/>
      <c r="C114" s="358"/>
      <c r="D114" s="358"/>
      <c r="E114" s="359"/>
      <c r="F114" s="359"/>
      <c r="G114" s="349"/>
      <c r="H114" s="349"/>
      <c r="I114" s="349"/>
      <c r="J114" s="349"/>
      <c r="K114" s="349" t="e">
        <f>+VLOOKUP(J114,'Normen en kosten'!$D$5:$E$103,2,FALSE)*'3'!$G$11</f>
        <v>#N/A</v>
      </c>
      <c r="L114" s="349"/>
      <c r="M114" s="360"/>
    </row>
    <row r="115" spans="1:13" hidden="1" x14ac:dyDescent="0.25">
      <c r="A115" s="408"/>
      <c r="B115" s="349"/>
      <c r="C115" s="358"/>
      <c r="D115" s="358"/>
      <c r="E115" s="359"/>
      <c r="F115" s="359"/>
      <c r="G115" s="349"/>
      <c r="H115" s="349"/>
      <c r="I115" s="349"/>
      <c r="J115" s="349"/>
      <c r="K115" s="349" t="e">
        <f>+VLOOKUP(J115,'Normen en kosten'!$D$5:$E$103,2,FALSE)*'3'!$G$11</f>
        <v>#N/A</v>
      </c>
      <c r="L115" s="349"/>
      <c r="M115" s="360"/>
    </row>
    <row r="116" spans="1:13" hidden="1" x14ac:dyDescent="0.25">
      <c r="A116" s="408"/>
      <c r="B116" s="349"/>
      <c r="C116" s="358"/>
      <c r="D116" s="358"/>
      <c r="E116" s="359"/>
      <c r="F116" s="359"/>
      <c r="G116" s="349"/>
      <c r="H116" s="349"/>
      <c r="I116" s="349"/>
      <c r="J116" s="349"/>
      <c r="K116" s="349" t="e">
        <f>+VLOOKUP(J116,'Normen en kosten'!$D$5:$E$103,2,FALSE)*'3'!$G$11</f>
        <v>#N/A</v>
      </c>
      <c r="L116" s="349"/>
      <c r="M116" s="360"/>
    </row>
    <row r="117" spans="1:13" hidden="1" x14ac:dyDescent="0.25">
      <c r="A117" s="408"/>
      <c r="B117" s="349"/>
      <c r="C117" s="358"/>
      <c r="D117" s="358"/>
      <c r="E117" s="359"/>
      <c r="F117" s="359"/>
      <c r="G117" s="349"/>
      <c r="H117" s="349"/>
      <c r="I117" s="349"/>
      <c r="J117" s="349"/>
      <c r="K117" s="349" t="e">
        <f>+VLOOKUP(J117,'Normen en kosten'!$D$5:$E$103,2,FALSE)*'3'!$G$11</f>
        <v>#N/A</v>
      </c>
      <c r="L117" s="349"/>
      <c r="M117" s="360"/>
    </row>
    <row r="118" spans="1:13" hidden="1" x14ac:dyDescent="0.25">
      <c r="A118" s="408"/>
      <c r="B118" s="349"/>
      <c r="C118" s="358"/>
      <c r="D118" s="358"/>
      <c r="E118" s="359"/>
      <c r="F118" s="359"/>
      <c r="G118" s="349"/>
      <c r="H118" s="349"/>
      <c r="I118" s="349"/>
      <c r="J118" s="349"/>
      <c r="K118" s="349" t="e">
        <f>+VLOOKUP(J118,'Normen en kosten'!$D$5:$E$103,2,FALSE)*'3'!$G$11</f>
        <v>#N/A</v>
      </c>
      <c r="L118" s="349"/>
      <c r="M118" s="360"/>
    </row>
    <row r="119" spans="1:13" hidden="1" x14ac:dyDescent="0.25">
      <c r="A119" s="408"/>
      <c r="B119" s="349"/>
      <c r="C119" s="358"/>
      <c r="D119" s="358"/>
      <c r="E119" s="359"/>
      <c r="F119" s="359"/>
      <c r="G119" s="349"/>
      <c r="H119" s="349"/>
      <c r="I119" s="349"/>
      <c r="J119" s="349"/>
      <c r="K119" s="349" t="e">
        <f>+VLOOKUP(J119,'Normen en kosten'!$D$5:$E$103,2,FALSE)*'3'!$G$11</f>
        <v>#N/A</v>
      </c>
      <c r="L119" s="349"/>
      <c r="M119" s="360"/>
    </row>
    <row r="120" spans="1:13" hidden="1" x14ac:dyDescent="0.25">
      <c r="A120" s="408"/>
      <c r="B120" s="349"/>
      <c r="C120" s="358"/>
      <c r="D120" s="358"/>
      <c r="E120" s="359"/>
      <c r="F120" s="359"/>
      <c r="G120" s="349"/>
      <c r="H120" s="349"/>
      <c r="I120" s="349"/>
      <c r="J120" s="349"/>
      <c r="K120" s="349" t="e">
        <f>+VLOOKUP(J120,'Normen en kosten'!$D$5:$E$103,2,FALSE)*'3'!$G$11</f>
        <v>#N/A</v>
      </c>
      <c r="L120" s="349"/>
      <c r="M120" s="360"/>
    </row>
    <row r="121" spans="1:13" hidden="1" x14ac:dyDescent="0.25">
      <c r="A121" s="408"/>
      <c r="B121" s="349"/>
      <c r="C121" s="358"/>
      <c r="D121" s="358"/>
      <c r="E121" s="359"/>
      <c r="F121" s="359"/>
      <c r="G121" s="349"/>
      <c r="H121" s="349"/>
      <c r="I121" s="349"/>
      <c r="J121" s="349"/>
      <c r="K121" s="349" t="e">
        <f>+VLOOKUP(J121,'Normen en kosten'!$D$5:$E$103,2,FALSE)*'3'!$G$11</f>
        <v>#N/A</v>
      </c>
      <c r="L121" s="349"/>
      <c r="M121" s="360"/>
    </row>
    <row r="122" spans="1:13" hidden="1" x14ac:dyDescent="0.25">
      <c r="A122" s="408"/>
      <c r="B122" s="349"/>
      <c r="C122" s="358"/>
      <c r="D122" s="358"/>
      <c r="E122" s="359"/>
      <c r="F122" s="359"/>
      <c r="G122" s="349"/>
      <c r="H122" s="349"/>
      <c r="I122" s="349"/>
      <c r="J122" s="349"/>
      <c r="K122" s="349" t="e">
        <f>+VLOOKUP(J122,'Normen en kosten'!$D$5:$E$103,2,FALSE)*'3'!$G$11</f>
        <v>#N/A</v>
      </c>
      <c r="L122" s="349"/>
      <c r="M122" s="360"/>
    </row>
    <row r="123" spans="1:13" hidden="1" x14ac:dyDescent="0.25">
      <c r="A123" s="408"/>
      <c r="B123" s="349"/>
      <c r="C123" s="358"/>
      <c r="D123" s="358"/>
      <c r="E123" s="359"/>
      <c r="F123" s="359"/>
      <c r="G123" s="349"/>
      <c r="H123" s="349"/>
      <c r="I123" s="349"/>
      <c r="J123" s="349"/>
      <c r="K123" s="349" t="e">
        <f>+VLOOKUP(J123,'Normen en kosten'!$D$5:$E$103,2,FALSE)*'3'!$G$11</f>
        <v>#N/A</v>
      </c>
      <c r="L123" s="349"/>
      <c r="M123" s="360"/>
    </row>
    <row r="124" spans="1:13" hidden="1" x14ac:dyDescent="0.25">
      <c r="A124" s="408"/>
      <c r="B124" s="349"/>
      <c r="C124" s="358"/>
      <c r="D124" s="358"/>
      <c r="E124" s="359"/>
      <c r="F124" s="359"/>
      <c r="G124" s="349"/>
      <c r="H124" s="349"/>
      <c r="I124" s="349"/>
      <c r="J124" s="349"/>
      <c r="K124" s="349" t="e">
        <f>+VLOOKUP(J124,'Normen en kosten'!$D$5:$E$103,2,FALSE)*'3'!$G$11</f>
        <v>#N/A</v>
      </c>
      <c r="L124" s="349"/>
      <c r="M124" s="360"/>
    </row>
    <row r="125" spans="1:13" hidden="1" x14ac:dyDescent="0.25">
      <c r="A125" s="408"/>
      <c r="B125" s="349"/>
      <c r="C125" s="358"/>
      <c r="D125" s="358"/>
      <c r="E125" s="359"/>
      <c r="F125" s="359"/>
      <c r="G125" s="349"/>
      <c r="H125" s="349"/>
      <c r="I125" s="349"/>
      <c r="J125" s="349"/>
      <c r="K125" s="349" t="e">
        <f>+VLOOKUP(J125,'Normen en kosten'!$D$5:$E$103,2,FALSE)*'3'!$G$11</f>
        <v>#N/A</v>
      </c>
      <c r="L125" s="349"/>
      <c r="M125" s="360"/>
    </row>
    <row r="126" spans="1:13" hidden="1" x14ac:dyDescent="0.25">
      <c r="A126" s="408"/>
      <c r="B126" s="349"/>
      <c r="C126" s="358"/>
      <c r="D126" s="358"/>
      <c r="E126" s="359"/>
      <c r="F126" s="359"/>
      <c r="G126" s="349"/>
      <c r="H126" s="349"/>
      <c r="I126" s="349"/>
      <c r="J126" s="349"/>
      <c r="K126" s="349" t="e">
        <f>+VLOOKUP(J126,'Normen en kosten'!$D$5:$E$103,2,FALSE)*'3'!$G$11</f>
        <v>#N/A</v>
      </c>
      <c r="L126" s="349"/>
      <c r="M126" s="360"/>
    </row>
    <row r="127" spans="1:13" hidden="1" x14ac:dyDescent="0.25">
      <c r="A127" s="408"/>
      <c r="B127" s="349"/>
      <c r="C127" s="358"/>
      <c r="D127" s="358"/>
      <c r="E127" s="359"/>
      <c r="F127" s="359"/>
      <c r="G127" s="349"/>
      <c r="H127" s="349"/>
      <c r="I127" s="349"/>
      <c r="J127" s="349"/>
      <c r="K127" s="349" t="e">
        <f>+VLOOKUP(J127,'Normen en kosten'!$D$5:$E$103,2,FALSE)*'3'!$G$11</f>
        <v>#N/A</v>
      </c>
      <c r="L127" s="349"/>
      <c r="M127" s="360"/>
    </row>
    <row r="128" spans="1:13" hidden="1" x14ac:dyDescent="0.25">
      <c r="A128" s="408"/>
      <c r="B128" s="349"/>
      <c r="C128" s="358"/>
      <c r="D128" s="358"/>
      <c r="E128" s="359"/>
      <c r="F128" s="359"/>
      <c r="G128" s="349"/>
      <c r="H128" s="349"/>
      <c r="I128" s="349"/>
      <c r="J128" s="349"/>
      <c r="K128" s="349" t="e">
        <f>+VLOOKUP(J128,'Normen en kosten'!$D$5:$E$103,2,FALSE)*'3'!$G$11</f>
        <v>#N/A</v>
      </c>
      <c r="L128" s="349"/>
      <c r="M128" s="360"/>
    </row>
    <row r="129" spans="1:13" hidden="1" x14ac:dyDescent="0.25">
      <c r="A129" s="408"/>
      <c r="B129" s="349"/>
      <c r="C129" s="358"/>
      <c r="D129" s="358"/>
      <c r="E129" s="359"/>
      <c r="F129" s="359"/>
      <c r="G129" s="349"/>
      <c r="H129" s="349"/>
      <c r="I129" s="349"/>
      <c r="J129" s="349"/>
      <c r="K129" s="349" t="e">
        <f>+VLOOKUP(J129,'Normen en kosten'!$D$5:$E$103,2,FALSE)*'3'!$G$11</f>
        <v>#N/A</v>
      </c>
      <c r="L129" s="349"/>
      <c r="M129" s="360"/>
    </row>
    <row r="130" spans="1:13" hidden="1" x14ac:dyDescent="0.25">
      <c r="A130" s="408"/>
      <c r="B130" s="349"/>
      <c r="C130" s="358"/>
      <c r="D130" s="358"/>
      <c r="E130" s="359"/>
      <c r="F130" s="359"/>
      <c r="G130" s="349"/>
      <c r="H130" s="349"/>
      <c r="I130" s="349"/>
      <c r="J130" s="349"/>
      <c r="K130" s="349" t="e">
        <f>+VLOOKUP(J130,'Normen en kosten'!$D$5:$E$103,2,FALSE)*'3'!$G$11</f>
        <v>#N/A</v>
      </c>
      <c r="L130" s="349"/>
      <c r="M130" s="360"/>
    </row>
    <row r="131" spans="1:13" hidden="1" x14ac:dyDescent="0.25">
      <c r="A131" s="408"/>
      <c r="B131" s="349"/>
      <c r="C131" s="358"/>
      <c r="D131" s="358"/>
      <c r="E131" s="359"/>
      <c r="F131" s="359"/>
      <c r="G131" s="349"/>
      <c r="H131" s="349"/>
      <c r="I131" s="349"/>
      <c r="J131" s="349"/>
      <c r="K131" s="349" t="e">
        <f>+VLOOKUP(J131,'Normen en kosten'!$D$5:$E$103,2,FALSE)*'3'!$G$11</f>
        <v>#N/A</v>
      </c>
      <c r="L131" s="349"/>
      <c r="M131" s="360"/>
    </row>
    <row r="132" spans="1:13" hidden="1" x14ac:dyDescent="0.25">
      <c r="A132" s="408"/>
      <c r="B132" s="349"/>
      <c r="C132" s="358"/>
      <c r="D132" s="358"/>
      <c r="E132" s="359"/>
      <c r="F132" s="359"/>
      <c r="G132" s="349"/>
      <c r="H132" s="349"/>
      <c r="I132" s="349"/>
      <c r="J132" s="349"/>
      <c r="K132" s="349" t="e">
        <f>+VLOOKUP(J132,'Normen en kosten'!$D$5:$E$103,2,FALSE)*'3'!$G$11</f>
        <v>#N/A</v>
      </c>
      <c r="L132" s="349"/>
      <c r="M132" s="360"/>
    </row>
    <row r="133" spans="1:13" hidden="1" x14ac:dyDescent="0.25">
      <c r="A133" s="408"/>
      <c r="B133" s="349"/>
      <c r="C133" s="358"/>
      <c r="D133" s="358"/>
      <c r="E133" s="359"/>
      <c r="F133" s="359"/>
      <c r="G133" s="349"/>
      <c r="H133" s="349"/>
      <c r="I133" s="349"/>
      <c r="J133" s="349"/>
      <c r="K133" s="349" t="e">
        <f>+VLOOKUP(J133,'Normen en kosten'!$D$5:$E$103,2,FALSE)*'3'!$G$11</f>
        <v>#N/A</v>
      </c>
      <c r="L133" s="349"/>
      <c r="M133" s="360"/>
    </row>
    <row r="134" spans="1:13" hidden="1" x14ac:dyDescent="0.25">
      <c r="A134" s="408"/>
      <c r="B134" s="349"/>
      <c r="C134" s="358"/>
      <c r="D134" s="358"/>
      <c r="E134" s="359"/>
      <c r="F134" s="359"/>
      <c r="G134" s="349"/>
      <c r="H134" s="349"/>
      <c r="I134" s="349"/>
      <c r="J134" s="349"/>
      <c r="K134" s="349" t="e">
        <f>+VLOOKUP(J134,'Normen en kosten'!$D$5:$E$103,2,FALSE)*'3'!$G$11</f>
        <v>#N/A</v>
      </c>
      <c r="L134" s="349"/>
      <c r="M134" s="360"/>
    </row>
    <row r="135" spans="1:13" hidden="1" x14ac:dyDescent="0.25">
      <c r="A135" s="408"/>
      <c r="B135" s="349"/>
      <c r="C135" s="358"/>
      <c r="D135" s="358"/>
      <c r="E135" s="359"/>
      <c r="F135" s="359"/>
      <c r="G135" s="349"/>
      <c r="H135" s="349"/>
      <c r="I135" s="349"/>
      <c r="J135" s="349"/>
      <c r="K135" s="349" t="e">
        <f>+VLOOKUP(J135,'Normen en kosten'!$D$5:$E$103,2,FALSE)*'3'!$G$11</f>
        <v>#N/A</v>
      </c>
      <c r="L135" s="349"/>
      <c r="M135" s="360"/>
    </row>
    <row r="136" spans="1:13" hidden="1" x14ac:dyDescent="0.25">
      <c r="A136" s="408"/>
      <c r="B136" s="349"/>
      <c r="C136" s="358"/>
      <c r="D136" s="358"/>
      <c r="E136" s="359"/>
      <c r="F136" s="359"/>
      <c r="G136" s="349"/>
      <c r="H136" s="349"/>
      <c r="I136" s="349"/>
      <c r="J136" s="349"/>
      <c r="K136" s="349" t="e">
        <f>+VLOOKUP(J136,'Normen en kosten'!$D$5:$E$103,2,FALSE)*'3'!$G$11</f>
        <v>#N/A</v>
      </c>
      <c r="L136" s="349"/>
      <c r="M136" s="360"/>
    </row>
    <row r="137" spans="1:13" hidden="1" x14ac:dyDescent="0.25">
      <c r="A137" s="408"/>
      <c r="B137" s="349"/>
      <c r="C137" s="358"/>
      <c r="D137" s="358"/>
      <c r="E137" s="359"/>
      <c r="F137" s="359"/>
      <c r="G137" s="349"/>
      <c r="H137" s="349"/>
      <c r="I137" s="349"/>
      <c r="J137" s="349"/>
      <c r="K137" s="349" t="e">
        <f>+VLOOKUP(J137,'Normen en kosten'!$D$5:$E$103,2,FALSE)*'3'!$G$11</f>
        <v>#N/A</v>
      </c>
      <c r="L137" s="349"/>
      <c r="M137" s="360"/>
    </row>
    <row r="138" spans="1:13" hidden="1" x14ac:dyDescent="0.25">
      <c r="A138" s="408"/>
      <c r="B138" s="349"/>
      <c r="C138" s="358"/>
      <c r="D138" s="358"/>
      <c r="E138" s="359"/>
      <c r="F138" s="359"/>
      <c r="G138" s="349"/>
      <c r="H138" s="349"/>
      <c r="I138" s="349"/>
      <c r="J138" s="349"/>
      <c r="K138" s="349" t="e">
        <f>+VLOOKUP(J138,'Normen en kosten'!$D$5:$E$103,2,FALSE)*'3'!$G$11</f>
        <v>#N/A</v>
      </c>
      <c r="L138" s="349"/>
      <c r="M138" s="360"/>
    </row>
    <row r="139" spans="1:13" hidden="1" x14ac:dyDescent="0.25">
      <c r="A139" s="408"/>
      <c r="B139" s="349"/>
      <c r="C139" s="358"/>
      <c r="D139" s="358"/>
      <c r="E139" s="359"/>
      <c r="F139" s="359"/>
      <c r="G139" s="349"/>
      <c r="H139" s="349"/>
      <c r="I139" s="349"/>
      <c r="J139" s="349"/>
      <c r="K139" s="349" t="e">
        <f>+VLOOKUP(J139,'Normen en kosten'!$D$5:$E$103,2,FALSE)*'3'!$G$11</f>
        <v>#N/A</v>
      </c>
      <c r="L139" s="349"/>
      <c r="M139" s="360"/>
    </row>
    <row r="140" spans="1:13" hidden="1" x14ac:dyDescent="0.25">
      <c r="A140" s="408"/>
      <c r="B140" s="349"/>
      <c r="C140" s="358"/>
      <c r="D140" s="358"/>
      <c r="E140" s="359"/>
      <c r="F140" s="359"/>
      <c r="G140" s="349"/>
      <c r="H140" s="349"/>
      <c r="I140" s="349"/>
      <c r="J140" s="349"/>
      <c r="K140" s="349" t="e">
        <f>+VLOOKUP(J140,'Normen en kosten'!$D$5:$E$103,2,FALSE)*'3'!$G$11</f>
        <v>#N/A</v>
      </c>
      <c r="L140" s="349"/>
      <c r="M140" s="360"/>
    </row>
    <row r="141" spans="1:13" hidden="1" x14ac:dyDescent="0.25">
      <c r="A141" s="408"/>
      <c r="B141" s="349"/>
      <c r="C141" s="358"/>
      <c r="D141" s="358"/>
      <c r="E141" s="359"/>
      <c r="F141" s="359"/>
      <c r="G141" s="349"/>
      <c r="H141" s="349"/>
      <c r="I141" s="349"/>
      <c r="J141" s="349"/>
      <c r="K141" s="349" t="e">
        <f>+VLOOKUP(J141,'Normen en kosten'!$D$5:$E$103,2,FALSE)*'3'!$G$11</f>
        <v>#N/A</v>
      </c>
      <c r="L141" s="349"/>
      <c r="M141" s="360"/>
    </row>
    <row r="142" spans="1:13" hidden="1" x14ac:dyDescent="0.25">
      <c r="A142" s="408"/>
      <c r="B142" s="349"/>
      <c r="C142" s="358"/>
      <c r="D142" s="358"/>
      <c r="E142" s="359"/>
      <c r="F142" s="359"/>
      <c r="G142" s="349"/>
      <c r="H142" s="349"/>
      <c r="I142" s="349"/>
      <c r="J142" s="349"/>
      <c r="K142" s="349" t="e">
        <f>+VLOOKUP(J142,'Normen en kosten'!$D$5:$E$103,2,FALSE)*'3'!$G$11</f>
        <v>#N/A</v>
      </c>
      <c r="L142" s="349"/>
      <c r="M142" s="360"/>
    </row>
    <row r="143" spans="1:13" hidden="1" x14ac:dyDescent="0.25">
      <c r="A143" s="408"/>
      <c r="B143" s="349"/>
      <c r="C143" s="358"/>
      <c r="D143" s="358"/>
      <c r="E143" s="359"/>
      <c r="F143" s="359"/>
      <c r="G143" s="349"/>
      <c r="H143" s="349"/>
      <c r="I143" s="349"/>
      <c r="J143" s="349"/>
      <c r="K143" s="349" t="e">
        <f>+VLOOKUP(J143,'Normen en kosten'!$D$5:$E$103,2,FALSE)*'3'!$G$11</f>
        <v>#N/A</v>
      </c>
      <c r="L143" s="349"/>
      <c r="M143" s="360"/>
    </row>
    <row r="144" spans="1:13" hidden="1" x14ac:dyDescent="0.25">
      <c r="A144" s="408"/>
      <c r="B144" s="349"/>
      <c r="C144" s="358"/>
      <c r="D144" s="358"/>
      <c r="E144" s="359"/>
      <c r="F144" s="359"/>
      <c r="G144" s="349"/>
      <c r="H144" s="349"/>
      <c r="I144" s="349"/>
      <c r="J144" s="349"/>
      <c r="K144" s="349" t="e">
        <f>+VLOOKUP(J144,'Normen en kosten'!$D$5:$E$103,2,FALSE)*'3'!$G$11</f>
        <v>#N/A</v>
      </c>
      <c r="L144" s="349"/>
      <c r="M144" s="360"/>
    </row>
    <row r="145" spans="1:13" hidden="1" x14ac:dyDescent="0.25">
      <c r="A145" s="408"/>
      <c r="B145" s="349"/>
      <c r="C145" s="358"/>
      <c r="D145" s="358"/>
      <c r="E145" s="359"/>
      <c r="F145" s="359"/>
      <c r="G145" s="349"/>
      <c r="H145" s="349"/>
      <c r="I145" s="349"/>
      <c r="J145" s="349"/>
      <c r="K145" s="349" t="e">
        <f>+VLOOKUP(J145,'Normen en kosten'!$D$5:$E$103,2,FALSE)*'3'!$G$11</f>
        <v>#N/A</v>
      </c>
      <c r="L145" s="349"/>
      <c r="M145" s="360"/>
    </row>
    <row r="146" spans="1:13" hidden="1" x14ac:dyDescent="0.25">
      <c r="A146" s="408"/>
      <c r="B146" s="349"/>
      <c r="C146" s="358"/>
      <c r="D146" s="358"/>
      <c r="E146" s="359"/>
      <c r="F146" s="359"/>
      <c r="G146" s="349"/>
      <c r="H146" s="349"/>
      <c r="I146" s="349"/>
      <c r="J146" s="349"/>
      <c r="K146" s="349" t="e">
        <f>+VLOOKUP(J146,'Normen en kosten'!$D$5:$E$103,2,FALSE)*'3'!$G$11</f>
        <v>#N/A</v>
      </c>
      <c r="L146" s="349"/>
      <c r="M146" s="360"/>
    </row>
    <row r="147" spans="1:13" hidden="1" x14ac:dyDescent="0.25">
      <c r="A147" s="408"/>
      <c r="B147" s="349"/>
      <c r="C147" s="358"/>
      <c r="D147" s="358"/>
      <c r="E147" s="359"/>
      <c r="F147" s="359"/>
      <c r="G147" s="349"/>
      <c r="H147" s="349"/>
      <c r="I147" s="349"/>
      <c r="J147" s="349"/>
      <c r="K147" s="349" t="e">
        <f>+VLOOKUP(J147,'Normen en kosten'!$D$5:$E$103,2,FALSE)*'3'!$G$11</f>
        <v>#N/A</v>
      </c>
      <c r="L147" s="349"/>
      <c r="M147" s="360"/>
    </row>
    <row r="148" spans="1:13" hidden="1" x14ac:dyDescent="0.25">
      <c r="A148" s="408"/>
      <c r="B148" s="349"/>
      <c r="C148" s="358"/>
      <c r="D148" s="358"/>
      <c r="E148" s="359"/>
      <c r="F148" s="359"/>
      <c r="G148" s="349"/>
      <c r="H148" s="349"/>
      <c r="I148" s="349"/>
      <c r="J148" s="349"/>
      <c r="K148" s="349" t="e">
        <f>+VLOOKUP(J148,'Normen en kosten'!$D$5:$E$103,2,FALSE)*'3'!$G$11</f>
        <v>#N/A</v>
      </c>
      <c r="L148" s="349"/>
      <c r="M148" s="360"/>
    </row>
    <row r="149" spans="1:13" hidden="1" x14ac:dyDescent="0.25">
      <c r="A149" s="408"/>
      <c r="B149" s="349"/>
      <c r="C149" s="358"/>
      <c r="D149" s="358"/>
      <c r="E149" s="359"/>
      <c r="F149" s="359"/>
      <c r="G149" s="349"/>
      <c r="H149" s="349"/>
      <c r="I149" s="349"/>
      <c r="J149" s="349"/>
      <c r="K149" s="349" t="e">
        <f>+VLOOKUP(J149,'Normen en kosten'!$D$5:$E$103,2,FALSE)*'3'!$G$11</f>
        <v>#N/A</v>
      </c>
      <c r="L149" s="349"/>
      <c r="M149" s="360"/>
    </row>
    <row r="150" spans="1:13" hidden="1" x14ac:dyDescent="0.25">
      <c r="A150" s="408"/>
      <c r="B150" s="349"/>
      <c r="C150" s="358"/>
      <c r="D150" s="358"/>
      <c r="E150" s="359"/>
      <c r="F150" s="359"/>
      <c r="G150" s="349"/>
      <c r="H150" s="349"/>
      <c r="I150" s="349"/>
      <c r="J150" s="349"/>
      <c r="K150" s="349" t="e">
        <f>+VLOOKUP(J150,'Normen en kosten'!$D$5:$E$103,2,FALSE)*'3'!$G$11</f>
        <v>#N/A</v>
      </c>
      <c r="L150" s="349"/>
      <c r="M150" s="360"/>
    </row>
    <row r="151" spans="1:13" hidden="1" x14ac:dyDescent="0.25">
      <c r="A151" s="408"/>
      <c r="B151" s="349"/>
      <c r="C151" s="358"/>
      <c r="D151" s="358"/>
      <c r="E151" s="359"/>
      <c r="F151" s="359"/>
      <c r="G151" s="349"/>
      <c r="H151" s="349"/>
      <c r="I151" s="349"/>
      <c r="J151" s="349"/>
      <c r="K151" s="349" t="e">
        <f>+VLOOKUP(J151,'Normen en kosten'!$D$5:$E$103,2,FALSE)*'3'!$G$11</f>
        <v>#N/A</v>
      </c>
      <c r="L151" s="349"/>
      <c r="M151" s="360"/>
    </row>
    <row r="152" spans="1:13" hidden="1" x14ac:dyDescent="0.25">
      <c r="A152" s="408"/>
      <c r="B152" s="349"/>
      <c r="C152" s="358"/>
      <c r="D152" s="358"/>
      <c r="E152" s="359"/>
      <c r="F152" s="359"/>
      <c r="G152" s="349"/>
      <c r="H152" s="349"/>
      <c r="I152" s="349"/>
      <c r="J152" s="349"/>
      <c r="K152" s="349" t="e">
        <f>+VLOOKUP(J152,'Normen en kosten'!$D$5:$E$103,2,FALSE)*'3'!$G$11</f>
        <v>#N/A</v>
      </c>
      <c r="L152" s="349"/>
      <c r="M152" s="360"/>
    </row>
    <row r="153" spans="1:13" hidden="1" x14ac:dyDescent="0.25">
      <c r="A153" s="408"/>
      <c r="B153" s="349"/>
      <c r="C153" s="358"/>
      <c r="D153" s="358"/>
      <c r="E153" s="359"/>
      <c r="F153" s="359"/>
      <c r="G153" s="349"/>
      <c r="H153" s="349"/>
      <c r="I153" s="349"/>
      <c r="J153" s="349"/>
      <c r="K153" s="349" t="e">
        <f>+VLOOKUP(J153,'Normen en kosten'!$D$5:$E$103,2,FALSE)*'3'!$G$11</f>
        <v>#N/A</v>
      </c>
      <c r="L153" s="349"/>
      <c r="M153" s="360"/>
    </row>
    <row r="154" spans="1:13" hidden="1" x14ac:dyDescent="0.25">
      <c r="A154" s="408"/>
      <c r="B154" s="349"/>
      <c r="C154" s="358"/>
      <c r="D154" s="358"/>
      <c r="E154" s="359"/>
      <c r="F154" s="359"/>
      <c r="G154" s="349"/>
      <c r="H154" s="349"/>
      <c r="I154" s="349"/>
      <c r="J154" s="349"/>
      <c r="K154" s="349" t="e">
        <f>+VLOOKUP(J154,'Normen en kosten'!$D$5:$E$103,2,FALSE)*'3'!$G$11</f>
        <v>#N/A</v>
      </c>
      <c r="L154" s="349"/>
      <c r="M154" s="360"/>
    </row>
    <row r="155" spans="1:13" hidden="1" x14ac:dyDescent="0.25">
      <c r="A155" s="408"/>
      <c r="B155" s="349"/>
      <c r="C155" s="358"/>
      <c r="D155" s="358"/>
      <c r="E155" s="359"/>
      <c r="F155" s="359"/>
      <c r="G155" s="349"/>
      <c r="H155" s="349"/>
      <c r="I155" s="349"/>
      <c r="J155" s="349"/>
      <c r="K155" s="349" t="e">
        <f>+VLOOKUP(J155,'Normen en kosten'!$D$5:$E$103,2,FALSE)*'3'!$G$11</f>
        <v>#N/A</v>
      </c>
      <c r="L155" s="349"/>
      <c r="M155" s="360"/>
    </row>
    <row r="156" spans="1:13" hidden="1" x14ac:dyDescent="0.25">
      <c r="A156" s="408"/>
      <c r="B156" s="349"/>
      <c r="C156" s="358"/>
      <c r="D156" s="358"/>
      <c r="E156" s="359"/>
      <c r="F156" s="359"/>
      <c r="G156" s="349"/>
      <c r="H156" s="349"/>
      <c r="I156" s="349"/>
      <c r="J156" s="349"/>
      <c r="K156" s="349" t="e">
        <f>+VLOOKUP(J156,'Normen en kosten'!$D$5:$E$103,2,FALSE)*'3'!$G$11</f>
        <v>#N/A</v>
      </c>
      <c r="L156" s="349"/>
      <c r="M156" s="360"/>
    </row>
    <row r="157" spans="1:13" hidden="1" x14ac:dyDescent="0.25">
      <c r="A157" s="408"/>
      <c r="B157" s="349"/>
      <c r="C157" s="358"/>
      <c r="D157" s="358"/>
      <c r="E157" s="359"/>
      <c r="F157" s="359"/>
      <c r="G157" s="349"/>
      <c r="H157" s="349"/>
      <c r="I157" s="349"/>
      <c r="J157" s="349"/>
      <c r="K157" s="349" t="e">
        <f>+VLOOKUP(J157,'Normen en kosten'!$D$5:$E$103,2,FALSE)*'3'!$G$11</f>
        <v>#N/A</v>
      </c>
      <c r="L157" s="349"/>
      <c r="M157" s="360"/>
    </row>
    <row r="158" spans="1:13" hidden="1" x14ac:dyDescent="0.25">
      <c r="A158" s="408"/>
      <c r="B158" s="349"/>
      <c r="C158" s="358"/>
      <c r="D158" s="358"/>
      <c r="E158" s="359"/>
      <c r="F158" s="359"/>
      <c r="G158" s="349"/>
      <c r="H158" s="349"/>
      <c r="I158" s="349"/>
      <c r="J158" s="349"/>
      <c r="K158" s="349" t="e">
        <f>+VLOOKUP(J158,'Normen en kosten'!$D$5:$E$103,2,FALSE)*'3'!$G$11</f>
        <v>#N/A</v>
      </c>
      <c r="L158" s="349"/>
      <c r="M158" s="360"/>
    </row>
    <row r="159" spans="1:13" hidden="1" x14ac:dyDescent="0.25">
      <c r="A159" s="408"/>
      <c r="B159" s="349"/>
      <c r="C159" s="358"/>
      <c r="D159" s="358"/>
      <c r="E159" s="359"/>
      <c r="F159" s="359"/>
      <c r="G159" s="349"/>
      <c r="H159" s="349"/>
      <c r="I159" s="349"/>
      <c r="J159" s="349"/>
      <c r="K159" s="349" t="e">
        <f>+VLOOKUP(J159,'Normen en kosten'!$D$5:$E$103,2,FALSE)*'3'!$G$11</f>
        <v>#N/A</v>
      </c>
      <c r="L159" s="349"/>
      <c r="M159" s="360"/>
    </row>
    <row r="160" spans="1:13" hidden="1" x14ac:dyDescent="0.25">
      <c r="A160" s="408"/>
      <c r="B160" s="349"/>
      <c r="C160" s="358"/>
      <c r="D160" s="358"/>
      <c r="E160" s="359"/>
      <c r="F160" s="359"/>
      <c r="G160" s="349"/>
      <c r="H160" s="349"/>
      <c r="I160" s="349"/>
      <c r="J160" s="349"/>
      <c r="K160" s="349" t="e">
        <f>+VLOOKUP(J160,'Normen en kosten'!$D$5:$E$103,2,FALSE)*'3'!$G$11</f>
        <v>#N/A</v>
      </c>
      <c r="L160" s="349"/>
      <c r="M160" s="360"/>
    </row>
    <row r="161" spans="1:13" hidden="1" x14ac:dyDescent="0.25">
      <c r="A161" s="408"/>
      <c r="B161" s="349"/>
      <c r="C161" s="358"/>
      <c r="D161" s="358"/>
      <c r="E161" s="359"/>
      <c r="F161" s="359"/>
      <c r="G161" s="349"/>
      <c r="H161" s="349"/>
      <c r="I161" s="349"/>
      <c r="J161" s="349"/>
      <c r="K161" s="349" t="e">
        <f>+VLOOKUP(J161,'Normen en kosten'!$D$5:$E$103,2,FALSE)*'3'!$G$11</f>
        <v>#N/A</v>
      </c>
      <c r="L161" s="349"/>
      <c r="M161" s="360"/>
    </row>
    <row r="162" spans="1:13" hidden="1" x14ac:dyDescent="0.25">
      <c r="A162" s="408"/>
      <c r="B162" s="349"/>
      <c r="C162" s="358"/>
      <c r="D162" s="358"/>
      <c r="E162" s="359"/>
      <c r="F162" s="359"/>
      <c r="G162" s="349"/>
      <c r="H162" s="349"/>
      <c r="I162" s="349"/>
      <c r="J162" s="349"/>
      <c r="K162" s="349" t="e">
        <f>+VLOOKUP(J162,'Normen en kosten'!$D$5:$E$103,2,FALSE)*'3'!$G$11</f>
        <v>#N/A</v>
      </c>
      <c r="L162" s="349"/>
      <c r="M162" s="360"/>
    </row>
    <row r="163" spans="1:13" hidden="1" x14ac:dyDescent="0.25">
      <c r="A163" s="408"/>
      <c r="B163" s="349"/>
      <c r="C163" s="358"/>
      <c r="D163" s="358"/>
      <c r="E163" s="359"/>
      <c r="F163" s="359"/>
      <c r="G163" s="349"/>
      <c r="H163" s="349"/>
      <c r="I163" s="349"/>
      <c r="J163" s="349"/>
      <c r="K163" s="349" t="e">
        <f>+VLOOKUP(J163,'Normen en kosten'!$D$5:$E$103,2,FALSE)*'3'!$G$11</f>
        <v>#N/A</v>
      </c>
      <c r="L163" s="349"/>
      <c r="M163" s="360"/>
    </row>
    <row r="164" spans="1:13" hidden="1" x14ac:dyDescent="0.25">
      <c r="A164" s="408"/>
      <c r="B164" s="349"/>
      <c r="C164" s="358"/>
      <c r="D164" s="358"/>
      <c r="E164" s="359"/>
      <c r="F164" s="359"/>
      <c r="G164" s="349"/>
      <c r="H164" s="349"/>
      <c r="I164" s="349"/>
      <c r="J164" s="349"/>
      <c r="K164" s="349" t="e">
        <f>+VLOOKUP(J164,'Normen en kosten'!$D$5:$E$103,2,FALSE)*'3'!$G$11</f>
        <v>#N/A</v>
      </c>
      <c r="L164" s="349"/>
      <c r="M164" s="360"/>
    </row>
    <row r="165" spans="1:13" hidden="1" x14ac:dyDescent="0.25">
      <c r="A165" s="408"/>
      <c r="B165" s="349"/>
      <c r="C165" s="358"/>
      <c r="D165" s="358"/>
      <c r="E165" s="359"/>
      <c r="F165" s="359"/>
      <c r="G165" s="349"/>
      <c r="H165" s="349"/>
      <c r="I165" s="349"/>
      <c r="J165" s="349"/>
      <c r="K165" s="349" t="e">
        <f>+VLOOKUP(J165,'Normen en kosten'!$D$5:$E$103,2,FALSE)*'3'!$G$11</f>
        <v>#N/A</v>
      </c>
      <c r="L165" s="349"/>
      <c r="M165" s="360"/>
    </row>
    <row r="166" spans="1:13" hidden="1" x14ac:dyDescent="0.25">
      <c r="A166" s="408"/>
      <c r="B166" s="349"/>
      <c r="C166" s="358"/>
      <c r="D166" s="358"/>
      <c r="E166" s="359"/>
      <c r="F166" s="359"/>
      <c r="G166" s="349"/>
      <c r="H166" s="349"/>
      <c r="I166" s="349"/>
      <c r="J166" s="349"/>
      <c r="K166" s="349" t="e">
        <f>+VLOOKUP(J166,'Normen en kosten'!$D$5:$E$103,2,FALSE)*'3'!$G$11</f>
        <v>#N/A</v>
      </c>
      <c r="L166" s="349"/>
      <c r="M166" s="360"/>
    </row>
    <row r="167" spans="1:13" hidden="1" x14ac:dyDescent="0.25">
      <c r="A167" s="408"/>
      <c r="B167" s="349"/>
      <c r="C167" s="358"/>
      <c r="D167" s="358"/>
      <c r="E167" s="359"/>
      <c r="F167" s="359"/>
      <c r="G167" s="349"/>
      <c r="H167" s="349"/>
      <c r="I167" s="349"/>
      <c r="J167" s="349"/>
      <c r="K167" s="349" t="e">
        <f>+VLOOKUP(J167,'Normen en kosten'!$D$5:$E$103,2,FALSE)*'3'!$G$11</f>
        <v>#N/A</v>
      </c>
      <c r="L167" s="349"/>
      <c r="M167" s="360"/>
    </row>
    <row r="168" spans="1:13" hidden="1" x14ac:dyDescent="0.25">
      <c r="A168" s="408"/>
      <c r="B168" s="349"/>
      <c r="C168" s="358"/>
      <c r="D168" s="358"/>
      <c r="E168" s="359"/>
      <c r="F168" s="359"/>
      <c r="G168" s="349"/>
      <c r="H168" s="349"/>
      <c r="I168" s="349"/>
      <c r="J168" s="349"/>
      <c r="K168" s="349" t="e">
        <f>+VLOOKUP(J168,'Normen en kosten'!$D$5:$E$103,2,FALSE)*'3'!$G$11</f>
        <v>#N/A</v>
      </c>
      <c r="L168" s="349"/>
      <c r="M168" s="360"/>
    </row>
    <row r="169" spans="1:13" hidden="1" x14ac:dyDescent="0.25">
      <c r="A169" s="408"/>
      <c r="B169" s="349"/>
      <c r="C169" s="358"/>
      <c r="D169" s="358"/>
      <c r="E169" s="359"/>
      <c r="F169" s="359"/>
      <c r="G169" s="349"/>
      <c r="H169" s="349"/>
      <c r="I169" s="349"/>
      <c r="J169" s="349"/>
      <c r="K169" s="349" t="e">
        <f>+VLOOKUP(J169,'Normen en kosten'!$D$5:$E$103,2,FALSE)*'3'!$G$11</f>
        <v>#N/A</v>
      </c>
      <c r="L169" s="349"/>
      <c r="M169" s="360"/>
    </row>
    <row r="170" spans="1:13" hidden="1" x14ac:dyDescent="0.25">
      <c r="A170" s="408"/>
      <c r="B170" s="349"/>
      <c r="C170" s="358"/>
      <c r="D170" s="358"/>
      <c r="E170" s="359"/>
      <c r="F170" s="359"/>
      <c r="G170" s="349"/>
      <c r="H170" s="349"/>
      <c r="I170" s="349"/>
      <c r="J170" s="349"/>
      <c r="K170" s="349" t="e">
        <f>+VLOOKUP(J170,'Normen en kosten'!$D$5:$E$103,2,FALSE)*'3'!$G$11</f>
        <v>#N/A</v>
      </c>
      <c r="L170" s="349"/>
      <c r="M170" s="360"/>
    </row>
    <row r="171" spans="1:13" hidden="1" x14ac:dyDescent="0.25">
      <c r="A171" s="408"/>
      <c r="B171" s="349"/>
      <c r="C171" s="358"/>
      <c r="D171" s="358"/>
      <c r="E171" s="359"/>
      <c r="F171" s="359"/>
      <c r="G171" s="349"/>
      <c r="H171" s="349"/>
      <c r="I171" s="349"/>
      <c r="J171" s="349"/>
      <c r="K171" s="349" t="e">
        <f>+VLOOKUP(J171,'Normen en kosten'!$D$5:$E$103,2,FALSE)*'3'!$G$11</f>
        <v>#N/A</v>
      </c>
      <c r="L171" s="349"/>
      <c r="M171" s="360"/>
    </row>
    <row r="172" spans="1:13" hidden="1" x14ac:dyDescent="0.25">
      <c r="A172" s="408"/>
      <c r="B172" s="349"/>
      <c r="C172" s="358"/>
      <c r="D172" s="358"/>
      <c r="E172" s="359"/>
      <c r="F172" s="359"/>
      <c r="G172" s="349"/>
      <c r="H172" s="349"/>
      <c r="I172" s="349"/>
      <c r="J172" s="349"/>
      <c r="K172" s="349" t="e">
        <f>+VLOOKUP(J172,'Normen en kosten'!$D$5:$E$103,2,FALSE)*'3'!$G$11</f>
        <v>#N/A</v>
      </c>
      <c r="L172" s="349"/>
      <c r="M172" s="360"/>
    </row>
    <row r="173" spans="1:13" hidden="1" x14ac:dyDescent="0.25">
      <c r="A173" s="408"/>
      <c r="B173" s="349"/>
      <c r="C173" s="358"/>
      <c r="D173" s="358"/>
      <c r="E173" s="359"/>
      <c r="F173" s="359"/>
      <c r="G173" s="349"/>
      <c r="H173" s="349"/>
      <c r="I173" s="349"/>
      <c r="J173" s="349"/>
      <c r="K173" s="349" t="e">
        <f>+VLOOKUP(J173,'Normen en kosten'!$D$5:$E$103,2,FALSE)*'3'!$G$11</f>
        <v>#N/A</v>
      </c>
      <c r="L173" s="349"/>
      <c r="M173" s="360"/>
    </row>
    <row r="174" spans="1:13" hidden="1" x14ac:dyDescent="0.25">
      <c r="A174" s="408"/>
      <c r="B174" s="349"/>
      <c r="C174" s="358"/>
      <c r="D174" s="358"/>
      <c r="E174" s="359"/>
      <c r="F174" s="359"/>
      <c r="G174" s="349"/>
      <c r="H174" s="349"/>
      <c r="I174" s="349"/>
      <c r="J174" s="349"/>
      <c r="K174" s="349" t="e">
        <f>+VLOOKUP(J174,'Normen en kosten'!$D$5:$E$103,2,FALSE)*'3'!$G$11</f>
        <v>#N/A</v>
      </c>
      <c r="L174" s="349"/>
      <c r="M174" s="360"/>
    </row>
    <row r="175" spans="1:13" hidden="1" x14ac:dyDescent="0.25">
      <c r="A175" s="408"/>
      <c r="B175" s="349"/>
      <c r="C175" s="358"/>
      <c r="D175" s="358"/>
      <c r="E175" s="359"/>
      <c r="F175" s="359"/>
      <c r="G175" s="349"/>
      <c r="H175" s="349"/>
      <c r="I175" s="349"/>
      <c r="J175" s="349"/>
      <c r="K175" s="349" t="e">
        <f>+VLOOKUP(J175,'Normen en kosten'!$D$5:$E$103,2,FALSE)*'3'!$G$11</f>
        <v>#N/A</v>
      </c>
      <c r="L175" s="349"/>
      <c r="M175" s="360"/>
    </row>
    <row r="176" spans="1:13" hidden="1" x14ac:dyDescent="0.25">
      <c r="A176" s="408"/>
      <c r="B176" s="349"/>
      <c r="C176" s="358"/>
      <c r="D176" s="358"/>
      <c r="E176" s="359"/>
      <c r="F176" s="359"/>
      <c r="G176" s="349"/>
      <c r="H176" s="349"/>
      <c r="I176" s="349"/>
      <c r="J176" s="349"/>
      <c r="K176" s="349" t="e">
        <f>+VLOOKUP(J176,'Normen en kosten'!$D$5:$E$103,2,FALSE)*'3'!$G$11</f>
        <v>#N/A</v>
      </c>
      <c r="L176" s="349"/>
      <c r="M176" s="360"/>
    </row>
    <row r="177" spans="1:13" hidden="1" x14ac:dyDescent="0.25">
      <c r="A177" s="408"/>
      <c r="B177" s="349"/>
      <c r="C177" s="358"/>
      <c r="D177" s="358"/>
      <c r="E177" s="359"/>
      <c r="F177" s="359"/>
      <c r="G177" s="349"/>
      <c r="H177" s="349"/>
      <c r="I177" s="349"/>
      <c r="J177" s="349"/>
      <c r="K177" s="349" t="e">
        <f>+VLOOKUP(J177,'Normen en kosten'!$D$5:$E$103,2,FALSE)*'3'!$G$11</f>
        <v>#N/A</v>
      </c>
      <c r="L177" s="349"/>
      <c r="M177" s="360"/>
    </row>
    <row r="178" spans="1:13" hidden="1" x14ac:dyDescent="0.25">
      <c r="A178" s="408"/>
      <c r="B178" s="349"/>
      <c r="C178" s="358"/>
      <c r="D178" s="358"/>
      <c r="E178" s="359"/>
      <c r="F178" s="359"/>
      <c r="G178" s="349"/>
      <c r="H178" s="349"/>
      <c r="I178" s="349"/>
      <c r="J178" s="349"/>
      <c r="K178" s="349" t="e">
        <f>+VLOOKUP(J178,'Normen en kosten'!$D$5:$E$103,2,FALSE)*'3'!$G$11</f>
        <v>#N/A</v>
      </c>
      <c r="L178" s="349"/>
      <c r="M178" s="360"/>
    </row>
    <row r="179" spans="1:13" hidden="1" x14ac:dyDescent="0.25">
      <c r="A179" s="408"/>
      <c r="B179" s="349"/>
      <c r="C179" s="358"/>
      <c r="D179" s="358"/>
      <c r="E179" s="359"/>
      <c r="F179" s="359"/>
      <c r="G179" s="349"/>
      <c r="H179" s="349"/>
      <c r="I179" s="349"/>
      <c r="J179" s="349"/>
      <c r="K179" s="349" t="e">
        <f>+VLOOKUP(J179,'Normen en kosten'!$D$5:$E$103,2,FALSE)*'3'!$G$11</f>
        <v>#N/A</v>
      </c>
      <c r="L179" s="349"/>
      <c r="M179" s="360"/>
    </row>
    <row r="180" spans="1:13" hidden="1" x14ac:dyDescent="0.25">
      <c r="A180" s="408"/>
      <c r="B180" s="349"/>
      <c r="C180" s="358"/>
      <c r="D180" s="358"/>
      <c r="E180" s="359"/>
      <c r="F180" s="359"/>
      <c r="G180" s="349"/>
      <c r="H180" s="349"/>
      <c r="I180" s="349"/>
      <c r="J180" s="349"/>
      <c r="K180" s="349" t="e">
        <f>+VLOOKUP(J180,'Normen en kosten'!$D$5:$E$103,2,FALSE)*'3'!$G$11</f>
        <v>#N/A</v>
      </c>
      <c r="L180" s="349"/>
      <c r="M180" s="360"/>
    </row>
    <row r="181" spans="1:13" hidden="1" x14ac:dyDescent="0.25">
      <c r="A181" s="408"/>
      <c r="B181" s="349"/>
      <c r="C181" s="358"/>
      <c r="D181" s="358"/>
      <c r="E181" s="359"/>
      <c r="F181" s="359"/>
      <c r="G181" s="349"/>
      <c r="H181" s="349"/>
      <c r="I181" s="349"/>
      <c r="J181" s="349"/>
      <c r="K181" s="349" t="e">
        <f>+VLOOKUP(J181,'Normen en kosten'!$D$5:$E$103,2,FALSE)*'3'!$G$11</f>
        <v>#N/A</v>
      </c>
      <c r="L181" s="349"/>
      <c r="M181" s="360"/>
    </row>
    <row r="182" spans="1:13" hidden="1" x14ac:dyDescent="0.25">
      <c r="A182" s="408"/>
      <c r="B182" s="349"/>
      <c r="C182" s="358"/>
      <c r="D182" s="358"/>
      <c r="E182" s="359"/>
      <c r="F182" s="359"/>
      <c r="G182" s="349"/>
      <c r="H182" s="349"/>
      <c r="I182" s="349"/>
      <c r="J182" s="349"/>
      <c r="K182" s="349" t="e">
        <f>+VLOOKUP(J182,'Normen en kosten'!$D$5:$E$103,2,FALSE)*'3'!$G$11</f>
        <v>#N/A</v>
      </c>
      <c r="L182" s="349"/>
      <c r="M182" s="360"/>
    </row>
    <row r="183" spans="1:13" hidden="1" x14ac:dyDescent="0.25">
      <c r="A183" s="408"/>
      <c r="B183" s="349"/>
      <c r="C183" s="358"/>
      <c r="D183" s="358"/>
      <c r="E183" s="359"/>
      <c r="F183" s="359"/>
      <c r="G183" s="349"/>
      <c r="H183" s="349"/>
      <c r="I183" s="349"/>
      <c r="J183" s="349"/>
      <c r="K183" s="349" t="e">
        <f>+VLOOKUP(J183,'Normen en kosten'!$D$5:$E$103,2,FALSE)*'3'!$G$11</f>
        <v>#N/A</v>
      </c>
      <c r="L183" s="349"/>
      <c r="M183" s="360"/>
    </row>
    <row r="184" spans="1:13" hidden="1" x14ac:dyDescent="0.25">
      <c r="A184" s="408"/>
      <c r="B184" s="349"/>
      <c r="C184" s="358"/>
      <c r="D184" s="358"/>
      <c r="E184" s="359"/>
      <c r="F184" s="359"/>
      <c r="G184" s="349"/>
      <c r="H184" s="349"/>
      <c r="I184" s="349"/>
      <c r="J184" s="349"/>
      <c r="K184" s="349" t="e">
        <f>+VLOOKUP(J184,'Normen en kosten'!$D$5:$E$103,2,FALSE)*'3'!$G$11</f>
        <v>#N/A</v>
      </c>
      <c r="L184" s="349"/>
      <c r="M184" s="360"/>
    </row>
    <row r="185" spans="1:13" hidden="1" x14ac:dyDescent="0.25">
      <c r="A185" s="408"/>
      <c r="B185" s="349"/>
      <c r="C185" s="358"/>
      <c r="D185" s="358"/>
      <c r="E185" s="359"/>
      <c r="F185" s="359"/>
      <c r="G185" s="349"/>
      <c r="H185" s="349"/>
      <c r="I185" s="349"/>
      <c r="J185" s="349"/>
      <c r="K185" s="349" t="e">
        <f>+VLOOKUP(J185,'Normen en kosten'!$D$5:$E$103,2,FALSE)*'3'!$G$11</f>
        <v>#N/A</v>
      </c>
      <c r="L185" s="349"/>
      <c r="M185" s="360"/>
    </row>
    <row r="186" spans="1:13" hidden="1" x14ac:dyDescent="0.25">
      <c r="A186" s="408"/>
      <c r="B186" s="349"/>
      <c r="C186" s="358"/>
      <c r="D186" s="358"/>
      <c r="E186" s="359"/>
      <c r="F186" s="359"/>
      <c r="G186" s="349"/>
      <c r="H186" s="349"/>
      <c r="I186" s="349"/>
      <c r="J186" s="349"/>
      <c r="K186" s="349" t="e">
        <f>+VLOOKUP(J186,'Normen en kosten'!$D$5:$E$103,2,FALSE)*'3'!$G$11</f>
        <v>#N/A</v>
      </c>
      <c r="L186" s="349"/>
      <c r="M186" s="360"/>
    </row>
    <row r="187" spans="1:13" hidden="1" x14ac:dyDescent="0.25">
      <c r="A187" s="408"/>
      <c r="B187" s="349"/>
      <c r="C187" s="358"/>
      <c r="D187" s="358"/>
      <c r="E187" s="359"/>
      <c r="F187" s="359"/>
      <c r="G187" s="349"/>
      <c r="H187" s="349"/>
      <c r="I187" s="349"/>
      <c r="J187" s="349"/>
      <c r="K187" s="349" t="e">
        <f>+VLOOKUP(J187,'Normen en kosten'!$D$5:$E$103,2,FALSE)*'3'!$G$11</f>
        <v>#N/A</v>
      </c>
      <c r="L187" s="349"/>
      <c r="M187" s="360"/>
    </row>
    <row r="188" spans="1:13" hidden="1" x14ac:dyDescent="0.25">
      <c r="A188" s="408"/>
      <c r="B188" s="349"/>
      <c r="C188" s="358"/>
      <c r="D188" s="358"/>
      <c r="E188" s="359"/>
      <c r="F188" s="359"/>
      <c r="G188" s="349"/>
      <c r="H188" s="349"/>
      <c r="I188" s="349"/>
      <c r="J188" s="349"/>
      <c r="K188" s="349" t="e">
        <f>+VLOOKUP(J188,'Normen en kosten'!$D$5:$E$103,2,FALSE)*'3'!$G$11</f>
        <v>#N/A</v>
      </c>
      <c r="L188" s="349"/>
      <c r="M188" s="360"/>
    </row>
    <row r="189" spans="1:13" hidden="1" x14ac:dyDescent="0.25">
      <c r="A189" s="408"/>
      <c r="B189" s="349"/>
      <c r="C189" s="358"/>
      <c r="D189" s="358"/>
      <c r="E189" s="359"/>
      <c r="F189" s="359"/>
      <c r="G189" s="349"/>
      <c r="H189" s="349"/>
      <c r="I189" s="349"/>
      <c r="J189" s="349"/>
      <c r="K189" s="349" t="e">
        <f>+VLOOKUP(J189,'Normen en kosten'!$D$5:$E$103,2,FALSE)*'3'!$G$11</f>
        <v>#N/A</v>
      </c>
      <c r="L189" s="349"/>
      <c r="M189" s="360"/>
    </row>
    <row r="190" spans="1:13" hidden="1" x14ac:dyDescent="0.25">
      <c r="A190" s="408"/>
      <c r="B190" s="349"/>
      <c r="C190" s="358"/>
      <c r="D190" s="358"/>
      <c r="E190" s="359"/>
      <c r="F190" s="359"/>
      <c r="G190" s="349"/>
      <c r="H190" s="349"/>
      <c r="I190" s="349"/>
      <c r="J190" s="349"/>
      <c r="K190" s="349" t="e">
        <f>+VLOOKUP(J190,'Normen en kosten'!$D$5:$E$103,2,FALSE)*'3'!$G$11</f>
        <v>#N/A</v>
      </c>
      <c r="L190" s="349"/>
      <c r="M190" s="360"/>
    </row>
    <row r="191" spans="1:13" hidden="1" x14ac:dyDescent="0.25">
      <c r="A191" s="408"/>
      <c r="B191" s="349"/>
      <c r="C191" s="358"/>
      <c r="D191" s="358"/>
      <c r="E191" s="359"/>
      <c r="F191" s="359"/>
      <c r="G191" s="349"/>
      <c r="H191" s="349"/>
      <c r="I191" s="349"/>
      <c r="J191" s="349"/>
      <c r="K191" s="349" t="e">
        <f>+VLOOKUP(J191,'Normen en kosten'!$D$5:$E$103,2,FALSE)*'3'!$G$11</f>
        <v>#N/A</v>
      </c>
      <c r="L191" s="349"/>
      <c r="M191" s="360"/>
    </row>
    <row r="192" spans="1:13" hidden="1" x14ac:dyDescent="0.25">
      <c r="A192" s="408"/>
      <c r="B192" s="349"/>
      <c r="C192" s="358"/>
      <c r="D192" s="358"/>
      <c r="E192" s="359"/>
      <c r="F192" s="359"/>
      <c r="G192" s="349"/>
      <c r="H192" s="349"/>
      <c r="I192" s="349"/>
      <c r="J192" s="349"/>
      <c r="K192" s="349" t="e">
        <f>+VLOOKUP(J192,'Normen en kosten'!$D$5:$E$103,2,FALSE)*'3'!$G$11</f>
        <v>#N/A</v>
      </c>
      <c r="L192" s="349"/>
      <c r="M192" s="360"/>
    </row>
    <row r="193" spans="1:27" hidden="1" x14ac:dyDescent="0.25">
      <c r="A193" s="408"/>
      <c r="B193" s="349"/>
      <c r="C193" s="358"/>
      <c r="D193" s="358"/>
      <c r="E193" s="359"/>
      <c r="F193" s="359"/>
      <c r="G193" s="349"/>
      <c r="H193" s="349"/>
      <c r="I193" s="349"/>
      <c r="J193" s="349"/>
      <c r="K193" s="349" t="e">
        <f>+VLOOKUP(J193,'Normen en kosten'!$D$5:$E$103,2,FALSE)*'3'!$G$11</f>
        <v>#N/A</v>
      </c>
      <c r="L193" s="349"/>
      <c r="M193" s="360"/>
    </row>
    <row r="194" spans="1:27" hidden="1" x14ac:dyDescent="0.25">
      <c r="A194" s="408"/>
      <c r="B194" s="349"/>
      <c r="C194" s="358"/>
      <c r="D194" s="358"/>
      <c r="E194" s="359"/>
      <c r="F194" s="359"/>
      <c r="G194" s="349"/>
      <c r="H194" s="349"/>
      <c r="I194" s="349"/>
      <c r="J194" s="349"/>
      <c r="K194" s="349" t="e">
        <f>+VLOOKUP(J194,'Normen en kosten'!$D$5:$E$103,2,FALSE)*'3'!$G$11</f>
        <v>#N/A</v>
      </c>
      <c r="L194" s="349"/>
      <c r="M194" s="360"/>
    </row>
    <row r="195" spans="1:27" hidden="1" x14ac:dyDescent="0.25">
      <c r="A195" s="408"/>
      <c r="B195" s="349"/>
      <c r="C195" s="358"/>
      <c r="D195" s="358"/>
      <c r="E195" s="359"/>
      <c r="F195" s="359"/>
      <c r="G195" s="349"/>
      <c r="H195" s="349"/>
      <c r="I195" s="349"/>
      <c r="J195" s="349"/>
      <c r="K195" s="349" t="e">
        <f>+VLOOKUP(J195,'Normen en kosten'!$D$5:$E$103,2,FALSE)*'3'!$G$11</f>
        <v>#N/A</v>
      </c>
      <c r="L195" s="349"/>
      <c r="M195" s="360"/>
    </row>
    <row r="196" spans="1:27" hidden="1" x14ac:dyDescent="0.25">
      <c r="A196" s="408"/>
      <c r="B196" s="349"/>
      <c r="C196" s="358"/>
      <c r="D196" s="358"/>
      <c r="E196" s="359"/>
      <c r="F196" s="359"/>
      <c r="G196" s="349"/>
      <c r="H196" s="349"/>
      <c r="I196" s="349"/>
      <c r="J196" s="349"/>
      <c r="K196" s="349" t="e">
        <f>+VLOOKUP(J196,'Normen en kosten'!$D$5:$E$103,2,FALSE)*'3'!$G$11</f>
        <v>#N/A</v>
      </c>
      <c r="L196" s="349"/>
      <c r="M196" s="360"/>
    </row>
    <row r="197" spans="1:27" hidden="1" x14ac:dyDescent="0.25">
      <c r="A197" s="408"/>
      <c r="B197" s="349"/>
      <c r="C197" s="358"/>
      <c r="D197" s="358"/>
      <c r="E197" s="359"/>
      <c r="F197" s="359"/>
      <c r="G197" s="349"/>
      <c r="H197" s="349"/>
      <c r="I197" s="349"/>
      <c r="J197" s="349"/>
      <c r="K197" s="349" t="e">
        <f>+VLOOKUP(J197,'Normen en kosten'!$D$5:$E$103,2,FALSE)*'3'!$G$11</f>
        <v>#N/A</v>
      </c>
      <c r="L197" s="349"/>
      <c r="M197" s="360"/>
    </row>
    <row r="198" spans="1:27" hidden="1" x14ac:dyDescent="0.25">
      <c r="A198" s="408"/>
      <c r="B198" s="349"/>
      <c r="C198" s="358"/>
      <c r="D198" s="358"/>
      <c r="E198" s="359"/>
      <c r="F198" s="359"/>
      <c r="G198" s="349"/>
      <c r="H198" s="349"/>
      <c r="I198" s="349"/>
      <c r="J198" s="349"/>
      <c r="K198" s="349" t="e">
        <f>+VLOOKUP(J198,'Normen en kosten'!$D$5:$E$103,2,FALSE)*'3'!$G$11</f>
        <v>#N/A</v>
      </c>
      <c r="L198" s="349"/>
      <c r="M198" s="360"/>
    </row>
    <row r="199" spans="1:27" hidden="1" x14ac:dyDescent="0.25">
      <c r="A199" s="408"/>
      <c r="B199" s="349"/>
      <c r="C199" s="358"/>
      <c r="D199" s="358"/>
      <c r="E199" s="359"/>
      <c r="F199" s="359"/>
      <c r="G199" s="349"/>
      <c r="H199" s="349"/>
      <c r="I199" s="349"/>
      <c r="J199" s="349"/>
      <c r="K199" s="349" t="e">
        <f>+VLOOKUP(J199,'Normen en kosten'!$D$5:$E$103,2,FALSE)*'3'!$G$11</f>
        <v>#N/A</v>
      </c>
      <c r="L199" s="349"/>
      <c r="M199" s="360"/>
    </row>
    <row r="200" spans="1:27" x14ac:dyDescent="0.25">
      <c r="A200" s="412" t="s">
        <v>31</v>
      </c>
      <c r="B200" s="255"/>
      <c r="C200" s="255"/>
      <c r="D200" s="413"/>
      <c r="E200" s="414"/>
      <c r="F200" s="414"/>
      <c r="G200" s="255">
        <f>SUM(G5:G199)</f>
        <v>391</v>
      </c>
      <c r="H200" s="255"/>
      <c r="I200" s="255"/>
      <c r="J200" s="255"/>
      <c r="K200" s="255"/>
      <c r="L200" s="255">
        <f>SUM(L5:L199)</f>
        <v>89930</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22" t="s">
        <v>258</v>
      </c>
      <c r="B205" s="423" t="s">
        <v>261</v>
      </c>
      <c r="C205" s="365"/>
      <c r="D205" s="255"/>
      <c r="E205" s="255"/>
      <c r="F205" s="255"/>
      <c r="G205" s="255"/>
      <c r="H205" s="423" t="s">
        <v>258</v>
      </c>
      <c r="I205" s="423" t="s">
        <v>261</v>
      </c>
      <c r="J205" s="255"/>
      <c r="K205" s="255"/>
      <c r="L205" s="255"/>
      <c r="M205" s="255"/>
      <c r="N205" s="199"/>
      <c r="Q205" s="199"/>
      <c r="AA205" s="199"/>
    </row>
    <row r="206" spans="1:27" x14ac:dyDescent="0.25">
      <c r="A206" s="417" t="s">
        <v>259</v>
      </c>
      <c r="B206" s="255"/>
      <c r="C206" s="418"/>
      <c r="D206" s="255"/>
      <c r="E206" s="255"/>
      <c r="F206" s="255"/>
      <c r="G206" s="255"/>
      <c r="H206" s="419" t="s">
        <v>171</v>
      </c>
      <c r="I206" s="255">
        <v>250</v>
      </c>
      <c r="J206" s="255"/>
      <c r="K206" s="255"/>
      <c r="L206" s="255"/>
      <c r="M206" s="255"/>
      <c r="N206" s="199"/>
      <c r="Q206" s="199"/>
      <c r="AA206" s="199"/>
    </row>
    <row r="207" spans="1:27" x14ac:dyDescent="0.25">
      <c r="A207" s="417" t="s">
        <v>589</v>
      </c>
      <c r="B207" s="255">
        <v>250</v>
      </c>
      <c r="C207" s="420"/>
      <c r="D207" s="255"/>
      <c r="E207" s="255"/>
      <c r="F207" s="255"/>
      <c r="G207" s="255"/>
      <c r="H207" s="419" t="s">
        <v>38</v>
      </c>
      <c r="I207" s="255">
        <v>77</v>
      </c>
      <c r="J207" s="255"/>
      <c r="K207" s="255"/>
      <c r="L207" s="255"/>
      <c r="M207" s="255"/>
      <c r="N207" s="199"/>
      <c r="Q207" s="199"/>
      <c r="AA207" s="199"/>
    </row>
    <row r="208" spans="1:27" x14ac:dyDescent="0.25">
      <c r="A208" s="417" t="s">
        <v>143</v>
      </c>
      <c r="B208" s="255">
        <v>141</v>
      </c>
      <c r="C208" s="255"/>
      <c r="D208" s="255"/>
      <c r="E208" s="255"/>
      <c r="F208" s="255"/>
      <c r="G208" s="255"/>
      <c r="H208" s="419" t="s">
        <v>40</v>
      </c>
      <c r="I208" s="255">
        <v>64</v>
      </c>
      <c r="J208" s="255"/>
      <c r="K208" s="255"/>
      <c r="L208" s="255"/>
      <c r="M208" s="255"/>
      <c r="N208" s="199"/>
      <c r="Q208" s="199"/>
      <c r="AA208" s="199"/>
    </row>
    <row r="209" spans="1:27" x14ac:dyDescent="0.25">
      <c r="A209" s="417" t="s">
        <v>260</v>
      </c>
      <c r="B209" s="255">
        <v>391</v>
      </c>
      <c r="C209" s="255"/>
      <c r="D209" s="255"/>
      <c r="E209" s="255"/>
      <c r="F209" s="255"/>
      <c r="G209" s="255"/>
      <c r="H209" s="419" t="s">
        <v>259</v>
      </c>
      <c r="I209" s="255"/>
      <c r="J209" s="255"/>
      <c r="K209" s="255"/>
      <c r="L209" s="255"/>
      <c r="M209" s="255"/>
      <c r="N209" s="199"/>
      <c r="Q209" s="199"/>
      <c r="AA209" s="199"/>
    </row>
    <row r="210" spans="1:27" x14ac:dyDescent="0.25">
      <c r="A210" s="412"/>
      <c r="B210" s="255"/>
      <c r="C210" s="255"/>
      <c r="D210" s="255"/>
      <c r="E210" s="255"/>
      <c r="F210" s="255"/>
      <c r="G210" s="255"/>
      <c r="H210" s="419" t="s">
        <v>260</v>
      </c>
      <c r="I210" s="255">
        <v>391</v>
      </c>
      <c r="J210" s="255"/>
      <c r="K210" s="255"/>
      <c r="L210" s="255"/>
      <c r="M210" s="255"/>
      <c r="N210" s="199"/>
      <c r="Q210" s="199"/>
      <c r="AA210" s="199"/>
    </row>
    <row r="211" spans="1:27" x14ac:dyDescent="0.25">
      <c r="A211" s="412"/>
      <c r="B211" s="255"/>
      <c r="C211" s="255"/>
      <c r="D211" s="255"/>
      <c r="E211" s="255"/>
      <c r="F211" s="255"/>
      <c r="G211" s="255"/>
      <c r="H211" s="255"/>
      <c r="I211" s="255"/>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0HT4ZB6dwqOyft5rYhck8oEcGrjqExGSC4YiOYB4TBuaSbbPuVbsKuT0kAGvrgskpVo3WKJ8XbWNGQz/UhpzjQ==" saltValue="TVciVY0XAZDTpK1yQx5+KA==" spinCount="100000" sheet="1" objects="1" scenarios="1"/>
  <phoneticPr fontId="17" type="noConversion"/>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924697E-BC5D-4265-AF37-65DBFB067A79}">
          <x14:formula1>
            <xm:f>'Dropdown vloerafw en cat'!$B$2:$B$13</xm:f>
          </x14:formula1>
          <xm:sqref>H5:H199</xm:sqref>
        </x14:dataValidation>
        <x14:dataValidation type="list" allowBlank="1" showInputMessage="1" showErrorMessage="1" xr:uid="{A571B30C-D190-49C0-952A-E31A51C1EE72}">
          <x14:formula1>
            <xm:f>'Dropdown vloerafw en cat'!$P$2:$P$47</xm:f>
          </x14:formula1>
          <xm:sqref>C5:C199</xm:sqref>
        </x14:dataValidation>
        <x14:dataValidation type="list" allowBlank="1" showInputMessage="1" showErrorMessage="1" xr:uid="{4616D4ED-03B2-40D9-8E54-2AF946A9B32A}">
          <x14:formula1>
            <xm:f>'Dropdown vloerafw en cat'!$K$2:$K$13</xm:f>
          </x14:formula1>
          <xm:sqref>D5:D199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7B83-A7E6-4438-B10D-F43153CAB0D3}">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4,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Gymlokaal Hoogersmilde</v>
      </c>
      <c r="C4" s="296"/>
      <c r="D4" s="296"/>
      <c r="E4" s="297"/>
      <c r="F4" s="298"/>
      <c r="G4" s="299"/>
      <c r="H4" s="300"/>
      <c r="I4" s="238"/>
      <c r="J4" s="238"/>
      <c r="K4" s="238"/>
    </row>
    <row r="5" spans="1:11" x14ac:dyDescent="0.25">
      <c r="A5" s="272" t="s">
        <v>15</v>
      </c>
      <c r="B5" s="296" t="str">
        <f>VLOOKUP(H5,'Kosten VSR (her)controles'!A5:E54,4)</f>
        <v>Sportlaan 2</v>
      </c>
      <c r="C5" s="296"/>
      <c r="D5" s="296"/>
      <c r="E5" s="301"/>
      <c r="F5" s="298"/>
      <c r="G5" s="302" t="s">
        <v>19</v>
      </c>
      <c r="H5" s="303">
        <v>4</v>
      </c>
      <c r="I5" s="238"/>
      <c r="J5" s="238"/>
      <c r="K5" s="238"/>
    </row>
    <row r="6" spans="1:11" x14ac:dyDescent="0.25">
      <c r="A6" s="304" t="s">
        <v>17</v>
      </c>
      <c r="B6" s="305" t="str">
        <f>VLOOKUP(H5,'Kosten VSR (her)controles'!A5:E54,5)</f>
        <v>Hoogersmilde</v>
      </c>
      <c r="C6" s="305"/>
      <c r="D6" s="305"/>
      <c r="E6" s="306"/>
      <c r="F6" s="307"/>
      <c r="G6" s="308" t="s">
        <v>20</v>
      </c>
      <c r="H6" s="309" t="str">
        <f>CONCATENATE(H5,"a")</f>
        <v>4a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+MAX('4a'!I6:I200)</f>
        <v>230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4.3478260869565218E-3</v>
      </c>
      <c r="F11" s="319" t="e">
        <f>'4a'!L200/'4a'!M200</f>
        <v>#DIV/0!</v>
      </c>
      <c r="G11" s="293">
        <v>1</v>
      </c>
      <c r="H11" s="387">
        <f>('4a'!M200*Offertetarief)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GETPIVOTDATA("m2",'4a'!$H$205,"Cat.","G")</f>
        <v>58.8</v>
      </c>
      <c r="F15" s="375">
        <f>+'Normen en kosten'!I3</f>
        <v>0</v>
      </c>
      <c r="G15" s="375">
        <f>E15*F15</f>
        <v>0</v>
      </c>
      <c r="H15" s="200" t="s">
        <v>348</v>
      </c>
      <c r="I15" s="376"/>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148</v>
      </c>
      <c r="F21" s="375">
        <f>+'Normen en kosten'!I9</f>
        <v>0</v>
      </c>
      <c r="G21" s="375">
        <f t="shared" si="0"/>
        <v>0</v>
      </c>
      <c r="H21" s="190">
        <v>2</v>
      </c>
      <c r="I21" s="376">
        <f t="shared" si="1"/>
        <v>0</v>
      </c>
    </row>
    <row r="22" spans="1:9" x14ac:dyDescent="0.25">
      <c r="A22" s="461" t="str">
        <f>'Normen en kosten'!G10</f>
        <v>Wassen binnengevelglas</v>
      </c>
      <c r="B22" s="462"/>
      <c r="C22" s="462"/>
      <c r="D22" s="462"/>
      <c r="E22" s="188">
        <v>148</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t="s">
        <v>348</v>
      </c>
      <c r="I23" s="376"/>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67</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(her)controles'!H8</f>
        <v>100</v>
      </c>
      <c r="F53" s="334">
        <f>'Kosten VSR (her)controles'!I5</f>
        <v>4</v>
      </c>
      <c r="G53" s="226"/>
      <c r="H53" s="226"/>
      <c r="I53" s="388">
        <f>SUM(E53*F53)</f>
        <v>400</v>
      </c>
      <c r="J53" s="256"/>
      <c r="K53" s="256"/>
    </row>
    <row r="54" spans="1:12" ht="15.75" thickTop="1" x14ac:dyDescent="0.25"/>
  </sheetData>
  <sheetProtection algorithmName="SHA-512" hashValue="3DjOt6oPgr0Oj0NzCjJhZVSWaZ5hyals7L7AqaosXSpvjsVqohvDF44ZVZLIJ8Ifr5GbEkfGEScYMoqttEH9XQ==" saltValue="fm6q/0MLX5Zhnb12L+nR/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578B-72C7-463D-834A-577B8E4FD9F3}">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17.42578125" style="199" bestFit="1" customWidth="1"/>
    <col min="4" max="4" width="23.57031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(her)controles'!A8</f>
        <v>4</v>
      </c>
      <c r="C1" s="261"/>
      <c r="D1" s="262" t="str">
        <f>VLOOKUP(B1,'Kosten VSR (her)controles'!A5:E54,3)</f>
        <v>Gymlokaal Hoogersmilde</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Sportlaan 2</v>
      </c>
      <c r="E2" s="192" t="str">
        <f>VLOOKUP(B1,'Kosten VSR (her)controles'!A5:E54,5)</f>
        <v>Hoogersmilde</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c r="B5" s="371" t="s">
        <v>599</v>
      </c>
      <c r="C5" s="358" t="s">
        <v>283</v>
      </c>
      <c r="D5" s="358" t="str">
        <f>VLOOKUP(C5,'Dropdown vloerafw en cat'!$P$2:$Q$47,2,FALSE)</f>
        <v>Verkeersruimte</v>
      </c>
      <c r="E5" s="359"/>
      <c r="F5" s="359" t="str">
        <f>VLOOKUP(D5,'Normen en kosten'!$A$5:$B$103,2,FALSE)</f>
        <v>E</v>
      </c>
      <c r="G5" s="349">
        <v>53.6</v>
      </c>
      <c r="H5" s="349" t="s">
        <v>143</v>
      </c>
      <c r="I5" s="349">
        <v>92</v>
      </c>
      <c r="J5" s="349" t="str">
        <f>F5&amp;I5</f>
        <v>E92</v>
      </c>
      <c r="K5" s="349">
        <f>+VLOOKUP(J5,'Normen en kosten'!$D$5:$E$103,2,FALSE)*'4'!$G$11</f>
        <v>0</v>
      </c>
      <c r="L5" s="349">
        <f t="shared" ref="L5:L18" si="0">+I5*G5</f>
        <v>4931.2</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c r="B6" s="371" t="s">
        <v>600</v>
      </c>
      <c r="C6" s="358" t="s">
        <v>285</v>
      </c>
      <c r="D6" s="358" t="str">
        <f>VLOOKUP(C6,'Dropdown vloerafw en cat'!$P$2:$Q$47,2,FALSE)</f>
        <v>Sanitaire ruimte</v>
      </c>
      <c r="E6" s="359"/>
      <c r="F6" s="359" t="str">
        <f>VLOOKUP(D6,'Normen en kosten'!$A$5:$B$103,2,FALSE)</f>
        <v>G</v>
      </c>
      <c r="G6" s="349">
        <v>9.3000000000000007</v>
      </c>
      <c r="H6" s="349" t="s">
        <v>143</v>
      </c>
      <c r="I6" s="349">
        <v>92</v>
      </c>
      <c r="J6" s="349" t="str">
        <f t="shared" ref="J6:J18" si="1">F6&amp;I6</f>
        <v>G92</v>
      </c>
      <c r="K6" s="349">
        <f>+VLOOKUP(J6,'Normen en kosten'!$D$5:$E$103,2,FALSE)*'4'!$G$11</f>
        <v>0</v>
      </c>
      <c r="L6" s="349">
        <f t="shared" si="0"/>
        <v>855.6</v>
      </c>
      <c r="M6" s="360">
        <f t="shared" ref="M6:M18"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c r="B7" s="371" t="s">
        <v>601</v>
      </c>
      <c r="C7" s="358" t="s">
        <v>285</v>
      </c>
      <c r="D7" s="358" t="str">
        <f>VLOOKUP(C7,'Dropdown vloerafw en cat'!$P$2:$Q$47,2,FALSE)</f>
        <v>Sanitaire ruimte</v>
      </c>
      <c r="E7" s="359"/>
      <c r="F7" s="359" t="str">
        <f>VLOOKUP(D7,'Normen en kosten'!$A$5:$B$103,2,FALSE)</f>
        <v>G</v>
      </c>
      <c r="G7" s="349">
        <v>13</v>
      </c>
      <c r="H7" s="349" t="s">
        <v>143</v>
      </c>
      <c r="I7" s="349">
        <v>92</v>
      </c>
      <c r="J7" s="349" t="str">
        <f t="shared" si="1"/>
        <v>G92</v>
      </c>
      <c r="K7" s="349">
        <f>+VLOOKUP(J7,'Normen en kosten'!$D$5:$E$103,2,FALSE)*'4'!$G$11</f>
        <v>0</v>
      </c>
      <c r="L7" s="349">
        <f t="shared" si="0"/>
        <v>1196</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c r="B8" s="371" t="s">
        <v>602</v>
      </c>
      <c r="C8" s="358" t="s">
        <v>289</v>
      </c>
      <c r="D8" s="358" t="str">
        <f>VLOOKUP(C8,'Dropdown vloerafw en cat'!$P$2:$Q$47,2,FALSE)</f>
        <v>Sanitaire ruimte</v>
      </c>
      <c r="E8" s="359"/>
      <c r="F8" s="359" t="str">
        <f>VLOOKUP(D8,'Normen en kosten'!$A$5:$B$103,2,FALSE)</f>
        <v>G</v>
      </c>
      <c r="G8" s="349">
        <v>5.5</v>
      </c>
      <c r="H8" s="349" t="s">
        <v>143</v>
      </c>
      <c r="I8" s="349">
        <v>92</v>
      </c>
      <c r="J8" s="349" t="str">
        <f t="shared" si="1"/>
        <v>G92</v>
      </c>
      <c r="K8" s="349">
        <f>+VLOOKUP(J8,'Normen en kosten'!$D$5:$E$103,2,FALSE)*'4'!$G$11</f>
        <v>0</v>
      </c>
      <c r="L8" s="349">
        <f t="shared" si="0"/>
        <v>506</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c r="B9" s="371" t="s">
        <v>590</v>
      </c>
      <c r="C9" s="358" t="s">
        <v>283</v>
      </c>
      <c r="D9" s="358" t="str">
        <f>VLOOKUP(C9,'Dropdown vloerafw en cat'!$P$2:$Q$47,2,FALSE)</f>
        <v>Verkeersruimte</v>
      </c>
      <c r="E9" s="359"/>
      <c r="F9" s="359" t="str">
        <f>VLOOKUP(D9,'Normen en kosten'!$A$5:$B$103,2,FALSE)</f>
        <v>E</v>
      </c>
      <c r="G9" s="349">
        <v>30</v>
      </c>
      <c r="H9" s="349" t="s">
        <v>143</v>
      </c>
      <c r="I9" s="349">
        <v>230</v>
      </c>
      <c r="J9" s="349" t="str">
        <f t="shared" si="1"/>
        <v>E230</v>
      </c>
      <c r="K9" s="349">
        <f>+VLOOKUP(J9,'Normen en kosten'!$D$5:$E$103,2,FALSE)*'4'!$G$11</f>
        <v>0</v>
      </c>
      <c r="L9" s="349">
        <f t="shared" si="0"/>
        <v>6900</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c r="B10" s="371" t="s">
        <v>591</v>
      </c>
      <c r="C10" s="358" t="s">
        <v>286</v>
      </c>
      <c r="D10" s="358" t="str">
        <f>VLOOKUP(C10,'Dropdown vloerafw en cat'!$P$2:$Q$47,2,FALSE)</f>
        <v>Verkeersruimte</v>
      </c>
      <c r="E10" s="359"/>
      <c r="F10" s="359" t="str">
        <f>VLOOKUP(D10,'Normen en kosten'!$A$5:$B$103,2,FALSE)</f>
        <v>E</v>
      </c>
      <c r="G10" s="349">
        <v>8</v>
      </c>
      <c r="H10" s="349" t="s">
        <v>143</v>
      </c>
      <c r="I10" s="349">
        <v>230</v>
      </c>
      <c r="J10" s="349" t="str">
        <f t="shared" si="1"/>
        <v>E230</v>
      </c>
      <c r="K10" s="349">
        <f>+VLOOKUP(J10,'Normen en kosten'!$D$5:$E$103,2,FALSE)*'4'!$G$11</f>
        <v>0</v>
      </c>
      <c r="L10" s="349">
        <f t="shared" si="0"/>
        <v>1840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c r="B11" s="371" t="s">
        <v>592</v>
      </c>
      <c r="C11" s="358" t="s">
        <v>285</v>
      </c>
      <c r="D11" s="358" t="str">
        <f>VLOOKUP(C11,'Dropdown vloerafw en cat'!$P$2:$Q$47,2,FALSE)</f>
        <v>Sanitaire ruimte</v>
      </c>
      <c r="E11" s="359"/>
      <c r="F11" s="359" t="str">
        <f>VLOOKUP(D11,'Normen en kosten'!$A$5:$B$103,2,FALSE)</f>
        <v>G</v>
      </c>
      <c r="G11" s="349">
        <v>3</v>
      </c>
      <c r="H11" s="349" t="s">
        <v>143</v>
      </c>
      <c r="I11" s="349">
        <v>230</v>
      </c>
      <c r="J11" s="349" t="str">
        <f t="shared" si="1"/>
        <v>G230</v>
      </c>
      <c r="K11" s="349">
        <f>+VLOOKUP(J11,'Normen en kosten'!$D$5:$E$103,2,FALSE)*'4'!$G$11</f>
        <v>0</v>
      </c>
      <c r="L11" s="349">
        <f t="shared" si="0"/>
        <v>690</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c r="B12" s="371" t="s">
        <v>603</v>
      </c>
      <c r="C12" s="358" t="s">
        <v>284</v>
      </c>
      <c r="D12" s="358" t="str">
        <f>VLOOKUP(C12,'Dropdown vloerafw en cat'!$P$2:$Q$47,2,FALSE)</f>
        <v>Sanitaire ruimte</v>
      </c>
      <c r="E12" s="359"/>
      <c r="F12" s="359" t="str">
        <f>VLOOKUP(D12,'Normen en kosten'!$A$5:$B$103,2,FALSE)</f>
        <v>G</v>
      </c>
      <c r="G12" s="349">
        <v>4</v>
      </c>
      <c r="H12" s="349" t="s">
        <v>143</v>
      </c>
      <c r="I12" s="349">
        <v>230</v>
      </c>
      <c r="J12" s="349" t="str">
        <f t="shared" si="1"/>
        <v>G230</v>
      </c>
      <c r="K12" s="349">
        <f>+VLOOKUP(J12,'Normen en kosten'!$D$5:$E$103,2,FALSE)*'4'!$G$11</f>
        <v>0</v>
      </c>
      <c r="L12" s="349">
        <f t="shared" si="0"/>
        <v>920</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12"/>
      <c r="B13" s="371" t="s">
        <v>593</v>
      </c>
      <c r="C13" s="358" t="s">
        <v>286</v>
      </c>
      <c r="D13" s="358" t="str">
        <f>VLOOKUP(C13,'Dropdown vloerafw en cat'!$P$2:$Q$47,2,FALSE)</f>
        <v>Verkeersruimte</v>
      </c>
      <c r="E13" s="359"/>
      <c r="F13" s="359" t="str">
        <f>VLOOKUP(D13,'Normen en kosten'!$A$5:$B$103,2,FALSE)</f>
        <v>E</v>
      </c>
      <c r="G13" s="349">
        <v>18</v>
      </c>
      <c r="H13" s="349" t="s">
        <v>143</v>
      </c>
      <c r="I13" s="349">
        <v>230</v>
      </c>
      <c r="J13" s="349" t="str">
        <f t="shared" si="1"/>
        <v>E230</v>
      </c>
      <c r="K13" s="349">
        <f>+VLOOKUP(J13,'Normen en kosten'!$D$5:$E$103,2,FALSE)*'4'!$G$11</f>
        <v>0</v>
      </c>
      <c r="L13" s="349">
        <f t="shared" si="0"/>
        <v>4140</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12"/>
      <c r="B14" s="371" t="s">
        <v>594</v>
      </c>
      <c r="C14" s="358" t="s">
        <v>284</v>
      </c>
      <c r="D14" s="358" t="str">
        <f>VLOOKUP(C14,'Dropdown vloerafw en cat'!$P$2:$Q$47,2,FALSE)</f>
        <v>Sanitaire ruimte</v>
      </c>
      <c r="E14" s="359"/>
      <c r="F14" s="359" t="str">
        <f>VLOOKUP(D14,'Normen en kosten'!$A$5:$B$103,2,FALSE)</f>
        <v>G</v>
      </c>
      <c r="G14" s="349">
        <v>12</v>
      </c>
      <c r="H14" s="349" t="s">
        <v>143</v>
      </c>
      <c r="I14" s="349">
        <v>230</v>
      </c>
      <c r="J14" s="349" t="str">
        <f t="shared" si="1"/>
        <v>G230</v>
      </c>
      <c r="K14" s="349">
        <f>+VLOOKUP(J14,'Normen en kosten'!$D$5:$E$103,2,FALSE)*'4'!$G$11</f>
        <v>0</v>
      </c>
      <c r="L14" s="349">
        <f t="shared" si="0"/>
        <v>2760</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12"/>
      <c r="B15" s="371" t="s">
        <v>595</v>
      </c>
      <c r="C15" s="358" t="s">
        <v>284</v>
      </c>
      <c r="D15" s="358" t="str">
        <f>VLOOKUP(C15,'Dropdown vloerafw en cat'!$P$2:$Q$47,2,FALSE)</f>
        <v>Sanitaire ruimte</v>
      </c>
      <c r="E15" s="359"/>
      <c r="F15" s="359" t="str">
        <f>VLOOKUP(D15,'Normen en kosten'!$A$5:$B$103,2,FALSE)</f>
        <v>G</v>
      </c>
      <c r="G15" s="349">
        <v>12</v>
      </c>
      <c r="H15" s="349" t="s">
        <v>143</v>
      </c>
      <c r="I15" s="349">
        <v>230</v>
      </c>
      <c r="J15" s="349" t="str">
        <f t="shared" si="1"/>
        <v>G230</v>
      </c>
      <c r="K15" s="349">
        <f>+VLOOKUP(J15,'Normen en kosten'!$D$5:$E$103,2,FALSE)*'4'!$G$11</f>
        <v>0</v>
      </c>
      <c r="L15" s="349">
        <f t="shared" si="0"/>
        <v>2760</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12"/>
      <c r="B16" s="371" t="s">
        <v>597</v>
      </c>
      <c r="C16" s="358" t="s">
        <v>286</v>
      </c>
      <c r="D16" s="358" t="str">
        <f>VLOOKUP(C16,'Dropdown vloerafw en cat'!$P$2:$Q$47,2,FALSE)</f>
        <v>Verkeersruimte</v>
      </c>
      <c r="E16" s="359"/>
      <c r="F16" s="359" t="str">
        <f>VLOOKUP(D16,'Normen en kosten'!$A$5:$B$103,2,FALSE)</f>
        <v>E</v>
      </c>
      <c r="G16" s="349">
        <v>18</v>
      </c>
      <c r="H16" s="349" t="s">
        <v>143</v>
      </c>
      <c r="I16" s="349">
        <v>230</v>
      </c>
      <c r="J16" s="349" t="str">
        <f t="shared" si="1"/>
        <v>E230</v>
      </c>
      <c r="K16" s="349">
        <f>+VLOOKUP(J16,'Normen en kosten'!$D$5:$E$103,2,FALSE)*'4'!$G$11</f>
        <v>0</v>
      </c>
      <c r="L16" s="349">
        <f t="shared" si="0"/>
        <v>4140</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12"/>
      <c r="B17" s="371" t="s">
        <v>604</v>
      </c>
      <c r="C17" s="358" t="s">
        <v>287</v>
      </c>
      <c r="D17" s="358" t="str">
        <f>VLOOKUP(C17,'Dropdown vloerafw en cat'!$P$2:$Q$47,2,FALSE)</f>
        <v>Sporthal</v>
      </c>
      <c r="E17" s="359"/>
      <c r="F17" s="359" t="str">
        <f>VLOOKUP(D17,'Normen en kosten'!$A$5:$B$103,2,FALSE)</f>
        <v>I</v>
      </c>
      <c r="G17" s="349">
        <v>258</v>
      </c>
      <c r="H17" s="349" t="s">
        <v>589</v>
      </c>
      <c r="I17" s="349">
        <v>230</v>
      </c>
      <c r="J17" s="349" t="str">
        <f t="shared" si="1"/>
        <v>I230</v>
      </c>
      <c r="K17" s="349">
        <f>+VLOOKUP(J17,'Normen en kosten'!$D$5:$E$103,2,FALSE)*'4'!$G$11</f>
        <v>0</v>
      </c>
      <c r="L17" s="349">
        <f t="shared" si="0"/>
        <v>59340</v>
      </c>
      <c r="M17" s="360">
        <f t="shared" si="2"/>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12"/>
      <c r="B18" s="373"/>
      <c r="C18" s="358" t="s">
        <v>288</v>
      </c>
      <c r="D18" s="358" t="str">
        <f>VLOOKUP(C18,'Dropdown vloerafw en cat'!$P$2:$Q$47,2,FALSE)</f>
        <v>Sporthal</v>
      </c>
      <c r="E18" s="359"/>
      <c r="F18" s="359" t="str">
        <f>VLOOKUP(D18,'Normen en kosten'!$A$5:$B$103,2,FALSE)</f>
        <v>I</v>
      </c>
      <c r="G18" s="349">
        <v>37</v>
      </c>
      <c r="H18" s="349" t="s">
        <v>589</v>
      </c>
      <c r="I18" s="349">
        <v>230</v>
      </c>
      <c r="J18" s="349" t="str">
        <f t="shared" si="1"/>
        <v>I230</v>
      </c>
      <c r="K18" s="349">
        <f>+VLOOKUP(J18,'Normen en kosten'!$D$5:$E$103,2,FALSE)*'4'!$G$11</f>
        <v>0</v>
      </c>
      <c r="L18" s="349">
        <f t="shared" si="0"/>
        <v>8510</v>
      </c>
      <c r="M18" s="360">
        <f t="shared" si="2"/>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hidden="1" x14ac:dyDescent="0.25">
      <c r="A19" s="408"/>
      <c r="B19" s="349"/>
      <c r="C19" s="358"/>
      <c r="D19" s="358"/>
      <c r="E19" s="359"/>
      <c r="F19" s="359"/>
      <c r="G19" s="349"/>
      <c r="H19" s="349"/>
      <c r="I19" s="349"/>
      <c r="J19" s="349"/>
      <c r="K19" s="349"/>
      <c r="L19" s="349"/>
      <c r="M19" s="360"/>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481.4</v>
      </c>
      <c r="H200" s="255"/>
      <c r="I200" s="255"/>
      <c r="J200" s="255"/>
      <c r="K200" s="255"/>
      <c r="L200" s="255">
        <f>SUM(L5:L199)</f>
        <v>99488.8</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22" t="s">
        <v>258</v>
      </c>
      <c r="B205" s="423" t="s">
        <v>261</v>
      </c>
      <c r="C205" s="365"/>
      <c r="D205" s="255"/>
      <c r="E205" s="255"/>
      <c r="F205" s="255"/>
      <c r="G205" s="255"/>
      <c r="H205" s="423" t="s">
        <v>258</v>
      </c>
      <c r="I205" s="423" t="s">
        <v>261</v>
      </c>
      <c r="J205" s="255"/>
      <c r="K205" s="255"/>
      <c r="L205" s="255"/>
      <c r="M205" s="255"/>
      <c r="N205" s="199"/>
      <c r="Q205" s="199"/>
      <c r="AA205" s="199"/>
    </row>
    <row r="206" spans="1:27" x14ac:dyDescent="0.25">
      <c r="A206" s="417" t="s">
        <v>259</v>
      </c>
      <c r="B206" s="255"/>
      <c r="C206" s="418"/>
      <c r="D206" s="255"/>
      <c r="E206" s="255"/>
      <c r="F206" s="255"/>
      <c r="G206" s="255"/>
      <c r="H206" s="419" t="s">
        <v>38</v>
      </c>
      <c r="I206" s="255">
        <v>127.6</v>
      </c>
      <c r="J206" s="255"/>
      <c r="K206" s="255"/>
      <c r="L206" s="255"/>
      <c r="M206" s="255"/>
      <c r="N206" s="199"/>
      <c r="Q206" s="199"/>
      <c r="AA206" s="199"/>
    </row>
    <row r="207" spans="1:27" x14ac:dyDescent="0.25">
      <c r="A207" s="417" t="s">
        <v>143</v>
      </c>
      <c r="B207" s="255">
        <v>186.4</v>
      </c>
      <c r="C207" s="420"/>
      <c r="D207" s="255"/>
      <c r="E207" s="255"/>
      <c r="F207" s="255"/>
      <c r="G207" s="255"/>
      <c r="H207" s="419" t="s">
        <v>40</v>
      </c>
      <c r="I207" s="255">
        <v>58.8</v>
      </c>
      <c r="J207" s="255"/>
      <c r="K207" s="255"/>
      <c r="L207" s="255"/>
      <c r="M207" s="255"/>
      <c r="N207" s="199"/>
      <c r="Q207" s="199"/>
      <c r="AA207" s="199"/>
    </row>
    <row r="208" spans="1:27" x14ac:dyDescent="0.25">
      <c r="A208" s="417" t="s">
        <v>589</v>
      </c>
      <c r="B208" s="255">
        <v>295</v>
      </c>
      <c r="C208" s="255"/>
      <c r="D208" s="255"/>
      <c r="E208" s="255"/>
      <c r="F208" s="255"/>
      <c r="G208" s="255"/>
      <c r="H208" s="419" t="s">
        <v>171</v>
      </c>
      <c r="I208" s="255">
        <v>295</v>
      </c>
      <c r="J208" s="255"/>
      <c r="K208" s="255"/>
      <c r="L208" s="255"/>
      <c r="M208" s="255"/>
      <c r="N208" s="199"/>
      <c r="Q208" s="199"/>
      <c r="AA208" s="199"/>
    </row>
    <row r="209" spans="1:27" x14ac:dyDescent="0.25">
      <c r="A209" s="417" t="s">
        <v>260</v>
      </c>
      <c r="B209" s="255">
        <v>481.4</v>
      </c>
      <c r="C209" s="255"/>
      <c r="D209" s="255"/>
      <c r="E209" s="255"/>
      <c r="F209" s="255"/>
      <c r="G209" s="255"/>
      <c r="H209" s="419" t="s">
        <v>259</v>
      </c>
      <c r="I209" s="255"/>
      <c r="J209" s="255"/>
      <c r="K209" s="255"/>
      <c r="L209" s="255"/>
      <c r="M209" s="255"/>
      <c r="N209" s="199"/>
      <c r="Q209" s="199"/>
      <c r="AA209" s="199"/>
    </row>
    <row r="210" spans="1:27" x14ac:dyDescent="0.25">
      <c r="A210" s="412"/>
      <c r="B210" s="255"/>
      <c r="C210" s="255"/>
      <c r="D210" s="255"/>
      <c r="E210" s="255"/>
      <c r="F210" s="255"/>
      <c r="G210" s="255"/>
      <c r="H210" s="419" t="s">
        <v>260</v>
      </c>
      <c r="I210" s="255">
        <v>481.4</v>
      </c>
      <c r="J210" s="255"/>
      <c r="K210" s="255"/>
      <c r="L210" s="255"/>
      <c r="M210" s="255"/>
      <c r="N210" s="199"/>
      <c r="Q210" s="199"/>
      <c r="AA210" s="199"/>
    </row>
    <row r="211" spans="1:27" x14ac:dyDescent="0.25">
      <c r="A211" s="412"/>
      <c r="B211" s="255"/>
      <c r="C211" s="255"/>
      <c r="D211" s="255"/>
      <c r="E211" s="255"/>
      <c r="F211" s="255"/>
      <c r="G211" s="255"/>
      <c r="H211" s="255"/>
      <c r="I211" s="255"/>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lJRUBSqHnrWe049vUtcfMOdtd0iqq/CkMa5A6df/AZbSwHcE0GANzI1JfqZm45ty9uNIYJJiDfXLGPcI/R7RNw==" saltValue="bkPt/UUA5uIOMkpu4Fbhg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EB9489A-3A5C-4651-AC84-E782832E33B6}">
          <x14:formula1>
            <xm:f>'Dropdown vloerafw en cat'!$B$2:$B$13</xm:f>
          </x14:formula1>
          <xm:sqref>H5:H199</xm:sqref>
        </x14:dataValidation>
        <x14:dataValidation type="list" allowBlank="1" showInputMessage="1" showErrorMessage="1" xr:uid="{8B547A9F-25DE-490F-8D86-A9AAE34513C8}">
          <x14:formula1>
            <xm:f>'Dropdown vloerafw en cat'!$P$2:$P$47</xm:f>
          </x14:formula1>
          <xm:sqref>C5:C199</xm:sqref>
        </x14:dataValidation>
        <x14:dataValidation type="list" allowBlank="1" showInputMessage="1" showErrorMessage="1" xr:uid="{F7A7956E-3F6A-4B9C-8451-4A35077FF380}">
          <x14:formula1>
            <xm:f>'Dropdown vloerafw en cat'!$K$2:$K$13</xm:f>
          </x14:formula1>
          <xm:sqref>D5:D199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41FD-A130-495C-8F9F-E92F646E3CF6}">
  <sheetPr>
    <tabColor rgb="FFC2E76B"/>
    <pageSetUpPr fitToPage="1"/>
  </sheetPr>
  <dimension ref="A2:O54"/>
  <sheetViews>
    <sheetView showGridLines="0" showZeros="0"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5,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Gymlokaal Nieuw Balinge</v>
      </c>
      <c r="C4" s="296"/>
      <c r="D4" s="296"/>
      <c r="E4" s="297"/>
      <c r="F4" s="298"/>
      <c r="G4" s="299"/>
      <c r="H4" s="300"/>
      <c r="I4" s="238"/>
      <c r="J4" s="238"/>
      <c r="K4" s="238"/>
    </row>
    <row r="5" spans="1:11" x14ac:dyDescent="0.25">
      <c r="A5" s="272" t="s">
        <v>15</v>
      </c>
      <c r="B5" s="296" t="str">
        <f>VLOOKUP(H5,'Kosten VSR (her)controles'!A5:E54,4)</f>
        <v>Haarweg 27</v>
      </c>
      <c r="C5" s="296"/>
      <c r="D5" s="296"/>
      <c r="E5" s="301"/>
      <c r="F5" s="298"/>
      <c r="G5" s="302" t="s">
        <v>19</v>
      </c>
      <c r="H5" s="303">
        <v>5</v>
      </c>
      <c r="I5" s="238"/>
      <c r="J5" s="238"/>
      <c r="K5" s="238"/>
    </row>
    <row r="6" spans="1:11" x14ac:dyDescent="0.25">
      <c r="A6" s="304" t="s">
        <v>17</v>
      </c>
      <c r="B6" s="305" t="str">
        <f>VLOOKUP(H5,'Kosten VSR (her)controles'!A5:E54,5)</f>
        <v>Nieuw Balinge</v>
      </c>
      <c r="C6" s="305"/>
      <c r="D6" s="305"/>
      <c r="E6" s="306"/>
      <c r="F6" s="307"/>
      <c r="G6" s="308" t="s">
        <v>20</v>
      </c>
      <c r="H6" s="309" t="str">
        <f>CONCATENATE(H5,"a")</f>
        <v>5a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+MAX('5a'!I6:I200)</f>
        <v>230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4.3478260869565218E-3</v>
      </c>
      <c r="F11" s="319" t="e">
        <f>'5a'!L200/'5a'!M200</f>
        <v>#DIV/0!</v>
      </c>
      <c r="G11" s="293">
        <v>1</v>
      </c>
      <c r="H11" s="387">
        <f>('5a'!M200*Offertetarief)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GETPIVOTDATA("m2",'5a'!$H$205,"Cat.","G")</f>
        <v>36.799999999999997</v>
      </c>
      <c r="F15" s="375">
        <f>+'Normen en kosten'!I3</f>
        <v>0</v>
      </c>
      <c r="G15" s="375">
        <f>E15*F15</f>
        <v>0</v>
      </c>
      <c r="H15" s="200" t="s">
        <v>348</v>
      </c>
      <c r="I15" s="376"/>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74</v>
      </c>
      <c r="F21" s="375">
        <f>+'Normen en kosten'!I9</f>
        <v>0</v>
      </c>
      <c r="G21" s="375">
        <f t="shared" si="0"/>
        <v>0</v>
      </c>
      <c r="H21" s="190">
        <v>2</v>
      </c>
      <c r="I21" s="376">
        <f t="shared" si="1"/>
        <v>0</v>
      </c>
    </row>
    <row r="22" spans="1:9" x14ac:dyDescent="0.25">
      <c r="A22" s="461" t="str">
        <f>'Normen en kosten'!G10</f>
        <v>Wassen binnengevelglas</v>
      </c>
      <c r="B22" s="462"/>
      <c r="C22" s="462"/>
      <c r="D22" s="462"/>
      <c r="E22" s="188">
        <v>74</v>
      </c>
      <c r="F22" s="375">
        <f>+'Normen en kosten'!I10</f>
        <v>0</v>
      </c>
      <c r="G22" s="375">
        <f t="shared" si="0"/>
        <v>0</v>
      </c>
      <c r="H22" s="190">
        <v>2</v>
      </c>
      <c r="I22" s="376">
        <f t="shared" si="1"/>
        <v>0</v>
      </c>
    </row>
    <row r="23" spans="1:9" x14ac:dyDescent="0.25">
      <c r="A23" s="461" t="str">
        <f>'Normen en kosten'!G11</f>
        <v>Wassen separatieglas  1)</v>
      </c>
      <c r="B23" s="462"/>
      <c r="C23" s="462"/>
      <c r="D23" s="462"/>
      <c r="E23" s="188">
        <v>8</v>
      </c>
      <c r="F23" s="375">
        <f>+'Normen en kosten'!I11</f>
        <v>0</v>
      </c>
      <c r="G23" s="375">
        <f t="shared" si="0"/>
        <v>0</v>
      </c>
      <c r="H23" s="190">
        <v>2</v>
      </c>
      <c r="I23" s="376">
        <f t="shared" si="1"/>
        <v>0</v>
      </c>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70</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(her)controles'!H9</f>
        <v>100</v>
      </c>
      <c r="F53" s="334">
        <f>'Kosten VSR (her)controles'!I5</f>
        <v>4</v>
      </c>
      <c r="G53" s="226"/>
      <c r="H53" s="226"/>
      <c r="I53" s="388">
        <f>SUM(E53*F53)</f>
        <v>400</v>
      </c>
      <c r="J53" s="256"/>
      <c r="K53" s="256"/>
    </row>
    <row r="54" spans="1:12" ht="15.75" thickTop="1" x14ac:dyDescent="0.25"/>
  </sheetData>
  <sheetProtection algorithmName="SHA-512" hashValue="Z70QkkfmWAcUdi2ITYuavq5/FGQLdpmrcpJ/OTQaIoFmPTVP/LO/tv8oKI/ZuqQHIMkmVJ5USXwt/alkmUhxJg==" saltValue="bMBYGixuKCiuRGtzx7sEd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C158-549E-4142-A582-1F642DF705B7}">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17.42578125" style="199" bestFit="1" customWidth="1"/>
    <col min="4" max="4" width="24"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(her)controles'!A9</f>
        <v>5</v>
      </c>
      <c r="C1" s="261"/>
      <c r="D1" s="262" t="str">
        <f>VLOOKUP(B1,'Kosten VSR (her)controles'!A5:E54,3)</f>
        <v>Gymlokaal Nieuw Balinge</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Haarweg 27</v>
      </c>
      <c r="E2" s="192" t="str">
        <f>VLOOKUP(B1,'Kosten VSR (her)controles'!A5:E54,5)</f>
        <v>Nieuw Balinge</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t="s">
        <v>350</v>
      </c>
      <c r="B5" s="371" t="s">
        <v>590</v>
      </c>
      <c r="C5" s="358" t="s">
        <v>287</v>
      </c>
      <c r="D5" s="358" t="str">
        <f>VLOOKUP(C5,'Dropdown vloerafw en cat'!$P$2:$Q$47,2,FALSE)</f>
        <v>Sporthal</v>
      </c>
      <c r="E5" s="359"/>
      <c r="F5" s="359" t="str">
        <f>VLOOKUP(D5,'Normen en kosten'!$A$5:$B$103,2,FALSE)</f>
        <v>I</v>
      </c>
      <c r="G5" s="349">
        <v>260.89999999999998</v>
      </c>
      <c r="H5" s="349" t="s">
        <v>589</v>
      </c>
      <c r="I5" s="349">
        <v>230</v>
      </c>
      <c r="J5" s="349" t="str">
        <f>F5&amp;I5</f>
        <v>I230</v>
      </c>
      <c r="K5" s="349">
        <f>+VLOOKUP(J5,'Normen en kosten'!$D$5:$E$103,2,FALSE)*'5'!$G$11</f>
        <v>0</v>
      </c>
      <c r="L5" s="349">
        <f t="shared" ref="L5:L16" si="0">+I5*G5</f>
        <v>60006.999999999993</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t="s">
        <v>350</v>
      </c>
      <c r="B6" s="373"/>
      <c r="C6" s="358" t="s">
        <v>288</v>
      </c>
      <c r="D6" s="358" t="str">
        <f>VLOOKUP(C6,'Dropdown vloerafw en cat'!$P$2:$Q$47,2,FALSE)</f>
        <v>Sporthal</v>
      </c>
      <c r="E6" s="359"/>
      <c r="F6" s="359" t="str">
        <f>VLOOKUP(D6,'Normen en kosten'!$A$5:$B$103,2,FALSE)</f>
        <v>I</v>
      </c>
      <c r="G6" s="349">
        <v>40</v>
      </c>
      <c r="H6" s="349" t="s">
        <v>589</v>
      </c>
      <c r="I6" s="349">
        <v>230</v>
      </c>
      <c r="J6" s="349" t="str">
        <f t="shared" ref="J6:J16" si="1">F6&amp;I6</f>
        <v>I230</v>
      </c>
      <c r="K6" s="349">
        <f>+VLOOKUP(J6,'Normen en kosten'!$D$5:$E$103,2,FALSE)*'5'!$G$11</f>
        <v>0</v>
      </c>
      <c r="L6" s="349">
        <f t="shared" si="0"/>
        <v>9200</v>
      </c>
      <c r="M6" s="360">
        <f t="shared" ref="M6:M16"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t="s">
        <v>350</v>
      </c>
      <c r="B7" s="371" t="s">
        <v>591</v>
      </c>
      <c r="C7" s="358" t="s">
        <v>607</v>
      </c>
      <c r="D7" s="358" t="str">
        <f>VLOOKUP(C7,'Dropdown vloerafw en cat'!$P$2:$Q$47,2,FALSE)</f>
        <v>Niet in onderhoud</v>
      </c>
      <c r="E7" s="359"/>
      <c r="F7" s="359"/>
      <c r="G7" s="349">
        <v>8.6999999999999993</v>
      </c>
      <c r="H7" s="349" t="s">
        <v>169</v>
      </c>
      <c r="I7" s="349">
        <v>0</v>
      </c>
      <c r="J7" s="349"/>
      <c r="K7" s="349"/>
      <c r="L7" s="349">
        <f t="shared" si="0"/>
        <v>0</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t="s">
        <v>350</v>
      </c>
      <c r="B8" s="371" t="s">
        <v>593</v>
      </c>
      <c r="C8" s="358" t="s">
        <v>274</v>
      </c>
      <c r="D8" s="358" t="str">
        <f>VLOOKUP(C8,'Dropdown vloerafw en cat'!$P$2:$Q$47,2,FALSE)</f>
        <v>Kantoor</v>
      </c>
      <c r="E8" s="359"/>
      <c r="F8" s="359" t="str">
        <f>VLOOKUP(D8,'Normen en kosten'!$A$5:$B$103,2,FALSE)</f>
        <v>B</v>
      </c>
      <c r="G8" s="349">
        <v>10.5</v>
      </c>
      <c r="H8" s="349" t="s">
        <v>169</v>
      </c>
      <c r="I8" s="349">
        <v>230</v>
      </c>
      <c r="J8" s="349" t="str">
        <f t="shared" si="1"/>
        <v>B230</v>
      </c>
      <c r="K8" s="349">
        <f>+VLOOKUP(J8,'Normen en kosten'!$D$5:$E$103,2,FALSE)*'5'!$G$11</f>
        <v>0</v>
      </c>
      <c r="L8" s="349">
        <f t="shared" si="0"/>
        <v>2415</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t="s">
        <v>350</v>
      </c>
      <c r="B9" s="371" t="s">
        <v>605</v>
      </c>
      <c r="C9" s="358" t="s">
        <v>285</v>
      </c>
      <c r="D9" s="358" t="str">
        <f>VLOOKUP(C9,'Dropdown vloerafw en cat'!$P$2:$Q$47,2,FALSE)</f>
        <v>Sanitaire ruimte</v>
      </c>
      <c r="E9" s="359"/>
      <c r="F9" s="359" t="str">
        <f>VLOOKUP(D9,'Normen en kosten'!$A$5:$B$103,2,FALSE)</f>
        <v>G</v>
      </c>
      <c r="G9" s="349">
        <v>1.2</v>
      </c>
      <c r="H9" s="349" t="s">
        <v>169</v>
      </c>
      <c r="I9" s="349">
        <v>230</v>
      </c>
      <c r="J9" s="349" t="str">
        <f t="shared" si="1"/>
        <v>G230</v>
      </c>
      <c r="K9" s="349">
        <f>+VLOOKUP(J9,'Normen en kosten'!$D$5:$E$103,2,FALSE)*'5'!$G$11</f>
        <v>0</v>
      </c>
      <c r="L9" s="349">
        <f t="shared" si="0"/>
        <v>276</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t="s">
        <v>350</v>
      </c>
      <c r="B10" s="371" t="s">
        <v>594</v>
      </c>
      <c r="C10" s="358" t="s">
        <v>286</v>
      </c>
      <c r="D10" s="358" t="str">
        <f>VLOOKUP(C10,'Dropdown vloerafw en cat'!$P$2:$Q$47,2,FALSE)</f>
        <v>Verkeersruimte</v>
      </c>
      <c r="E10" s="359"/>
      <c r="F10" s="359" t="str">
        <f>VLOOKUP(D10,'Normen en kosten'!$A$5:$B$103,2,FALSE)</f>
        <v>E</v>
      </c>
      <c r="G10" s="349">
        <v>30.1</v>
      </c>
      <c r="H10" s="349" t="s">
        <v>169</v>
      </c>
      <c r="I10" s="349">
        <v>230</v>
      </c>
      <c r="J10" s="349" t="str">
        <f t="shared" si="1"/>
        <v>E230</v>
      </c>
      <c r="K10" s="349">
        <f>+VLOOKUP(J10,'Normen en kosten'!$D$5:$E$103,2,FALSE)*'5'!$G$11</f>
        <v>0</v>
      </c>
      <c r="L10" s="349">
        <f t="shared" si="0"/>
        <v>6923</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t="s">
        <v>350</v>
      </c>
      <c r="B11" s="371" t="s">
        <v>595</v>
      </c>
      <c r="C11" s="358" t="s">
        <v>284</v>
      </c>
      <c r="D11" s="358" t="str">
        <f>VLOOKUP(C11,'Dropdown vloerafw en cat'!$P$2:$Q$47,2,FALSE)</f>
        <v>Sanitaire ruimte</v>
      </c>
      <c r="E11" s="359"/>
      <c r="F11" s="359" t="str">
        <f>VLOOKUP(D11,'Normen en kosten'!$A$5:$B$103,2,FALSE)</f>
        <v>G</v>
      </c>
      <c r="G11" s="349">
        <v>15.1</v>
      </c>
      <c r="H11" s="349" t="s">
        <v>169</v>
      </c>
      <c r="I11" s="349">
        <v>230</v>
      </c>
      <c r="J11" s="349" t="str">
        <f t="shared" si="1"/>
        <v>G230</v>
      </c>
      <c r="K11" s="349">
        <f>+VLOOKUP(J11,'Normen en kosten'!$D$5:$E$103,2,FALSE)*'5'!$G$11</f>
        <v>0</v>
      </c>
      <c r="L11" s="349">
        <f t="shared" si="0"/>
        <v>3473</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t="s">
        <v>350</v>
      </c>
      <c r="B12" s="371" t="s">
        <v>596</v>
      </c>
      <c r="C12" s="358" t="s">
        <v>285</v>
      </c>
      <c r="D12" s="358" t="str">
        <f>VLOOKUP(C12,'Dropdown vloerafw en cat'!$P$2:$Q$47,2,FALSE)</f>
        <v>Sanitaire ruimte</v>
      </c>
      <c r="E12" s="359"/>
      <c r="F12" s="359" t="str">
        <f>VLOOKUP(D12,'Normen en kosten'!$A$5:$B$103,2,FALSE)</f>
        <v>G</v>
      </c>
      <c r="G12" s="349">
        <v>2</v>
      </c>
      <c r="H12" s="349" t="s">
        <v>169</v>
      </c>
      <c r="I12" s="349">
        <v>230</v>
      </c>
      <c r="J12" s="349" t="str">
        <f t="shared" si="1"/>
        <v>G230</v>
      </c>
      <c r="K12" s="349">
        <f>+VLOOKUP(J12,'Normen en kosten'!$D$5:$E$103,2,FALSE)*'5'!$G$11</f>
        <v>0</v>
      </c>
      <c r="L12" s="349">
        <f t="shared" si="0"/>
        <v>460</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12" t="s">
        <v>350</v>
      </c>
      <c r="B13" s="371" t="s">
        <v>597</v>
      </c>
      <c r="C13" s="358" t="s">
        <v>284</v>
      </c>
      <c r="D13" s="358" t="str">
        <f>VLOOKUP(C13,'Dropdown vloerafw en cat'!$P$2:$Q$47,2,FALSE)</f>
        <v>Sanitaire ruimte</v>
      </c>
      <c r="E13" s="359"/>
      <c r="F13" s="359" t="str">
        <f>VLOOKUP(D13,'Normen en kosten'!$A$5:$B$103,2,FALSE)</f>
        <v>G</v>
      </c>
      <c r="G13" s="349">
        <v>16.5</v>
      </c>
      <c r="H13" s="349" t="s">
        <v>169</v>
      </c>
      <c r="I13" s="349">
        <v>230</v>
      </c>
      <c r="J13" s="349" t="str">
        <f t="shared" si="1"/>
        <v>G230</v>
      </c>
      <c r="K13" s="349">
        <f>+VLOOKUP(J13,'Normen en kosten'!$D$5:$E$103,2,FALSE)*'5'!$G$11</f>
        <v>0</v>
      </c>
      <c r="L13" s="349">
        <f t="shared" si="0"/>
        <v>3795</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12" t="s">
        <v>350</v>
      </c>
      <c r="B14" s="371" t="s">
        <v>606</v>
      </c>
      <c r="C14" s="358" t="s">
        <v>285</v>
      </c>
      <c r="D14" s="358" t="str">
        <f>VLOOKUP(C14,'Dropdown vloerafw en cat'!$P$2:$Q$47,2,FALSE)</f>
        <v>Sanitaire ruimte</v>
      </c>
      <c r="E14" s="359"/>
      <c r="F14" s="359" t="str">
        <f>VLOOKUP(D14,'Normen en kosten'!$A$5:$B$103,2,FALSE)</f>
        <v>G</v>
      </c>
      <c r="G14" s="349">
        <v>2</v>
      </c>
      <c r="H14" s="349" t="s">
        <v>169</v>
      </c>
      <c r="I14" s="349">
        <v>230</v>
      </c>
      <c r="J14" s="349" t="str">
        <f t="shared" si="1"/>
        <v>G230</v>
      </c>
      <c r="K14" s="349">
        <f>+VLOOKUP(J14,'Normen en kosten'!$D$5:$E$103,2,FALSE)*'5'!$G$11</f>
        <v>0</v>
      </c>
      <c r="L14" s="349">
        <f t="shared" si="0"/>
        <v>460</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12" t="s">
        <v>350</v>
      </c>
      <c r="B15" s="371" t="s">
        <v>604</v>
      </c>
      <c r="C15" s="358" t="s">
        <v>286</v>
      </c>
      <c r="D15" s="358" t="str">
        <f>VLOOKUP(C15,'Dropdown vloerafw en cat'!$P$2:$Q$47,2,FALSE)</f>
        <v>Verkeersruimte</v>
      </c>
      <c r="E15" s="359"/>
      <c r="F15" s="359" t="str">
        <f>VLOOKUP(D15,'Normen en kosten'!$A$5:$B$103,2,FALSE)</f>
        <v>E</v>
      </c>
      <c r="G15" s="349">
        <v>30.9</v>
      </c>
      <c r="H15" s="349" t="s">
        <v>169</v>
      </c>
      <c r="I15" s="349">
        <v>230</v>
      </c>
      <c r="J15" s="349" t="str">
        <f t="shared" si="1"/>
        <v>E230</v>
      </c>
      <c r="K15" s="349">
        <f>+VLOOKUP(J15,'Normen en kosten'!$D$5:$E$103,2,FALSE)*'5'!$G$11</f>
        <v>0</v>
      </c>
      <c r="L15" s="349">
        <f t="shared" si="0"/>
        <v>7107</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12" t="s">
        <v>350</v>
      </c>
      <c r="B16" s="371" t="s">
        <v>599</v>
      </c>
      <c r="C16" s="358" t="s">
        <v>283</v>
      </c>
      <c r="D16" s="358" t="str">
        <f>VLOOKUP(C16,'Dropdown vloerafw en cat'!$P$2:$Q$47,2,FALSE)</f>
        <v>Verkeersruimte</v>
      </c>
      <c r="E16" s="359"/>
      <c r="F16" s="359" t="str">
        <f>VLOOKUP(D16,'Normen en kosten'!$A$5:$B$103,2,FALSE)</f>
        <v>E</v>
      </c>
      <c r="G16" s="349">
        <v>46.4</v>
      </c>
      <c r="H16" s="349" t="s">
        <v>169</v>
      </c>
      <c r="I16" s="349">
        <v>230</v>
      </c>
      <c r="J16" s="349" t="str">
        <f t="shared" si="1"/>
        <v>E230</v>
      </c>
      <c r="K16" s="349">
        <f>+VLOOKUP(J16,'Normen en kosten'!$D$5:$E$103,2,FALSE)*'5'!$G$11</f>
        <v>0</v>
      </c>
      <c r="L16" s="349">
        <f t="shared" si="0"/>
        <v>10672</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hidden="1" x14ac:dyDescent="0.25">
      <c r="A17" s="408"/>
      <c r="B17" s="349"/>
      <c r="C17" s="358"/>
      <c r="D17" s="358"/>
      <c r="E17" s="359"/>
      <c r="F17" s="359"/>
      <c r="G17" s="349"/>
      <c r="H17" s="349"/>
      <c r="I17" s="349"/>
      <c r="J17" s="349"/>
      <c r="K17" s="349" t="e">
        <f>+VLOOKUP(J17,'Normen en kosten'!$D$5:$E$103,2,FALSE)*'5'!$G$11</f>
        <v>#N/A</v>
      </c>
      <c r="L17" s="349"/>
      <c r="M17" s="360"/>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hidden="1" x14ac:dyDescent="0.25">
      <c r="A18" s="408"/>
      <c r="B18" s="349"/>
      <c r="C18" s="358"/>
      <c r="D18" s="358"/>
      <c r="E18" s="359"/>
      <c r="F18" s="359"/>
      <c r="G18" s="349"/>
      <c r="H18" s="349"/>
      <c r="I18" s="349"/>
      <c r="J18" s="349"/>
      <c r="K18" s="349" t="e">
        <f>+VLOOKUP(J18,'Normen en kosten'!$D$5:$E$103,2,FALSE)*'5'!$G$11</f>
        <v>#N/A</v>
      </c>
      <c r="L18" s="349"/>
      <c r="M18" s="360"/>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hidden="1" x14ac:dyDescent="0.25">
      <c r="A19" s="408"/>
      <c r="B19" s="349"/>
      <c r="C19" s="358"/>
      <c r="D19" s="358"/>
      <c r="E19" s="359"/>
      <c r="F19" s="359"/>
      <c r="G19" s="349"/>
      <c r="H19" s="349"/>
      <c r="I19" s="349"/>
      <c r="J19" s="349"/>
      <c r="K19" s="349" t="e">
        <f>+VLOOKUP(J19,'Normen en kosten'!$D$5:$E$103,2,FALSE)*'5'!$G$11</f>
        <v>#N/A</v>
      </c>
      <c r="L19" s="349"/>
      <c r="M19" s="360"/>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t="e">
        <f>+VLOOKUP(J20,'Normen en kosten'!$D$5:$E$103,2,FALSE)*'5'!$G$11</f>
        <v>#N/A</v>
      </c>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t="e">
        <f>+VLOOKUP(J21,'Normen en kosten'!$D$5:$E$103,2,FALSE)*'5'!$G$11</f>
        <v>#N/A</v>
      </c>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t="e">
        <f>+VLOOKUP(J22,'Normen en kosten'!$D$5:$E$103,2,FALSE)*'5'!$G$11</f>
        <v>#N/A</v>
      </c>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t="e">
        <f>+VLOOKUP(J23,'Normen en kosten'!$D$5:$E$103,2,FALSE)*'5'!$G$11</f>
        <v>#N/A</v>
      </c>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t="e">
        <f>+VLOOKUP(J24,'Normen en kosten'!$D$5:$E$103,2,FALSE)*'5'!$G$11</f>
        <v>#N/A</v>
      </c>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t="e">
        <f>+VLOOKUP(J25,'Normen en kosten'!$D$5:$E$103,2,FALSE)*'5'!$G$11</f>
        <v>#N/A</v>
      </c>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t="e">
        <f>+VLOOKUP(J26,'Normen en kosten'!$D$5:$E$103,2,FALSE)*'5'!$G$11</f>
        <v>#N/A</v>
      </c>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t="e">
        <f>+VLOOKUP(J27,'Normen en kosten'!$D$5:$E$103,2,FALSE)*'5'!$G$11</f>
        <v>#N/A</v>
      </c>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t="e">
        <f>+VLOOKUP(J28,'Normen en kosten'!$D$5:$E$103,2,FALSE)*'5'!$G$11</f>
        <v>#N/A</v>
      </c>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t="e">
        <f>+VLOOKUP(J29,'Normen en kosten'!$D$5:$E$103,2,FALSE)*'5'!$G$11</f>
        <v>#N/A</v>
      </c>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t="e">
        <f>+VLOOKUP(J30,'Normen en kosten'!$D$5:$E$103,2,FALSE)*'5'!$G$11</f>
        <v>#N/A</v>
      </c>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t="e">
        <f>+VLOOKUP(J31,'Normen en kosten'!$D$5:$E$103,2,FALSE)*'5'!$G$11</f>
        <v>#N/A</v>
      </c>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t="e">
        <f>+VLOOKUP(J32,'Normen en kosten'!$D$5:$E$103,2,FALSE)*'5'!$G$11</f>
        <v>#N/A</v>
      </c>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t="e">
        <f>+VLOOKUP(J33,'Normen en kosten'!$D$5:$E$103,2,FALSE)*'5'!$G$11</f>
        <v>#N/A</v>
      </c>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t="e">
        <f>+VLOOKUP(J34,'Normen en kosten'!$D$5:$E$103,2,FALSE)*'5'!$G$11</f>
        <v>#N/A</v>
      </c>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t="e">
        <f>+VLOOKUP(J35,'Normen en kosten'!$D$5:$E$103,2,FALSE)*'5'!$G$11</f>
        <v>#N/A</v>
      </c>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t="e">
        <f>+VLOOKUP(J36,'Normen en kosten'!$D$5:$E$103,2,FALSE)*'5'!$G$11</f>
        <v>#N/A</v>
      </c>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t="e">
        <f>+VLOOKUP(J37,'Normen en kosten'!$D$5:$E$103,2,FALSE)*'5'!$G$11</f>
        <v>#N/A</v>
      </c>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t="e">
        <f>+VLOOKUP(J38,'Normen en kosten'!$D$5:$E$103,2,FALSE)*'5'!$G$11</f>
        <v>#N/A</v>
      </c>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t="e">
        <f>+VLOOKUP(J39,'Normen en kosten'!$D$5:$E$103,2,FALSE)*'5'!$G$11</f>
        <v>#N/A</v>
      </c>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t="e">
        <f>+VLOOKUP(J40,'Normen en kosten'!$D$5:$E$103,2,FALSE)*'5'!$G$11</f>
        <v>#N/A</v>
      </c>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t="e">
        <f>+VLOOKUP(J41,'Normen en kosten'!$D$5:$E$103,2,FALSE)*'5'!$G$11</f>
        <v>#N/A</v>
      </c>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t="e">
        <f>+VLOOKUP(J42,'Normen en kosten'!$D$5:$E$103,2,FALSE)*'5'!$G$11</f>
        <v>#N/A</v>
      </c>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t="e">
        <f>+VLOOKUP(J43,'Normen en kosten'!$D$5:$E$103,2,FALSE)*'5'!$G$11</f>
        <v>#N/A</v>
      </c>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t="e">
        <f>+VLOOKUP(J44,'Normen en kosten'!$D$5:$E$103,2,FALSE)*'5'!$G$11</f>
        <v>#N/A</v>
      </c>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t="e">
        <f>+VLOOKUP(J45,'Normen en kosten'!$D$5:$E$103,2,FALSE)*'5'!$G$11</f>
        <v>#N/A</v>
      </c>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t="e">
        <f>+VLOOKUP(J46,'Normen en kosten'!$D$5:$E$103,2,FALSE)*'5'!$G$11</f>
        <v>#N/A</v>
      </c>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t="e">
        <f>+VLOOKUP(J47,'Normen en kosten'!$D$5:$E$103,2,FALSE)*'5'!$G$11</f>
        <v>#N/A</v>
      </c>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t="e">
        <f>+VLOOKUP(J48,'Normen en kosten'!$D$5:$E$103,2,FALSE)*'5'!$G$11</f>
        <v>#N/A</v>
      </c>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t="e">
        <f>+VLOOKUP(J49,'Normen en kosten'!$D$5:$E$103,2,FALSE)*'5'!$G$11</f>
        <v>#N/A</v>
      </c>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t="e">
        <f>+VLOOKUP(J50,'Normen en kosten'!$D$5:$E$103,2,FALSE)*'5'!$G$11</f>
        <v>#N/A</v>
      </c>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t="e">
        <f>+VLOOKUP(J51,'Normen en kosten'!$D$5:$E$103,2,FALSE)*'5'!$G$11</f>
        <v>#N/A</v>
      </c>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t="e">
        <f>+VLOOKUP(J52,'Normen en kosten'!$D$5:$E$103,2,FALSE)*'5'!$G$11</f>
        <v>#N/A</v>
      </c>
      <c r="L52" s="349"/>
      <c r="M52" s="360"/>
    </row>
    <row r="53" spans="1:30" hidden="1" x14ac:dyDescent="0.25">
      <c r="A53" s="408"/>
      <c r="B53" s="349"/>
      <c r="C53" s="358"/>
      <c r="D53" s="358"/>
      <c r="E53" s="359"/>
      <c r="F53" s="359"/>
      <c r="G53" s="349"/>
      <c r="H53" s="349"/>
      <c r="I53" s="349"/>
      <c r="J53" s="349"/>
      <c r="K53" s="349" t="e">
        <f>+VLOOKUP(J53,'Normen en kosten'!$D$5:$E$103,2,FALSE)*'5'!$G$11</f>
        <v>#N/A</v>
      </c>
      <c r="L53" s="349"/>
      <c r="M53" s="360"/>
    </row>
    <row r="54" spans="1:30" hidden="1" x14ac:dyDescent="0.25">
      <c r="A54" s="408"/>
      <c r="B54" s="349"/>
      <c r="C54" s="358"/>
      <c r="D54" s="358"/>
      <c r="E54" s="359"/>
      <c r="F54" s="359"/>
      <c r="G54" s="349"/>
      <c r="H54" s="349"/>
      <c r="I54" s="349"/>
      <c r="J54" s="349"/>
      <c r="K54" s="349" t="e">
        <f>+VLOOKUP(J54,'Normen en kosten'!$D$5:$E$103,2,FALSE)*'5'!$G$11</f>
        <v>#N/A</v>
      </c>
      <c r="L54" s="349"/>
      <c r="M54" s="360"/>
    </row>
    <row r="55" spans="1:30" hidden="1" x14ac:dyDescent="0.25">
      <c r="A55" s="408"/>
      <c r="B55" s="349"/>
      <c r="C55" s="358"/>
      <c r="D55" s="358"/>
      <c r="E55" s="359"/>
      <c r="F55" s="359"/>
      <c r="G55" s="349"/>
      <c r="H55" s="349"/>
      <c r="I55" s="349"/>
      <c r="J55" s="349"/>
      <c r="K55" s="349" t="e">
        <f>+VLOOKUP(J55,'Normen en kosten'!$D$5:$E$103,2,FALSE)*'5'!$G$11</f>
        <v>#N/A</v>
      </c>
      <c r="L55" s="349"/>
      <c r="M55" s="360"/>
    </row>
    <row r="56" spans="1:30" hidden="1" x14ac:dyDescent="0.25">
      <c r="A56" s="408"/>
      <c r="B56" s="349"/>
      <c r="C56" s="358"/>
      <c r="D56" s="358"/>
      <c r="E56" s="359"/>
      <c r="F56" s="359"/>
      <c r="G56" s="349"/>
      <c r="H56" s="349"/>
      <c r="I56" s="349"/>
      <c r="J56" s="349"/>
      <c r="K56" s="349" t="e">
        <f>+VLOOKUP(J56,'Normen en kosten'!$D$5:$E$103,2,FALSE)*'5'!$G$11</f>
        <v>#N/A</v>
      </c>
      <c r="L56" s="349"/>
      <c r="M56" s="360"/>
    </row>
    <row r="57" spans="1:30" hidden="1" x14ac:dyDescent="0.25">
      <c r="A57" s="408"/>
      <c r="B57" s="349"/>
      <c r="C57" s="358"/>
      <c r="D57" s="358"/>
      <c r="E57" s="359"/>
      <c r="F57" s="359"/>
      <c r="G57" s="349"/>
      <c r="H57" s="349"/>
      <c r="I57" s="349"/>
      <c r="J57" s="349"/>
      <c r="K57" s="349" t="e">
        <f>+VLOOKUP(J57,'Normen en kosten'!$D$5:$E$103,2,FALSE)*'5'!$G$11</f>
        <v>#N/A</v>
      </c>
      <c r="L57" s="349"/>
      <c r="M57" s="360"/>
    </row>
    <row r="58" spans="1:30" hidden="1" x14ac:dyDescent="0.25">
      <c r="A58" s="408"/>
      <c r="B58" s="349"/>
      <c r="C58" s="358"/>
      <c r="D58" s="358"/>
      <c r="E58" s="359"/>
      <c r="F58" s="359"/>
      <c r="G58" s="349"/>
      <c r="H58" s="349"/>
      <c r="I58" s="349"/>
      <c r="J58" s="349"/>
      <c r="K58" s="349" t="e">
        <f>+VLOOKUP(J58,'Normen en kosten'!$D$5:$E$103,2,FALSE)*'5'!$G$11</f>
        <v>#N/A</v>
      </c>
      <c r="L58" s="349"/>
      <c r="M58" s="360"/>
    </row>
    <row r="59" spans="1:30" hidden="1" x14ac:dyDescent="0.25">
      <c r="A59" s="408"/>
      <c r="B59" s="349"/>
      <c r="C59" s="358"/>
      <c r="D59" s="358"/>
      <c r="E59" s="359"/>
      <c r="F59" s="359"/>
      <c r="G59" s="349"/>
      <c r="H59" s="349"/>
      <c r="I59" s="349"/>
      <c r="J59" s="349"/>
      <c r="K59" s="349" t="e">
        <f>+VLOOKUP(J59,'Normen en kosten'!$D$5:$E$103,2,FALSE)*'5'!$G$11</f>
        <v>#N/A</v>
      </c>
      <c r="L59" s="349"/>
      <c r="M59" s="360"/>
    </row>
    <row r="60" spans="1:30" hidden="1" x14ac:dyDescent="0.25">
      <c r="A60" s="408"/>
      <c r="B60" s="349"/>
      <c r="C60" s="358"/>
      <c r="D60" s="358"/>
      <c r="E60" s="359"/>
      <c r="F60" s="359"/>
      <c r="G60" s="349"/>
      <c r="H60" s="349"/>
      <c r="I60" s="349"/>
      <c r="J60" s="349"/>
      <c r="K60" s="349" t="e">
        <f>+VLOOKUP(J60,'Normen en kosten'!$D$5:$E$103,2,FALSE)*'5'!$G$11</f>
        <v>#N/A</v>
      </c>
      <c r="L60" s="349"/>
      <c r="M60" s="360"/>
    </row>
    <row r="61" spans="1:30" hidden="1" x14ac:dyDescent="0.25">
      <c r="A61" s="408"/>
      <c r="B61" s="349"/>
      <c r="C61" s="358"/>
      <c r="D61" s="358"/>
      <c r="E61" s="359"/>
      <c r="F61" s="359"/>
      <c r="G61" s="349"/>
      <c r="H61" s="349"/>
      <c r="I61" s="349"/>
      <c r="J61" s="349"/>
      <c r="K61" s="349" t="e">
        <f>+VLOOKUP(J61,'Normen en kosten'!$D$5:$E$103,2,FALSE)*'5'!$G$11</f>
        <v>#N/A</v>
      </c>
      <c r="L61" s="349"/>
      <c r="M61" s="360"/>
    </row>
    <row r="62" spans="1:30" hidden="1" x14ac:dyDescent="0.25">
      <c r="A62" s="408"/>
      <c r="B62" s="349"/>
      <c r="C62" s="358"/>
      <c r="D62" s="358"/>
      <c r="E62" s="359"/>
      <c r="F62" s="359"/>
      <c r="G62" s="349"/>
      <c r="H62" s="349"/>
      <c r="I62" s="349"/>
      <c r="J62" s="349"/>
      <c r="K62" s="349" t="e">
        <f>+VLOOKUP(J62,'Normen en kosten'!$D$5:$E$103,2,FALSE)*'5'!$G$11</f>
        <v>#N/A</v>
      </c>
      <c r="L62" s="349"/>
      <c r="M62" s="360"/>
    </row>
    <row r="63" spans="1:30" hidden="1" x14ac:dyDescent="0.25">
      <c r="A63" s="408"/>
      <c r="B63" s="349"/>
      <c r="C63" s="358"/>
      <c r="D63" s="358"/>
      <c r="E63" s="359"/>
      <c r="F63" s="359"/>
      <c r="G63" s="349"/>
      <c r="H63" s="349"/>
      <c r="I63" s="349"/>
      <c r="J63" s="349"/>
      <c r="K63" s="349" t="e">
        <f>+VLOOKUP(J63,'Normen en kosten'!$D$5:$E$103,2,FALSE)*'5'!$G$11</f>
        <v>#N/A</v>
      </c>
      <c r="L63" s="349"/>
      <c r="M63" s="360"/>
    </row>
    <row r="64" spans="1:30" hidden="1" x14ac:dyDescent="0.25">
      <c r="A64" s="408"/>
      <c r="B64" s="349"/>
      <c r="C64" s="358"/>
      <c r="D64" s="358"/>
      <c r="E64" s="359"/>
      <c r="F64" s="359"/>
      <c r="G64" s="349"/>
      <c r="H64" s="349"/>
      <c r="I64" s="349"/>
      <c r="J64" s="349"/>
      <c r="K64" s="349" t="e">
        <f>+VLOOKUP(J64,'Normen en kosten'!$D$5:$E$103,2,FALSE)*'5'!$G$11</f>
        <v>#N/A</v>
      </c>
      <c r="L64" s="349"/>
      <c r="M64" s="360"/>
    </row>
    <row r="65" spans="1:13" hidden="1" x14ac:dyDescent="0.25">
      <c r="A65" s="408"/>
      <c r="B65" s="349"/>
      <c r="C65" s="358"/>
      <c r="D65" s="358"/>
      <c r="E65" s="359"/>
      <c r="F65" s="359"/>
      <c r="G65" s="349"/>
      <c r="H65" s="349"/>
      <c r="I65" s="349"/>
      <c r="J65" s="349"/>
      <c r="K65" s="349" t="e">
        <f>+VLOOKUP(J65,'Normen en kosten'!$D$5:$E$103,2,FALSE)*'5'!$G$11</f>
        <v>#N/A</v>
      </c>
      <c r="L65" s="349"/>
      <c r="M65" s="360"/>
    </row>
    <row r="66" spans="1:13" hidden="1" x14ac:dyDescent="0.25">
      <c r="A66" s="408"/>
      <c r="B66" s="349"/>
      <c r="C66" s="358"/>
      <c r="D66" s="358"/>
      <c r="E66" s="359"/>
      <c r="F66" s="359"/>
      <c r="G66" s="349"/>
      <c r="H66" s="349"/>
      <c r="I66" s="349"/>
      <c r="J66" s="349"/>
      <c r="K66" s="349" t="e">
        <f>+VLOOKUP(J66,'Normen en kosten'!$D$5:$E$103,2,FALSE)*'5'!$G$11</f>
        <v>#N/A</v>
      </c>
      <c r="L66" s="349"/>
      <c r="M66" s="360"/>
    </row>
    <row r="67" spans="1:13" hidden="1" x14ac:dyDescent="0.25">
      <c r="A67" s="408"/>
      <c r="B67" s="349"/>
      <c r="C67" s="358"/>
      <c r="D67" s="358"/>
      <c r="E67" s="359"/>
      <c r="F67" s="359"/>
      <c r="G67" s="349"/>
      <c r="H67" s="349"/>
      <c r="I67" s="349"/>
      <c r="J67" s="349"/>
      <c r="K67" s="349" t="e">
        <f>+VLOOKUP(J67,'Normen en kosten'!$D$5:$E$103,2,FALSE)*'5'!$G$11</f>
        <v>#N/A</v>
      </c>
      <c r="L67" s="349"/>
      <c r="M67" s="360"/>
    </row>
    <row r="68" spans="1:13" hidden="1" x14ac:dyDescent="0.25">
      <c r="A68" s="408"/>
      <c r="B68" s="349"/>
      <c r="C68" s="358"/>
      <c r="D68" s="358"/>
      <c r="E68" s="359"/>
      <c r="F68" s="359"/>
      <c r="G68" s="349"/>
      <c r="H68" s="349"/>
      <c r="I68" s="349"/>
      <c r="J68" s="349"/>
      <c r="K68" s="349" t="e">
        <f>+VLOOKUP(J68,'Normen en kosten'!$D$5:$E$103,2,FALSE)*'5'!$G$11</f>
        <v>#N/A</v>
      </c>
      <c r="L68" s="349"/>
      <c r="M68" s="360"/>
    </row>
    <row r="69" spans="1:13" hidden="1" x14ac:dyDescent="0.25">
      <c r="A69" s="408"/>
      <c r="B69" s="349"/>
      <c r="C69" s="358"/>
      <c r="D69" s="358"/>
      <c r="E69" s="359"/>
      <c r="F69" s="359"/>
      <c r="G69" s="349"/>
      <c r="H69" s="349"/>
      <c r="I69" s="349"/>
      <c r="J69" s="349"/>
      <c r="K69" s="349" t="e">
        <f>+VLOOKUP(J69,'Normen en kosten'!$D$5:$E$103,2,FALSE)*'5'!$G$11</f>
        <v>#N/A</v>
      </c>
      <c r="L69" s="349"/>
      <c r="M69" s="360"/>
    </row>
    <row r="70" spans="1:13" hidden="1" x14ac:dyDescent="0.25">
      <c r="A70" s="408"/>
      <c r="B70" s="349"/>
      <c r="C70" s="358"/>
      <c r="D70" s="358"/>
      <c r="E70" s="359"/>
      <c r="F70" s="359"/>
      <c r="G70" s="349"/>
      <c r="H70" s="349"/>
      <c r="I70" s="349"/>
      <c r="J70" s="349"/>
      <c r="K70" s="349" t="e">
        <f>+VLOOKUP(J70,'Normen en kosten'!$D$5:$E$103,2,FALSE)*'5'!$G$11</f>
        <v>#N/A</v>
      </c>
      <c r="L70" s="349"/>
      <c r="M70" s="360"/>
    </row>
    <row r="71" spans="1:13" hidden="1" x14ac:dyDescent="0.25">
      <c r="A71" s="408"/>
      <c r="B71" s="349"/>
      <c r="C71" s="358"/>
      <c r="D71" s="358"/>
      <c r="E71" s="359"/>
      <c r="F71" s="359"/>
      <c r="G71" s="349"/>
      <c r="H71" s="349"/>
      <c r="I71" s="349"/>
      <c r="J71" s="349"/>
      <c r="K71" s="349" t="e">
        <f>+VLOOKUP(J71,'Normen en kosten'!$D$5:$E$103,2,FALSE)*'5'!$G$11</f>
        <v>#N/A</v>
      </c>
      <c r="L71" s="349"/>
      <c r="M71" s="360"/>
    </row>
    <row r="72" spans="1:13" hidden="1" x14ac:dyDescent="0.25">
      <c r="A72" s="408"/>
      <c r="B72" s="349"/>
      <c r="C72" s="358"/>
      <c r="D72" s="358"/>
      <c r="E72" s="359"/>
      <c r="F72" s="359"/>
      <c r="G72" s="349"/>
      <c r="H72" s="349"/>
      <c r="I72" s="349"/>
      <c r="J72" s="349"/>
      <c r="K72" s="349" t="e">
        <f>+VLOOKUP(J72,'Normen en kosten'!$D$5:$E$103,2,FALSE)*'5'!$G$11</f>
        <v>#N/A</v>
      </c>
      <c r="L72" s="349"/>
      <c r="M72" s="360"/>
    </row>
    <row r="73" spans="1:13" hidden="1" x14ac:dyDescent="0.25">
      <c r="A73" s="408"/>
      <c r="B73" s="349"/>
      <c r="C73" s="358"/>
      <c r="D73" s="358"/>
      <c r="E73" s="359"/>
      <c r="F73" s="359"/>
      <c r="G73" s="349"/>
      <c r="H73" s="349"/>
      <c r="I73" s="349"/>
      <c r="J73" s="349"/>
      <c r="K73" s="349" t="e">
        <f>+VLOOKUP(J73,'Normen en kosten'!$D$5:$E$103,2,FALSE)*'5'!$G$11</f>
        <v>#N/A</v>
      </c>
      <c r="L73" s="349"/>
      <c r="M73" s="360"/>
    </row>
    <row r="74" spans="1:13" hidden="1" x14ac:dyDescent="0.25">
      <c r="A74" s="408"/>
      <c r="B74" s="349"/>
      <c r="C74" s="358"/>
      <c r="D74" s="358"/>
      <c r="E74" s="359"/>
      <c r="F74" s="359"/>
      <c r="G74" s="349"/>
      <c r="H74" s="349"/>
      <c r="I74" s="349"/>
      <c r="J74" s="349"/>
      <c r="K74" s="349" t="e">
        <f>+VLOOKUP(J74,'Normen en kosten'!$D$5:$E$103,2,FALSE)*'5'!$G$11</f>
        <v>#N/A</v>
      </c>
      <c r="L74" s="349"/>
      <c r="M74" s="360"/>
    </row>
    <row r="75" spans="1:13" hidden="1" x14ac:dyDescent="0.25">
      <c r="A75" s="408"/>
      <c r="B75" s="349"/>
      <c r="C75" s="358"/>
      <c r="D75" s="358"/>
      <c r="E75" s="359"/>
      <c r="F75" s="359"/>
      <c r="G75" s="349"/>
      <c r="H75" s="349"/>
      <c r="I75" s="349"/>
      <c r="J75" s="349"/>
      <c r="K75" s="349" t="e">
        <f>+VLOOKUP(J75,'Normen en kosten'!$D$5:$E$103,2,FALSE)*'5'!$G$11</f>
        <v>#N/A</v>
      </c>
      <c r="L75" s="349"/>
      <c r="M75" s="360"/>
    </row>
    <row r="76" spans="1:13" hidden="1" x14ac:dyDescent="0.25">
      <c r="A76" s="408"/>
      <c r="B76" s="349"/>
      <c r="C76" s="358"/>
      <c r="D76" s="358"/>
      <c r="E76" s="359"/>
      <c r="F76" s="359"/>
      <c r="G76" s="349"/>
      <c r="H76" s="349"/>
      <c r="I76" s="349"/>
      <c r="J76" s="349"/>
      <c r="K76" s="349" t="e">
        <f>+VLOOKUP(J76,'Normen en kosten'!$D$5:$E$103,2,FALSE)*'5'!$G$11</f>
        <v>#N/A</v>
      </c>
      <c r="L76" s="349"/>
      <c r="M76" s="360"/>
    </row>
    <row r="77" spans="1:13" hidden="1" x14ac:dyDescent="0.25">
      <c r="A77" s="408"/>
      <c r="B77" s="349"/>
      <c r="C77" s="358"/>
      <c r="D77" s="358"/>
      <c r="E77" s="359"/>
      <c r="F77" s="359"/>
      <c r="G77" s="349"/>
      <c r="H77" s="349"/>
      <c r="I77" s="349"/>
      <c r="J77" s="349"/>
      <c r="K77" s="349" t="e">
        <f>+VLOOKUP(J77,'Normen en kosten'!$D$5:$E$103,2,FALSE)*'5'!$G$11</f>
        <v>#N/A</v>
      </c>
      <c r="L77" s="349"/>
      <c r="M77" s="360"/>
    </row>
    <row r="78" spans="1:13" hidden="1" x14ac:dyDescent="0.25">
      <c r="A78" s="408"/>
      <c r="B78" s="349"/>
      <c r="C78" s="358"/>
      <c r="D78" s="358"/>
      <c r="E78" s="359"/>
      <c r="F78" s="359"/>
      <c r="G78" s="349"/>
      <c r="H78" s="349"/>
      <c r="I78" s="349"/>
      <c r="J78" s="349"/>
      <c r="K78" s="349" t="e">
        <f>+VLOOKUP(J78,'Normen en kosten'!$D$5:$E$103,2,FALSE)*'5'!$G$11</f>
        <v>#N/A</v>
      </c>
      <c r="L78" s="349"/>
      <c r="M78" s="360"/>
    </row>
    <row r="79" spans="1:13" hidden="1" x14ac:dyDescent="0.25">
      <c r="A79" s="408"/>
      <c r="B79" s="349"/>
      <c r="C79" s="358"/>
      <c r="D79" s="358"/>
      <c r="E79" s="359"/>
      <c r="F79" s="359"/>
      <c r="G79" s="349"/>
      <c r="H79" s="349"/>
      <c r="I79" s="349"/>
      <c r="J79" s="349"/>
      <c r="K79" s="349" t="e">
        <f>+VLOOKUP(J79,'Normen en kosten'!$D$5:$E$103,2,FALSE)*'5'!$G$11</f>
        <v>#N/A</v>
      </c>
      <c r="L79" s="349"/>
      <c r="M79" s="360"/>
    </row>
    <row r="80" spans="1:13" hidden="1" x14ac:dyDescent="0.25">
      <c r="A80" s="408"/>
      <c r="B80" s="349"/>
      <c r="C80" s="358"/>
      <c r="D80" s="358"/>
      <c r="E80" s="359"/>
      <c r="F80" s="359"/>
      <c r="G80" s="349"/>
      <c r="H80" s="349"/>
      <c r="I80" s="349"/>
      <c r="J80" s="349"/>
      <c r="K80" s="349" t="e">
        <f>+VLOOKUP(J80,'Normen en kosten'!$D$5:$E$103,2,FALSE)*'5'!$G$11</f>
        <v>#N/A</v>
      </c>
      <c r="L80" s="349"/>
      <c r="M80" s="360"/>
    </row>
    <row r="81" spans="1:13" hidden="1" x14ac:dyDescent="0.25">
      <c r="A81" s="408"/>
      <c r="B81" s="349"/>
      <c r="C81" s="358"/>
      <c r="D81" s="358"/>
      <c r="E81" s="359"/>
      <c r="F81" s="359"/>
      <c r="G81" s="349"/>
      <c r="H81" s="349"/>
      <c r="I81" s="349"/>
      <c r="J81" s="349"/>
      <c r="K81" s="349" t="e">
        <f>+VLOOKUP(J81,'Normen en kosten'!$D$5:$E$103,2,FALSE)*'5'!$G$11</f>
        <v>#N/A</v>
      </c>
      <c r="L81" s="349"/>
      <c r="M81" s="360"/>
    </row>
    <row r="82" spans="1:13" hidden="1" x14ac:dyDescent="0.25">
      <c r="A82" s="408"/>
      <c r="B82" s="349"/>
      <c r="C82" s="358"/>
      <c r="D82" s="358"/>
      <c r="E82" s="359"/>
      <c r="F82" s="359"/>
      <c r="G82" s="349"/>
      <c r="H82" s="349"/>
      <c r="I82" s="349"/>
      <c r="J82" s="349"/>
      <c r="K82" s="349" t="e">
        <f>+VLOOKUP(J82,'Normen en kosten'!$D$5:$E$103,2,FALSE)*'5'!$G$11</f>
        <v>#N/A</v>
      </c>
      <c r="L82" s="349"/>
      <c r="M82" s="360"/>
    </row>
    <row r="83" spans="1:13" hidden="1" x14ac:dyDescent="0.25">
      <c r="A83" s="408"/>
      <c r="B83" s="349"/>
      <c r="C83" s="358"/>
      <c r="D83" s="358"/>
      <c r="E83" s="359"/>
      <c r="F83" s="359"/>
      <c r="G83" s="349"/>
      <c r="H83" s="349"/>
      <c r="I83" s="349"/>
      <c r="J83" s="349"/>
      <c r="K83" s="349" t="e">
        <f>+VLOOKUP(J83,'Normen en kosten'!$D$5:$E$103,2,FALSE)*'5'!$G$11</f>
        <v>#N/A</v>
      </c>
      <c r="L83" s="349"/>
      <c r="M83" s="360"/>
    </row>
    <row r="84" spans="1:13" hidden="1" x14ac:dyDescent="0.25">
      <c r="A84" s="408"/>
      <c r="B84" s="349"/>
      <c r="C84" s="358"/>
      <c r="D84" s="358"/>
      <c r="E84" s="359"/>
      <c r="F84" s="359"/>
      <c r="G84" s="349"/>
      <c r="H84" s="349"/>
      <c r="I84" s="349"/>
      <c r="J84" s="349"/>
      <c r="K84" s="349" t="e">
        <f>+VLOOKUP(J84,'Normen en kosten'!$D$5:$E$103,2,FALSE)*'5'!$G$11</f>
        <v>#N/A</v>
      </c>
      <c r="L84" s="349"/>
      <c r="M84" s="360"/>
    </row>
    <row r="85" spans="1:13" hidden="1" x14ac:dyDescent="0.25">
      <c r="A85" s="408"/>
      <c r="B85" s="349"/>
      <c r="C85" s="358"/>
      <c r="D85" s="358"/>
      <c r="E85" s="359"/>
      <c r="F85" s="359"/>
      <c r="G85" s="349"/>
      <c r="H85" s="349"/>
      <c r="I85" s="349"/>
      <c r="J85" s="349"/>
      <c r="K85" s="349" t="e">
        <f>+VLOOKUP(J85,'Normen en kosten'!$D$5:$E$103,2,FALSE)*'5'!$G$11</f>
        <v>#N/A</v>
      </c>
      <c r="L85" s="349"/>
      <c r="M85" s="360"/>
    </row>
    <row r="86" spans="1:13" hidden="1" x14ac:dyDescent="0.25">
      <c r="A86" s="408"/>
      <c r="B86" s="349"/>
      <c r="C86" s="358"/>
      <c r="D86" s="358"/>
      <c r="E86" s="359"/>
      <c r="F86" s="359"/>
      <c r="G86" s="349"/>
      <c r="H86" s="349"/>
      <c r="I86" s="349"/>
      <c r="J86" s="349"/>
      <c r="K86" s="349" t="e">
        <f>+VLOOKUP(J86,'Normen en kosten'!$D$5:$E$103,2,FALSE)*'5'!$G$11</f>
        <v>#N/A</v>
      </c>
      <c r="L86" s="349"/>
      <c r="M86" s="360"/>
    </row>
    <row r="87" spans="1:13" hidden="1" x14ac:dyDescent="0.25">
      <c r="A87" s="408"/>
      <c r="B87" s="349"/>
      <c r="C87" s="358"/>
      <c r="D87" s="358"/>
      <c r="E87" s="359"/>
      <c r="F87" s="359"/>
      <c r="G87" s="349"/>
      <c r="H87" s="349"/>
      <c r="I87" s="349"/>
      <c r="J87" s="349"/>
      <c r="K87" s="349" t="e">
        <f>+VLOOKUP(J87,'Normen en kosten'!$D$5:$E$103,2,FALSE)*'5'!$G$11</f>
        <v>#N/A</v>
      </c>
      <c r="L87" s="349"/>
      <c r="M87" s="360"/>
    </row>
    <row r="88" spans="1:13" hidden="1" x14ac:dyDescent="0.25">
      <c r="A88" s="408"/>
      <c r="B88" s="349"/>
      <c r="C88" s="358"/>
      <c r="D88" s="358"/>
      <c r="E88" s="359"/>
      <c r="F88" s="359"/>
      <c r="G88" s="349"/>
      <c r="H88" s="349"/>
      <c r="I88" s="349"/>
      <c r="J88" s="349"/>
      <c r="K88" s="349" t="e">
        <f>+VLOOKUP(J88,'Normen en kosten'!$D$5:$E$103,2,FALSE)*'5'!$G$11</f>
        <v>#N/A</v>
      </c>
      <c r="L88" s="349"/>
      <c r="M88" s="360"/>
    </row>
    <row r="89" spans="1:13" hidden="1" x14ac:dyDescent="0.25">
      <c r="A89" s="408"/>
      <c r="B89" s="349"/>
      <c r="C89" s="358"/>
      <c r="D89" s="358"/>
      <c r="E89" s="359"/>
      <c r="F89" s="359"/>
      <c r="G89" s="349"/>
      <c r="H89" s="349"/>
      <c r="I89" s="349"/>
      <c r="J89" s="349"/>
      <c r="K89" s="349" t="e">
        <f>+VLOOKUP(J89,'Normen en kosten'!$D$5:$E$103,2,FALSE)*'5'!$G$11</f>
        <v>#N/A</v>
      </c>
      <c r="L89" s="349"/>
      <c r="M89" s="360"/>
    </row>
    <row r="90" spans="1:13" hidden="1" x14ac:dyDescent="0.25">
      <c r="A90" s="408"/>
      <c r="B90" s="349"/>
      <c r="C90" s="358"/>
      <c r="D90" s="358"/>
      <c r="E90" s="359"/>
      <c r="F90" s="359"/>
      <c r="G90" s="349"/>
      <c r="H90" s="349"/>
      <c r="I90" s="349"/>
      <c r="J90" s="349"/>
      <c r="K90" s="349" t="e">
        <f>+VLOOKUP(J90,'Normen en kosten'!$D$5:$E$103,2,FALSE)*'5'!$G$11</f>
        <v>#N/A</v>
      </c>
      <c r="L90" s="349"/>
      <c r="M90" s="360"/>
    </row>
    <row r="91" spans="1:13" hidden="1" x14ac:dyDescent="0.25">
      <c r="A91" s="408"/>
      <c r="B91" s="349"/>
      <c r="C91" s="358"/>
      <c r="D91" s="358"/>
      <c r="E91" s="359"/>
      <c r="F91" s="359"/>
      <c r="G91" s="349"/>
      <c r="H91" s="349"/>
      <c r="I91" s="349"/>
      <c r="J91" s="349"/>
      <c r="K91" s="349" t="e">
        <f>+VLOOKUP(J91,'Normen en kosten'!$D$5:$E$103,2,FALSE)*'5'!$G$11</f>
        <v>#N/A</v>
      </c>
      <c r="L91" s="349"/>
      <c r="M91" s="360"/>
    </row>
    <row r="92" spans="1:13" hidden="1" x14ac:dyDescent="0.25">
      <c r="A92" s="408"/>
      <c r="B92" s="349"/>
      <c r="C92" s="358"/>
      <c r="D92" s="358"/>
      <c r="E92" s="359"/>
      <c r="F92" s="359"/>
      <c r="G92" s="349"/>
      <c r="H92" s="349"/>
      <c r="I92" s="349"/>
      <c r="J92" s="349"/>
      <c r="K92" s="349" t="e">
        <f>+VLOOKUP(J92,'Normen en kosten'!$D$5:$E$103,2,FALSE)*'5'!$G$11</f>
        <v>#N/A</v>
      </c>
      <c r="L92" s="349"/>
      <c r="M92" s="360"/>
    </row>
    <row r="93" spans="1:13" hidden="1" x14ac:dyDescent="0.25">
      <c r="A93" s="408"/>
      <c r="B93" s="349"/>
      <c r="C93" s="358"/>
      <c r="D93" s="358"/>
      <c r="E93" s="359"/>
      <c r="F93" s="359"/>
      <c r="G93" s="349"/>
      <c r="H93" s="349"/>
      <c r="I93" s="349"/>
      <c r="J93" s="349"/>
      <c r="K93" s="349" t="e">
        <f>+VLOOKUP(J93,'Normen en kosten'!$D$5:$E$103,2,FALSE)*'5'!$G$11</f>
        <v>#N/A</v>
      </c>
      <c r="L93" s="349"/>
      <c r="M93" s="360"/>
    </row>
    <row r="94" spans="1:13" hidden="1" x14ac:dyDescent="0.25">
      <c r="A94" s="408"/>
      <c r="B94" s="349"/>
      <c r="C94" s="358"/>
      <c r="D94" s="358"/>
      <c r="E94" s="359"/>
      <c r="F94" s="359"/>
      <c r="G94" s="349"/>
      <c r="H94" s="349"/>
      <c r="I94" s="349"/>
      <c r="J94" s="349"/>
      <c r="K94" s="349" t="e">
        <f>+VLOOKUP(J94,'Normen en kosten'!$D$5:$E$103,2,FALSE)*'5'!$G$11</f>
        <v>#N/A</v>
      </c>
      <c r="L94" s="349"/>
      <c r="M94" s="360"/>
    </row>
    <row r="95" spans="1:13" hidden="1" x14ac:dyDescent="0.25">
      <c r="A95" s="408"/>
      <c r="B95" s="349"/>
      <c r="C95" s="358"/>
      <c r="D95" s="358"/>
      <c r="E95" s="359"/>
      <c r="F95" s="359"/>
      <c r="G95" s="349"/>
      <c r="H95" s="349"/>
      <c r="I95" s="349"/>
      <c r="J95" s="349"/>
      <c r="K95" s="349" t="e">
        <f>+VLOOKUP(J95,'Normen en kosten'!$D$5:$E$103,2,FALSE)*'5'!$G$11</f>
        <v>#N/A</v>
      </c>
      <c r="L95" s="349"/>
      <c r="M95" s="360"/>
    </row>
    <row r="96" spans="1:13" hidden="1" x14ac:dyDescent="0.25">
      <c r="A96" s="408"/>
      <c r="B96" s="349"/>
      <c r="C96" s="358"/>
      <c r="D96" s="358"/>
      <c r="E96" s="359"/>
      <c r="F96" s="359"/>
      <c r="G96" s="349"/>
      <c r="H96" s="349"/>
      <c r="I96" s="349"/>
      <c r="J96" s="349"/>
      <c r="K96" s="349" t="e">
        <f>+VLOOKUP(J96,'Normen en kosten'!$D$5:$E$103,2,FALSE)*'5'!$G$11</f>
        <v>#N/A</v>
      </c>
      <c r="L96" s="349"/>
      <c r="M96" s="360"/>
    </row>
    <row r="97" spans="1:14" hidden="1" x14ac:dyDescent="0.25">
      <c r="A97" s="408"/>
      <c r="B97" s="349"/>
      <c r="C97" s="358"/>
      <c r="D97" s="358"/>
      <c r="E97" s="359"/>
      <c r="F97" s="359"/>
      <c r="G97" s="349"/>
      <c r="H97" s="349"/>
      <c r="I97" s="349"/>
      <c r="J97" s="349"/>
      <c r="K97" s="349" t="e">
        <f>+VLOOKUP(J97,'Normen en kosten'!$D$5:$E$103,2,FALSE)*'5'!$G$11</f>
        <v>#N/A</v>
      </c>
      <c r="L97" s="349"/>
      <c r="M97" s="360"/>
    </row>
    <row r="98" spans="1:14" hidden="1" x14ac:dyDescent="0.25">
      <c r="A98" s="408"/>
      <c r="B98" s="349"/>
      <c r="C98" s="358"/>
      <c r="D98" s="358"/>
      <c r="E98" s="359"/>
      <c r="F98" s="359"/>
      <c r="G98" s="349"/>
      <c r="H98" s="349"/>
      <c r="I98" s="349"/>
      <c r="J98" s="349"/>
      <c r="K98" s="349" t="e">
        <f>+VLOOKUP(J98,'Normen en kosten'!$D$5:$E$103,2,FALSE)*'5'!$G$11</f>
        <v>#N/A</v>
      </c>
      <c r="L98" s="349"/>
      <c r="M98" s="360"/>
    </row>
    <row r="99" spans="1:14" hidden="1" x14ac:dyDescent="0.25">
      <c r="A99" s="408"/>
      <c r="B99" s="349"/>
      <c r="C99" s="358"/>
      <c r="D99" s="358"/>
      <c r="E99" s="359"/>
      <c r="F99" s="359"/>
      <c r="G99" s="349"/>
      <c r="H99" s="349"/>
      <c r="I99" s="349"/>
      <c r="J99" s="349"/>
      <c r="K99" s="349" t="e">
        <f>+VLOOKUP(J99,'Normen en kosten'!$D$5:$E$103,2,FALSE)*'5'!$G$11</f>
        <v>#N/A</v>
      </c>
      <c r="L99" s="349"/>
      <c r="M99" s="360"/>
      <c r="N99" s="362"/>
    </row>
    <row r="100" spans="1:14" hidden="1" x14ac:dyDescent="0.25">
      <c r="A100" s="408"/>
      <c r="B100" s="349"/>
      <c r="C100" s="358"/>
      <c r="D100" s="358"/>
      <c r="E100" s="359"/>
      <c r="F100" s="359"/>
      <c r="G100" s="349"/>
      <c r="H100" s="349"/>
      <c r="I100" s="349"/>
      <c r="J100" s="349"/>
      <c r="K100" s="349" t="e">
        <f>+VLOOKUP(J100,'Normen en kosten'!$D$5:$E$103,2,FALSE)*'5'!$G$11</f>
        <v>#N/A</v>
      </c>
      <c r="L100" s="349"/>
      <c r="M100" s="360"/>
    </row>
    <row r="101" spans="1:14" hidden="1" x14ac:dyDescent="0.25">
      <c r="A101" s="408"/>
      <c r="B101" s="349"/>
      <c r="C101" s="358"/>
      <c r="D101" s="358"/>
      <c r="E101" s="359"/>
      <c r="F101" s="359"/>
      <c r="G101" s="349"/>
      <c r="H101" s="349"/>
      <c r="I101" s="349"/>
      <c r="J101" s="349"/>
      <c r="K101" s="349" t="e">
        <f>+VLOOKUP(J101,'Normen en kosten'!$D$5:$E$103,2,FALSE)*'5'!$G$11</f>
        <v>#N/A</v>
      </c>
      <c r="L101" s="349"/>
      <c r="M101" s="360"/>
    </row>
    <row r="102" spans="1:14" hidden="1" x14ac:dyDescent="0.25">
      <c r="A102" s="408"/>
      <c r="B102" s="349"/>
      <c r="C102" s="358"/>
      <c r="D102" s="358"/>
      <c r="E102" s="359"/>
      <c r="F102" s="359"/>
      <c r="G102" s="349"/>
      <c r="H102" s="349"/>
      <c r="I102" s="349"/>
      <c r="J102" s="349"/>
      <c r="K102" s="349" t="e">
        <f>+VLOOKUP(J102,'Normen en kosten'!$D$5:$E$103,2,FALSE)*'5'!$G$11</f>
        <v>#N/A</v>
      </c>
      <c r="L102" s="349"/>
      <c r="M102" s="360"/>
    </row>
    <row r="103" spans="1:14" hidden="1" x14ac:dyDescent="0.25">
      <c r="A103" s="408"/>
      <c r="B103" s="349"/>
      <c r="C103" s="358"/>
      <c r="D103" s="358"/>
      <c r="E103" s="359"/>
      <c r="F103" s="359"/>
      <c r="G103" s="349"/>
      <c r="H103" s="349"/>
      <c r="I103" s="349"/>
      <c r="J103" s="349"/>
      <c r="K103" s="349" t="e">
        <f>+VLOOKUP(J103,'Normen en kosten'!$D$5:$E$103,2,FALSE)*'5'!$G$11</f>
        <v>#N/A</v>
      </c>
      <c r="L103" s="349"/>
      <c r="M103" s="360"/>
    </row>
    <row r="104" spans="1:14" hidden="1" x14ac:dyDescent="0.25">
      <c r="A104" s="408"/>
      <c r="B104" s="349"/>
      <c r="C104" s="358"/>
      <c r="D104" s="358"/>
      <c r="E104" s="359"/>
      <c r="F104" s="359"/>
      <c r="G104" s="349"/>
      <c r="H104" s="349"/>
      <c r="I104" s="349"/>
      <c r="J104" s="349"/>
      <c r="K104" s="349" t="e">
        <f>+VLOOKUP(J104,'Normen en kosten'!$D$5:$E$103,2,FALSE)*'5'!$G$11</f>
        <v>#N/A</v>
      </c>
      <c r="L104" s="349"/>
      <c r="M104" s="360"/>
    </row>
    <row r="105" spans="1:14" hidden="1" x14ac:dyDescent="0.25">
      <c r="A105" s="408"/>
      <c r="B105" s="349"/>
      <c r="C105" s="358"/>
      <c r="D105" s="358"/>
      <c r="E105" s="359"/>
      <c r="F105" s="359"/>
      <c r="G105" s="349"/>
      <c r="H105" s="349"/>
      <c r="I105" s="349"/>
      <c r="J105" s="349"/>
      <c r="K105" s="349" t="e">
        <f>+VLOOKUP(J105,'Normen en kosten'!$D$5:$E$103,2,FALSE)*'5'!$G$11</f>
        <v>#N/A</v>
      </c>
      <c r="L105" s="349"/>
      <c r="M105" s="360"/>
    </row>
    <row r="106" spans="1:14" hidden="1" x14ac:dyDescent="0.25">
      <c r="A106" s="408"/>
      <c r="B106" s="349"/>
      <c r="C106" s="358"/>
      <c r="D106" s="358"/>
      <c r="E106" s="359"/>
      <c r="F106" s="359"/>
      <c r="G106" s="349"/>
      <c r="H106" s="349"/>
      <c r="I106" s="349"/>
      <c r="J106" s="349"/>
      <c r="K106" s="349" t="e">
        <f>+VLOOKUP(J106,'Normen en kosten'!$D$5:$E$103,2,FALSE)*'5'!$G$11</f>
        <v>#N/A</v>
      </c>
      <c r="L106" s="349"/>
      <c r="M106" s="360"/>
    </row>
    <row r="107" spans="1:14" hidden="1" x14ac:dyDescent="0.25">
      <c r="A107" s="408"/>
      <c r="B107" s="349"/>
      <c r="C107" s="358"/>
      <c r="D107" s="358"/>
      <c r="E107" s="359"/>
      <c r="F107" s="359"/>
      <c r="G107" s="349"/>
      <c r="H107" s="349"/>
      <c r="I107" s="349"/>
      <c r="J107" s="349"/>
      <c r="K107" s="349" t="e">
        <f>+VLOOKUP(J107,'Normen en kosten'!$D$5:$E$103,2,FALSE)*'5'!$G$11</f>
        <v>#N/A</v>
      </c>
      <c r="L107" s="349"/>
      <c r="M107" s="360"/>
    </row>
    <row r="108" spans="1:14" hidden="1" x14ac:dyDescent="0.25">
      <c r="A108" s="408"/>
      <c r="B108" s="349"/>
      <c r="C108" s="358"/>
      <c r="D108" s="358"/>
      <c r="E108" s="359"/>
      <c r="F108" s="359"/>
      <c r="G108" s="349"/>
      <c r="H108" s="349"/>
      <c r="I108" s="349"/>
      <c r="J108" s="349"/>
      <c r="K108" s="349" t="e">
        <f>+VLOOKUP(J108,'Normen en kosten'!$D$5:$E$103,2,FALSE)*'5'!$G$11</f>
        <v>#N/A</v>
      </c>
      <c r="L108" s="349"/>
      <c r="M108" s="360"/>
    </row>
    <row r="109" spans="1:14" hidden="1" x14ac:dyDescent="0.25">
      <c r="A109" s="408"/>
      <c r="B109" s="349"/>
      <c r="C109" s="358"/>
      <c r="D109" s="358"/>
      <c r="E109" s="359"/>
      <c r="F109" s="359"/>
      <c r="G109" s="349"/>
      <c r="H109" s="349"/>
      <c r="I109" s="349"/>
      <c r="J109" s="349"/>
      <c r="K109" s="349" t="e">
        <f>+VLOOKUP(J109,'Normen en kosten'!$D$5:$E$103,2,FALSE)*'5'!$G$11</f>
        <v>#N/A</v>
      </c>
      <c r="L109" s="349"/>
      <c r="M109" s="360"/>
    </row>
    <row r="110" spans="1:14" hidden="1" x14ac:dyDescent="0.25">
      <c r="A110" s="408"/>
      <c r="B110" s="349"/>
      <c r="C110" s="358"/>
      <c r="D110" s="358"/>
      <c r="E110" s="359"/>
      <c r="F110" s="359"/>
      <c r="G110" s="349"/>
      <c r="H110" s="349"/>
      <c r="I110" s="349"/>
      <c r="J110" s="349"/>
      <c r="K110" s="349" t="e">
        <f>+VLOOKUP(J110,'Normen en kosten'!$D$5:$E$103,2,FALSE)*'5'!$G$11</f>
        <v>#N/A</v>
      </c>
      <c r="L110" s="349"/>
      <c r="M110" s="360"/>
    </row>
    <row r="111" spans="1:14" hidden="1" x14ac:dyDescent="0.25">
      <c r="A111" s="408"/>
      <c r="B111" s="349"/>
      <c r="C111" s="358"/>
      <c r="D111" s="358"/>
      <c r="E111" s="359"/>
      <c r="F111" s="359"/>
      <c r="G111" s="349"/>
      <c r="H111" s="349"/>
      <c r="I111" s="349"/>
      <c r="J111" s="349"/>
      <c r="K111" s="349" t="e">
        <f>+VLOOKUP(J111,'Normen en kosten'!$D$5:$E$103,2,FALSE)*'5'!$G$11</f>
        <v>#N/A</v>
      </c>
      <c r="L111" s="349"/>
      <c r="M111" s="360"/>
    </row>
    <row r="112" spans="1:14" hidden="1" x14ac:dyDescent="0.25">
      <c r="A112" s="408"/>
      <c r="B112" s="349"/>
      <c r="C112" s="358"/>
      <c r="D112" s="358"/>
      <c r="E112" s="359"/>
      <c r="F112" s="359"/>
      <c r="G112" s="349"/>
      <c r="H112" s="349"/>
      <c r="I112" s="349"/>
      <c r="J112" s="349"/>
      <c r="K112" s="349" t="e">
        <f>+VLOOKUP(J112,'Normen en kosten'!$D$5:$E$103,2,FALSE)*'5'!$G$11</f>
        <v>#N/A</v>
      </c>
      <c r="L112" s="349"/>
      <c r="M112" s="360"/>
    </row>
    <row r="113" spans="1:13" hidden="1" x14ac:dyDescent="0.25">
      <c r="A113" s="408"/>
      <c r="B113" s="349"/>
      <c r="C113" s="358"/>
      <c r="D113" s="358"/>
      <c r="E113" s="359"/>
      <c r="F113" s="359"/>
      <c r="G113" s="349"/>
      <c r="H113" s="349"/>
      <c r="I113" s="349"/>
      <c r="J113" s="349"/>
      <c r="K113" s="349" t="e">
        <f>+VLOOKUP(J113,'Normen en kosten'!$D$5:$E$103,2,FALSE)*'5'!$G$11</f>
        <v>#N/A</v>
      </c>
      <c r="L113" s="349"/>
      <c r="M113" s="360"/>
    </row>
    <row r="114" spans="1:13" hidden="1" x14ac:dyDescent="0.25">
      <c r="A114" s="408"/>
      <c r="B114" s="349"/>
      <c r="C114" s="358"/>
      <c r="D114" s="358"/>
      <c r="E114" s="359"/>
      <c r="F114" s="359"/>
      <c r="G114" s="349"/>
      <c r="H114" s="349"/>
      <c r="I114" s="349"/>
      <c r="J114" s="349"/>
      <c r="K114" s="349" t="e">
        <f>+VLOOKUP(J114,'Normen en kosten'!$D$5:$E$103,2,FALSE)*'5'!$G$11</f>
        <v>#N/A</v>
      </c>
      <c r="L114" s="349"/>
      <c r="M114" s="360"/>
    </row>
    <row r="115" spans="1:13" hidden="1" x14ac:dyDescent="0.25">
      <c r="A115" s="408"/>
      <c r="B115" s="349"/>
      <c r="C115" s="358"/>
      <c r="D115" s="358"/>
      <c r="E115" s="359"/>
      <c r="F115" s="359"/>
      <c r="G115" s="349"/>
      <c r="H115" s="349"/>
      <c r="I115" s="349"/>
      <c r="J115" s="349"/>
      <c r="K115" s="349" t="e">
        <f>+VLOOKUP(J115,'Normen en kosten'!$D$5:$E$103,2,FALSE)*'5'!$G$11</f>
        <v>#N/A</v>
      </c>
      <c r="L115" s="349"/>
      <c r="M115" s="360"/>
    </row>
    <row r="116" spans="1:13" hidden="1" x14ac:dyDescent="0.25">
      <c r="A116" s="408"/>
      <c r="B116" s="349"/>
      <c r="C116" s="358"/>
      <c r="D116" s="358"/>
      <c r="E116" s="359"/>
      <c r="F116" s="359"/>
      <c r="G116" s="349"/>
      <c r="H116" s="349"/>
      <c r="I116" s="349"/>
      <c r="J116" s="349"/>
      <c r="K116" s="349" t="e">
        <f>+VLOOKUP(J116,'Normen en kosten'!$D$5:$E$103,2,FALSE)*'5'!$G$11</f>
        <v>#N/A</v>
      </c>
      <c r="L116" s="349"/>
      <c r="M116" s="360"/>
    </row>
    <row r="117" spans="1:13" hidden="1" x14ac:dyDescent="0.25">
      <c r="A117" s="408"/>
      <c r="B117" s="349"/>
      <c r="C117" s="358"/>
      <c r="D117" s="358"/>
      <c r="E117" s="359"/>
      <c r="F117" s="359"/>
      <c r="G117" s="349"/>
      <c r="H117" s="349"/>
      <c r="I117" s="349"/>
      <c r="J117" s="349"/>
      <c r="K117" s="349" t="e">
        <f>+VLOOKUP(J117,'Normen en kosten'!$D$5:$E$103,2,FALSE)*'5'!$G$11</f>
        <v>#N/A</v>
      </c>
      <c r="L117" s="349"/>
      <c r="M117" s="360"/>
    </row>
    <row r="118" spans="1:13" hidden="1" x14ac:dyDescent="0.25">
      <c r="A118" s="408"/>
      <c r="B118" s="349"/>
      <c r="C118" s="358"/>
      <c r="D118" s="358"/>
      <c r="E118" s="359"/>
      <c r="F118" s="359"/>
      <c r="G118" s="349"/>
      <c r="H118" s="349"/>
      <c r="I118" s="349"/>
      <c r="J118" s="349"/>
      <c r="K118" s="349" t="e">
        <f>+VLOOKUP(J118,'Normen en kosten'!$D$5:$E$103,2,FALSE)*'5'!$G$11</f>
        <v>#N/A</v>
      </c>
      <c r="L118" s="349"/>
      <c r="M118" s="360"/>
    </row>
    <row r="119" spans="1:13" hidden="1" x14ac:dyDescent="0.25">
      <c r="A119" s="408"/>
      <c r="B119" s="349"/>
      <c r="C119" s="358"/>
      <c r="D119" s="358"/>
      <c r="E119" s="359"/>
      <c r="F119" s="359"/>
      <c r="G119" s="349"/>
      <c r="H119" s="349"/>
      <c r="I119" s="349"/>
      <c r="J119" s="349"/>
      <c r="K119" s="349" t="e">
        <f>+VLOOKUP(J119,'Normen en kosten'!$D$5:$E$103,2,FALSE)*'5'!$G$11</f>
        <v>#N/A</v>
      </c>
      <c r="L119" s="349"/>
      <c r="M119" s="360"/>
    </row>
    <row r="120" spans="1:13" hidden="1" x14ac:dyDescent="0.25">
      <c r="A120" s="408"/>
      <c r="B120" s="349"/>
      <c r="C120" s="358"/>
      <c r="D120" s="358"/>
      <c r="E120" s="359"/>
      <c r="F120" s="359"/>
      <c r="G120" s="349"/>
      <c r="H120" s="349"/>
      <c r="I120" s="349"/>
      <c r="J120" s="349"/>
      <c r="K120" s="349" t="e">
        <f>+VLOOKUP(J120,'Normen en kosten'!$D$5:$E$103,2,FALSE)*'5'!$G$11</f>
        <v>#N/A</v>
      </c>
      <c r="L120" s="349"/>
      <c r="M120" s="360"/>
    </row>
    <row r="121" spans="1:13" hidden="1" x14ac:dyDescent="0.25">
      <c r="A121" s="408"/>
      <c r="B121" s="349"/>
      <c r="C121" s="358"/>
      <c r="D121" s="358"/>
      <c r="E121" s="359"/>
      <c r="F121" s="359"/>
      <c r="G121" s="349"/>
      <c r="H121" s="349"/>
      <c r="I121" s="349"/>
      <c r="J121" s="349"/>
      <c r="K121" s="349" t="e">
        <f>+VLOOKUP(J121,'Normen en kosten'!$D$5:$E$103,2,FALSE)*'5'!$G$11</f>
        <v>#N/A</v>
      </c>
      <c r="L121" s="349"/>
      <c r="M121" s="360"/>
    </row>
    <row r="122" spans="1:13" hidden="1" x14ac:dyDescent="0.25">
      <c r="A122" s="408"/>
      <c r="B122" s="349"/>
      <c r="C122" s="358"/>
      <c r="D122" s="358"/>
      <c r="E122" s="359"/>
      <c r="F122" s="359"/>
      <c r="G122" s="349"/>
      <c r="H122" s="349"/>
      <c r="I122" s="349"/>
      <c r="J122" s="349"/>
      <c r="K122" s="349" t="e">
        <f>+VLOOKUP(J122,'Normen en kosten'!$D$5:$E$103,2,FALSE)*'5'!$G$11</f>
        <v>#N/A</v>
      </c>
      <c r="L122" s="349"/>
      <c r="M122" s="360"/>
    </row>
    <row r="123" spans="1:13" hidden="1" x14ac:dyDescent="0.25">
      <c r="A123" s="408"/>
      <c r="B123" s="349"/>
      <c r="C123" s="358"/>
      <c r="D123" s="358"/>
      <c r="E123" s="359"/>
      <c r="F123" s="359"/>
      <c r="G123" s="349"/>
      <c r="H123" s="349"/>
      <c r="I123" s="349"/>
      <c r="J123" s="349"/>
      <c r="K123" s="349" t="e">
        <f>+VLOOKUP(J123,'Normen en kosten'!$D$5:$E$103,2,FALSE)*'5'!$G$11</f>
        <v>#N/A</v>
      </c>
      <c r="L123" s="349"/>
      <c r="M123" s="360"/>
    </row>
    <row r="124" spans="1:13" hidden="1" x14ac:dyDescent="0.25">
      <c r="A124" s="408"/>
      <c r="B124" s="349"/>
      <c r="C124" s="358"/>
      <c r="D124" s="358"/>
      <c r="E124" s="359"/>
      <c r="F124" s="359"/>
      <c r="G124" s="349"/>
      <c r="H124" s="349"/>
      <c r="I124" s="349"/>
      <c r="J124" s="349"/>
      <c r="K124" s="349" t="e">
        <f>+VLOOKUP(J124,'Normen en kosten'!$D$5:$E$103,2,FALSE)*'5'!$G$11</f>
        <v>#N/A</v>
      </c>
      <c r="L124" s="349"/>
      <c r="M124" s="360"/>
    </row>
    <row r="125" spans="1:13" hidden="1" x14ac:dyDescent="0.25">
      <c r="A125" s="408"/>
      <c r="B125" s="349"/>
      <c r="C125" s="358"/>
      <c r="D125" s="358"/>
      <c r="E125" s="359"/>
      <c r="F125" s="359"/>
      <c r="G125" s="349"/>
      <c r="H125" s="349"/>
      <c r="I125" s="349"/>
      <c r="J125" s="349"/>
      <c r="K125" s="349" t="e">
        <f>+VLOOKUP(J125,'Normen en kosten'!$D$5:$E$103,2,FALSE)*'5'!$G$11</f>
        <v>#N/A</v>
      </c>
      <c r="L125" s="349"/>
      <c r="M125" s="360"/>
    </row>
    <row r="126" spans="1:13" hidden="1" x14ac:dyDescent="0.25">
      <c r="A126" s="408"/>
      <c r="B126" s="349"/>
      <c r="C126" s="358"/>
      <c r="D126" s="358"/>
      <c r="E126" s="359"/>
      <c r="F126" s="359"/>
      <c r="G126" s="349"/>
      <c r="H126" s="349"/>
      <c r="I126" s="349"/>
      <c r="J126" s="349"/>
      <c r="K126" s="349" t="e">
        <f>+VLOOKUP(J126,'Normen en kosten'!$D$5:$E$103,2,FALSE)*'5'!$G$11</f>
        <v>#N/A</v>
      </c>
      <c r="L126" s="349"/>
      <c r="M126" s="360"/>
    </row>
    <row r="127" spans="1:13" hidden="1" x14ac:dyDescent="0.25">
      <c r="A127" s="408"/>
      <c r="B127" s="349"/>
      <c r="C127" s="358"/>
      <c r="D127" s="358"/>
      <c r="E127" s="359"/>
      <c r="F127" s="359"/>
      <c r="G127" s="349"/>
      <c r="H127" s="349"/>
      <c r="I127" s="349"/>
      <c r="J127" s="349"/>
      <c r="K127" s="349" t="e">
        <f>+VLOOKUP(J127,'Normen en kosten'!$D$5:$E$103,2,FALSE)*'5'!$G$11</f>
        <v>#N/A</v>
      </c>
      <c r="L127" s="349"/>
      <c r="M127" s="360"/>
    </row>
    <row r="128" spans="1:13" hidden="1" x14ac:dyDescent="0.25">
      <c r="A128" s="408"/>
      <c r="B128" s="349"/>
      <c r="C128" s="358"/>
      <c r="D128" s="358"/>
      <c r="E128" s="359"/>
      <c r="F128" s="359"/>
      <c r="G128" s="349"/>
      <c r="H128" s="349"/>
      <c r="I128" s="349"/>
      <c r="J128" s="349"/>
      <c r="K128" s="349" t="e">
        <f>+VLOOKUP(J128,'Normen en kosten'!$D$5:$E$103,2,FALSE)*'5'!$G$11</f>
        <v>#N/A</v>
      </c>
      <c r="L128" s="349"/>
      <c r="M128" s="360"/>
    </row>
    <row r="129" spans="1:13" hidden="1" x14ac:dyDescent="0.25">
      <c r="A129" s="408"/>
      <c r="B129" s="349"/>
      <c r="C129" s="358"/>
      <c r="D129" s="358"/>
      <c r="E129" s="359"/>
      <c r="F129" s="359"/>
      <c r="G129" s="349"/>
      <c r="H129" s="349"/>
      <c r="I129" s="349"/>
      <c r="J129" s="349"/>
      <c r="K129" s="349" t="e">
        <f>+VLOOKUP(J129,'Normen en kosten'!$D$5:$E$103,2,FALSE)*'5'!$G$11</f>
        <v>#N/A</v>
      </c>
      <c r="L129" s="349"/>
      <c r="M129" s="360"/>
    </row>
    <row r="130" spans="1:13" hidden="1" x14ac:dyDescent="0.25">
      <c r="A130" s="408"/>
      <c r="B130" s="349"/>
      <c r="C130" s="358"/>
      <c r="D130" s="358"/>
      <c r="E130" s="359"/>
      <c r="F130" s="359"/>
      <c r="G130" s="349"/>
      <c r="H130" s="349"/>
      <c r="I130" s="349"/>
      <c r="J130" s="349"/>
      <c r="K130" s="349" t="e">
        <f>+VLOOKUP(J130,'Normen en kosten'!$D$5:$E$103,2,FALSE)*'5'!$G$11</f>
        <v>#N/A</v>
      </c>
      <c r="L130" s="349"/>
      <c r="M130" s="360"/>
    </row>
    <row r="131" spans="1:13" hidden="1" x14ac:dyDescent="0.25">
      <c r="A131" s="408"/>
      <c r="B131" s="349"/>
      <c r="C131" s="358"/>
      <c r="D131" s="358"/>
      <c r="E131" s="359"/>
      <c r="F131" s="359"/>
      <c r="G131" s="349"/>
      <c r="H131" s="349"/>
      <c r="I131" s="349"/>
      <c r="J131" s="349"/>
      <c r="K131" s="349" t="e">
        <f>+VLOOKUP(J131,'Normen en kosten'!$D$5:$E$103,2,FALSE)*'5'!$G$11</f>
        <v>#N/A</v>
      </c>
      <c r="L131" s="349"/>
      <c r="M131" s="360"/>
    </row>
    <row r="132" spans="1:13" hidden="1" x14ac:dyDescent="0.25">
      <c r="A132" s="408"/>
      <c r="B132" s="349"/>
      <c r="C132" s="358"/>
      <c r="D132" s="358"/>
      <c r="E132" s="359"/>
      <c r="F132" s="359"/>
      <c r="G132" s="349"/>
      <c r="H132" s="349"/>
      <c r="I132" s="349"/>
      <c r="J132" s="349"/>
      <c r="K132" s="349" t="e">
        <f>+VLOOKUP(J132,'Normen en kosten'!$D$5:$E$103,2,FALSE)*'5'!$G$11</f>
        <v>#N/A</v>
      </c>
      <c r="L132" s="349"/>
      <c r="M132" s="360"/>
    </row>
    <row r="133" spans="1:13" hidden="1" x14ac:dyDescent="0.25">
      <c r="A133" s="408"/>
      <c r="B133" s="349"/>
      <c r="C133" s="358"/>
      <c r="D133" s="358"/>
      <c r="E133" s="359"/>
      <c r="F133" s="359"/>
      <c r="G133" s="349"/>
      <c r="H133" s="349"/>
      <c r="I133" s="349"/>
      <c r="J133" s="349"/>
      <c r="K133" s="349" t="e">
        <f>+VLOOKUP(J133,'Normen en kosten'!$D$5:$E$103,2,FALSE)*'5'!$G$11</f>
        <v>#N/A</v>
      </c>
      <c r="L133" s="349"/>
      <c r="M133" s="360"/>
    </row>
    <row r="134" spans="1:13" hidden="1" x14ac:dyDescent="0.25">
      <c r="A134" s="408"/>
      <c r="B134" s="349"/>
      <c r="C134" s="358"/>
      <c r="D134" s="358"/>
      <c r="E134" s="359"/>
      <c r="F134" s="359"/>
      <c r="G134" s="349"/>
      <c r="H134" s="349"/>
      <c r="I134" s="349"/>
      <c r="J134" s="349"/>
      <c r="K134" s="349" t="e">
        <f>+VLOOKUP(J134,'Normen en kosten'!$D$5:$E$103,2,FALSE)*'5'!$G$11</f>
        <v>#N/A</v>
      </c>
      <c r="L134" s="349"/>
      <c r="M134" s="360"/>
    </row>
    <row r="135" spans="1:13" hidden="1" x14ac:dyDescent="0.25">
      <c r="A135" s="408"/>
      <c r="B135" s="349"/>
      <c r="C135" s="358"/>
      <c r="D135" s="358"/>
      <c r="E135" s="359"/>
      <c r="F135" s="359"/>
      <c r="G135" s="349"/>
      <c r="H135" s="349"/>
      <c r="I135" s="349"/>
      <c r="J135" s="349"/>
      <c r="K135" s="349" t="e">
        <f>+VLOOKUP(J135,'Normen en kosten'!$D$5:$E$103,2,FALSE)*'5'!$G$11</f>
        <v>#N/A</v>
      </c>
      <c r="L135" s="349"/>
      <c r="M135" s="360"/>
    </row>
    <row r="136" spans="1:13" hidden="1" x14ac:dyDescent="0.25">
      <c r="A136" s="408"/>
      <c r="B136" s="349"/>
      <c r="C136" s="358"/>
      <c r="D136" s="358"/>
      <c r="E136" s="359"/>
      <c r="F136" s="359"/>
      <c r="G136" s="349"/>
      <c r="H136" s="349"/>
      <c r="I136" s="349"/>
      <c r="J136" s="349"/>
      <c r="K136" s="349" t="e">
        <f>+VLOOKUP(J136,'Normen en kosten'!$D$5:$E$103,2,FALSE)*'5'!$G$11</f>
        <v>#N/A</v>
      </c>
      <c r="L136" s="349"/>
      <c r="M136" s="360"/>
    </row>
    <row r="137" spans="1:13" hidden="1" x14ac:dyDescent="0.25">
      <c r="A137" s="408"/>
      <c r="B137" s="349"/>
      <c r="C137" s="358"/>
      <c r="D137" s="358"/>
      <c r="E137" s="359"/>
      <c r="F137" s="359"/>
      <c r="G137" s="349"/>
      <c r="H137" s="349"/>
      <c r="I137" s="349"/>
      <c r="J137" s="349"/>
      <c r="K137" s="349" t="e">
        <f>+VLOOKUP(J137,'Normen en kosten'!$D$5:$E$103,2,FALSE)*'5'!$G$11</f>
        <v>#N/A</v>
      </c>
      <c r="L137" s="349"/>
      <c r="M137" s="360"/>
    </row>
    <row r="138" spans="1:13" hidden="1" x14ac:dyDescent="0.25">
      <c r="A138" s="408"/>
      <c r="B138" s="349"/>
      <c r="C138" s="358"/>
      <c r="D138" s="358"/>
      <c r="E138" s="359"/>
      <c r="F138" s="359"/>
      <c r="G138" s="349"/>
      <c r="H138" s="349"/>
      <c r="I138" s="349"/>
      <c r="J138" s="349"/>
      <c r="K138" s="349" t="e">
        <f>+VLOOKUP(J138,'Normen en kosten'!$D$5:$E$103,2,FALSE)*'5'!$G$11</f>
        <v>#N/A</v>
      </c>
      <c r="L138" s="349"/>
      <c r="M138" s="360"/>
    </row>
    <row r="139" spans="1:13" hidden="1" x14ac:dyDescent="0.25">
      <c r="A139" s="408"/>
      <c r="B139" s="349"/>
      <c r="C139" s="358"/>
      <c r="D139" s="358"/>
      <c r="E139" s="359"/>
      <c r="F139" s="359"/>
      <c r="G139" s="349"/>
      <c r="H139" s="349"/>
      <c r="I139" s="349"/>
      <c r="J139" s="349"/>
      <c r="K139" s="349" t="e">
        <f>+VLOOKUP(J139,'Normen en kosten'!$D$5:$E$103,2,FALSE)*'5'!$G$11</f>
        <v>#N/A</v>
      </c>
      <c r="L139" s="349"/>
      <c r="M139" s="360"/>
    </row>
    <row r="140" spans="1:13" hidden="1" x14ac:dyDescent="0.25">
      <c r="A140" s="408"/>
      <c r="B140" s="349"/>
      <c r="C140" s="358"/>
      <c r="D140" s="358"/>
      <c r="E140" s="359"/>
      <c r="F140" s="359"/>
      <c r="G140" s="349"/>
      <c r="H140" s="349"/>
      <c r="I140" s="349"/>
      <c r="J140" s="349"/>
      <c r="K140" s="349" t="e">
        <f>+VLOOKUP(J140,'Normen en kosten'!$D$5:$E$103,2,FALSE)*'5'!$G$11</f>
        <v>#N/A</v>
      </c>
      <c r="L140" s="349"/>
      <c r="M140" s="360"/>
    </row>
    <row r="141" spans="1:13" hidden="1" x14ac:dyDescent="0.25">
      <c r="A141" s="408"/>
      <c r="B141" s="349"/>
      <c r="C141" s="358"/>
      <c r="D141" s="358"/>
      <c r="E141" s="359"/>
      <c r="F141" s="359"/>
      <c r="G141" s="349"/>
      <c r="H141" s="349"/>
      <c r="I141" s="349"/>
      <c r="J141" s="349"/>
      <c r="K141" s="349" t="e">
        <f>+VLOOKUP(J141,'Normen en kosten'!$D$5:$E$103,2,FALSE)*'5'!$G$11</f>
        <v>#N/A</v>
      </c>
      <c r="L141" s="349"/>
      <c r="M141" s="360"/>
    </row>
    <row r="142" spans="1:13" hidden="1" x14ac:dyDescent="0.25">
      <c r="A142" s="408"/>
      <c r="B142" s="349"/>
      <c r="C142" s="358"/>
      <c r="D142" s="358"/>
      <c r="E142" s="359"/>
      <c r="F142" s="359"/>
      <c r="G142" s="349"/>
      <c r="H142" s="349"/>
      <c r="I142" s="349"/>
      <c r="J142" s="349"/>
      <c r="K142" s="349" t="e">
        <f>+VLOOKUP(J142,'Normen en kosten'!$D$5:$E$103,2,FALSE)*'5'!$G$11</f>
        <v>#N/A</v>
      </c>
      <c r="L142" s="349"/>
      <c r="M142" s="360"/>
    </row>
    <row r="143" spans="1:13" hidden="1" x14ac:dyDescent="0.25">
      <c r="A143" s="408"/>
      <c r="B143" s="349"/>
      <c r="C143" s="358"/>
      <c r="D143" s="358"/>
      <c r="E143" s="359"/>
      <c r="F143" s="359"/>
      <c r="G143" s="349"/>
      <c r="H143" s="349"/>
      <c r="I143" s="349"/>
      <c r="J143" s="349"/>
      <c r="K143" s="349" t="e">
        <f>+VLOOKUP(J143,'Normen en kosten'!$D$5:$E$103,2,FALSE)*'5'!$G$11</f>
        <v>#N/A</v>
      </c>
      <c r="L143" s="349"/>
      <c r="M143" s="360"/>
    </row>
    <row r="144" spans="1:13" hidden="1" x14ac:dyDescent="0.25">
      <c r="A144" s="408"/>
      <c r="B144" s="349"/>
      <c r="C144" s="358"/>
      <c r="D144" s="358"/>
      <c r="E144" s="359"/>
      <c r="F144" s="359"/>
      <c r="G144" s="349"/>
      <c r="H144" s="349"/>
      <c r="I144" s="349"/>
      <c r="J144" s="349"/>
      <c r="K144" s="349" t="e">
        <f>+VLOOKUP(J144,'Normen en kosten'!$D$5:$E$103,2,FALSE)*'5'!$G$11</f>
        <v>#N/A</v>
      </c>
      <c r="L144" s="349"/>
      <c r="M144" s="360"/>
    </row>
    <row r="145" spans="1:13" hidden="1" x14ac:dyDescent="0.25">
      <c r="A145" s="408"/>
      <c r="B145" s="349"/>
      <c r="C145" s="358"/>
      <c r="D145" s="358"/>
      <c r="E145" s="359"/>
      <c r="F145" s="359"/>
      <c r="G145" s="349"/>
      <c r="H145" s="349"/>
      <c r="I145" s="349"/>
      <c r="J145" s="349"/>
      <c r="K145" s="349" t="e">
        <f>+VLOOKUP(J145,'Normen en kosten'!$D$5:$E$103,2,FALSE)*'5'!$G$11</f>
        <v>#N/A</v>
      </c>
      <c r="L145" s="349"/>
      <c r="M145" s="360"/>
    </row>
    <row r="146" spans="1:13" hidden="1" x14ac:dyDescent="0.25">
      <c r="A146" s="408"/>
      <c r="B146" s="349"/>
      <c r="C146" s="358"/>
      <c r="D146" s="358"/>
      <c r="E146" s="359"/>
      <c r="F146" s="359"/>
      <c r="G146" s="349"/>
      <c r="H146" s="349"/>
      <c r="I146" s="349"/>
      <c r="J146" s="349"/>
      <c r="K146" s="349" t="e">
        <f>+VLOOKUP(J146,'Normen en kosten'!$D$5:$E$103,2,FALSE)*'5'!$G$11</f>
        <v>#N/A</v>
      </c>
      <c r="L146" s="349"/>
      <c r="M146" s="360"/>
    </row>
    <row r="147" spans="1:13" hidden="1" x14ac:dyDescent="0.25">
      <c r="A147" s="408"/>
      <c r="B147" s="349"/>
      <c r="C147" s="358"/>
      <c r="D147" s="358"/>
      <c r="E147" s="359"/>
      <c r="F147" s="359"/>
      <c r="G147" s="349"/>
      <c r="H147" s="349"/>
      <c r="I147" s="349"/>
      <c r="J147" s="349"/>
      <c r="K147" s="349" t="e">
        <f>+VLOOKUP(J147,'Normen en kosten'!$D$5:$E$103,2,FALSE)*'5'!$G$11</f>
        <v>#N/A</v>
      </c>
      <c r="L147" s="349"/>
      <c r="M147" s="360"/>
    </row>
    <row r="148" spans="1:13" hidden="1" x14ac:dyDescent="0.25">
      <c r="A148" s="408"/>
      <c r="B148" s="349"/>
      <c r="C148" s="358"/>
      <c r="D148" s="358"/>
      <c r="E148" s="359"/>
      <c r="F148" s="359"/>
      <c r="G148" s="349"/>
      <c r="H148" s="349"/>
      <c r="I148" s="349"/>
      <c r="J148" s="349"/>
      <c r="K148" s="349" t="e">
        <f>+VLOOKUP(J148,'Normen en kosten'!$D$5:$E$103,2,FALSE)*'5'!$G$11</f>
        <v>#N/A</v>
      </c>
      <c r="L148" s="349"/>
      <c r="M148" s="360"/>
    </row>
    <row r="149" spans="1:13" hidden="1" x14ac:dyDescent="0.25">
      <c r="A149" s="408"/>
      <c r="B149" s="349"/>
      <c r="C149" s="358"/>
      <c r="D149" s="358"/>
      <c r="E149" s="359"/>
      <c r="F149" s="359"/>
      <c r="G149" s="349"/>
      <c r="H149" s="349"/>
      <c r="I149" s="349"/>
      <c r="J149" s="349"/>
      <c r="K149" s="349" t="e">
        <f>+VLOOKUP(J149,'Normen en kosten'!$D$5:$E$103,2,FALSE)*'5'!$G$11</f>
        <v>#N/A</v>
      </c>
      <c r="L149" s="349"/>
      <c r="M149" s="360"/>
    </row>
    <row r="150" spans="1:13" hidden="1" x14ac:dyDescent="0.25">
      <c r="A150" s="408"/>
      <c r="B150" s="349"/>
      <c r="C150" s="358"/>
      <c r="D150" s="358"/>
      <c r="E150" s="359"/>
      <c r="F150" s="359"/>
      <c r="G150" s="349"/>
      <c r="H150" s="349"/>
      <c r="I150" s="349"/>
      <c r="J150" s="349"/>
      <c r="K150" s="349" t="e">
        <f>+VLOOKUP(J150,'Normen en kosten'!$D$5:$E$103,2,FALSE)*'5'!$G$11</f>
        <v>#N/A</v>
      </c>
      <c r="L150" s="349"/>
      <c r="M150" s="360"/>
    </row>
    <row r="151" spans="1:13" hidden="1" x14ac:dyDescent="0.25">
      <c r="A151" s="408"/>
      <c r="B151" s="349"/>
      <c r="C151" s="358"/>
      <c r="D151" s="358"/>
      <c r="E151" s="359"/>
      <c r="F151" s="359"/>
      <c r="G151" s="349"/>
      <c r="H151" s="349"/>
      <c r="I151" s="349"/>
      <c r="J151" s="349"/>
      <c r="K151" s="349" t="e">
        <f>+VLOOKUP(J151,'Normen en kosten'!$D$5:$E$103,2,FALSE)*'5'!$G$11</f>
        <v>#N/A</v>
      </c>
      <c r="L151" s="349"/>
      <c r="M151" s="360"/>
    </row>
    <row r="152" spans="1:13" hidden="1" x14ac:dyDescent="0.25">
      <c r="A152" s="408"/>
      <c r="B152" s="349"/>
      <c r="C152" s="358"/>
      <c r="D152" s="358"/>
      <c r="E152" s="359"/>
      <c r="F152" s="359"/>
      <c r="G152" s="349"/>
      <c r="H152" s="349"/>
      <c r="I152" s="349"/>
      <c r="J152" s="349"/>
      <c r="K152" s="349" t="e">
        <f>+VLOOKUP(J152,'Normen en kosten'!$D$5:$E$103,2,FALSE)*'5'!$G$11</f>
        <v>#N/A</v>
      </c>
      <c r="L152" s="349"/>
      <c r="M152" s="360"/>
    </row>
    <row r="153" spans="1:13" hidden="1" x14ac:dyDescent="0.25">
      <c r="A153" s="408"/>
      <c r="B153" s="349"/>
      <c r="C153" s="358"/>
      <c r="D153" s="358"/>
      <c r="E153" s="359"/>
      <c r="F153" s="359"/>
      <c r="G153" s="349"/>
      <c r="H153" s="349"/>
      <c r="I153" s="349"/>
      <c r="J153" s="349"/>
      <c r="K153" s="349" t="e">
        <f>+VLOOKUP(J153,'Normen en kosten'!$D$5:$E$103,2,FALSE)*'5'!$G$11</f>
        <v>#N/A</v>
      </c>
      <c r="L153" s="349"/>
      <c r="M153" s="360"/>
    </row>
    <row r="154" spans="1:13" hidden="1" x14ac:dyDescent="0.25">
      <c r="A154" s="408"/>
      <c r="B154" s="349"/>
      <c r="C154" s="358"/>
      <c r="D154" s="358"/>
      <c r="E154" s="359"/>
      <c r="F154" s="359"/>
      <c r="G154" s="349"/>
      <c r="H154" s="349"/>
      <c r="I154" s="349"/>
      <c r="J154" s="349"/>
      <c r="K154" s="349" t="e">
        <f>+VLOOKUP(J154,'Normen en kosten'!$D$5:$E$103,2,FALSE)*'5'!$G$11</f>
        <v>#N/A</v>
      </c>
      <c r="L154" s="349"/>
      <c r="M154" s="360"/>
    </row>
    <row r="155" spans="1:13" hidden="1" x14ac:dyDescent="0.25">
      <c r="A155" s="408"/>
      <c r="B155" s="349"/>
      <c r="C155" s="358"/>
      <c r="D155" s="358"/>
      <c r="E155" s="359"/>
      <c r="F155" s="359"/>
      <c r="G155" s="349"/>
      <c r="H155" s="349"/>
      <c r="I155" s="349"/>
      <c r="J155" s="349"/>
      <c r="K155" s="349" t="e">
        <f>+VLOOKUP(J155,'Normen en kosten'!$D$5:$E$103,2,FALSE)*'5'!$G$11</f>
        <v>#N/A</v>
      </c>
      <c r="L155" s="349"/>
      <c r="M155" s="360"/>
    </row>
    <row r="156" spans="1:13" hidden="1" x14ac:dyDescent="0.25">
      <c r="A156" s="408"/>
      <c r="B156" s="349"/>
      <c r="C156" s="358"/>
      <c r="D156" s="358"/>
      <c r="E156" s="359"/>
      <c r="F156" s="359"/>
      <c r="G156" s="349"/>
      <c r="H156" s="349"/>
      <c r="I156" s="349"/>
      <c r="J156" s="349"/>
      <c r="K156" s="349" t="e">
        <f>+VLOOKUP(J156,'Normen en kosten'!$D$5:$E$103,2,FALSE)*'5'!$G$11</f>
        <v>#N/A</v>
      </c>
      <c r="L156" s="349"/>
      <c r="M156" s="360"/>
    </row>
    <row r="157" spans="1:13" hidden="1" x14ac:dyDescent="0.25">
      <c r="A157" s="408"/>
      <c r="B157" s="349"/>
      <c r="C157" s="358"/>
      <c r="D157" s="358"/>
      <c r="E157" s="359"/>
      <c r="F157" s="359"/>
      <c r="G157" s="349"/>
      <c r="H157" s="349"/>
      <c r="I157" s="349"/>
      <c r="J157" s="349"/>
      <c r="K157" s="349" t="e">
        <f>+VLOOKUP(J157,'Normen en kosten'!$D$5:$E$103,2,FALSE)*'5'!$G$11</f>
        <v>#N/A</v>
      </c>
      <c r="L157" s="349"/>
      <c r="M157" s="360"/>
    </row>
    <row r="158" spans="1:13" hidden="1" x14ac:dyDescent="0.25">
      <c r="A158" s="408"/>
      <c r="B158" s="349"/>
      <c r="C158" s="358"/>
      <c r="D158" s="358"/>
      <c r="E158" s="359"/>
      <c r="F158" s="359"/>
      <c r="G158" s="349"/>
      <c r="H158" s="349"/>
      <c r="I158" s="349"/>
      <c r="J158" s="349"/>
      <c r="K158" s="349" t="e">
        <f>+VLOOKUP(J158,'Normen en kosten'!$D$5:$E$103,2,FALSE)*'5'!$G$11</f>
        <v>#N/A</v>
      </c>
      <c r="L158" s="349"/>
      <c r="M158" s="360"/>
    </row>
    <row r="159" spans="1:13" hidden="1" x14ac:dyDescent="0.25">
      <c r="A159" s="408"/>
      <c r="B159" s="349"/>
      <c r="C159" s="358"/>
      <c r="D159" s="358"/>
      <c r="E159" s="359"/>
      <c r="F159" s="359"/>
      <c r="G159" s="349"/>
      <c r="H159" s="349"/>
      <c r="I159" s="349"/>
      <c r="J159" s="349"/>
      <c r="K159" s="349" t="e">
        <f>+VLOOKUP(J159,'Normen en kosten'!$D$5:$E$103,2,FALSE)*'5'!$G$11</f>
        <v>#N/A</v>
      </c>
      <c r="L159" s="349"/>
      <c r="M159" s="360"/>
    </row>
    <row r="160" spans="1:13" hidden="1" x14ac:dyDescent="0.25">
      <c r="A160" s="408"/>
      <c r="B160" s="349"/>
      <c r="C160" s="358"/>
      <c r="D160" s="358"/>
      <c r="E160" s="359"/>
      <c r="F160" s="359"/>
      <c r="G160" s="349"/>
      <c r="H160" s="349"/>
      <c r="I160" s="349"/>
      <c r="J160" s="349"/>
      <c r="K160" s="349" t="e">
        <f>+VLOOKUP(J160,'Normen en kosten'!$D$5:$E$103,2,FALSE)*'5'!$G$11</f>
        <v>#N/A</v>
      </c>
      <c r="L160" s="349"/>
      <c r="M160" s="360"/>
    </row>
    <row r="161" spans="1:13" hidden="1" x14ac:dyDescent="0.25">
      <c r="A161" s="408"/>
      <c r="B161" s="349"/>
      <c r="C161" s="358"/>
      <c r="D161" s="358"/>
      <c r="E161" s="359"/>
      <c r="F161" s="359"/>
      <c r="G161" s="349"/>
      <c r="H161" s="349"/>
      <c r="I161" s="349"/>
      <c r="J161" s="349"/>
      <c r="K161" s="349" t="e">
        <f>+VLOOKUP(J161,'Normen en kosten'!$D$5:$E$103,2,FALSE)*'5'!$G$11</f>
        <v>#N/A</v>
      </c>
      <c r="L161" s="349"/>
      <c r="M161" s="360"/>
    </row>
    <row r="162" spans="1:13" hidden="1" x14ac:dyDescent="0.25">
      <c r="A162" s="408"/>
      <c r="B162" s="349"/>
      <c r="C162" s="358"/>
      <c r="D162" s="358"/>
      <c r="E162" s="359"/>
      <c r="F162" s="359"/>
      <c r="G162" s="349"/>
      <c r="H162" s="349"/>
      <c r="I162" s="349"/>
      <c r="J162" s="349"/>
      <c r="K162" s="349" t="e">
        <f>+VLOOKUP(J162,'Normen en kosten'!$D$5:$E$103,2,FALSE)*'5'!$G$11</f>
        <v>#N/A</v>
      </c>
      <c r="L162" s="349"/>
      <c r="M162" s="360"/>
    </row>
    <row r="163" spans="1:13" hidden="1" x14ac:dyDescent="0.25">
      <c r="A163" s="408"/>
      <c r="B163" s="349"/>
      <c r="C163" s="358"/>
      <c r="D163" s="358"/>
      <c r="E163" s="359"/>
      <c r="F163" s="359"/>
      <c r="G163" s="349"/>
      <c r="H163" s="349"/>
      <c r="I163" s="349"/>
      <c r="J163" s="349"/>
      <c r="K163" s="349" t="e">
        <f>+VLOOKUP(J163,'Normen en kosten'!$D$5:$E$103,2,FALSE)*'5'!$G$11</f>
        <v>#N/A</v>
      </c>
      <c r="L163" s="349"/>
      <c r="M163" s="360"/>
    </row>
    <row r="164" spans="1:13" hidden="1" x14ac:dyDescent="0.25">
      <c r="A164" s="408"/>
      <c r="B164" s="349"/>
      <c r="C164" s="358"/>
      <c r="D164" s="358"/>
      <c r="E164" s="359"/>
      <c r="F164" s="359"/>
      <c r="G164" s="349"/>
      <c r="H164" s="349"/>
      <c r="I164" s="349"/>
      <c r="J164" s="349"/>
      <c r="K164" s="349" t="e">
        <f>+VLOOKUP(J164,'Normen en kosten'!$D$5:$E$103,2,FALSE)*'5'!$G$11</f>
        <v>#N/A</v>
      </c>
      <c r="L164" s="349"/>
      <c r="M164" s="360"/>
    </row>
    <row r="165" spans="1:13" hidden="1" x14ac:dyDescent="0.25">
      <c r="A165" s="408"/>
      <c r="B165" s="349"/>
      <c r="C165" s="358"/>
      <c r="D165" s="358"/>
      <c r="E165" s="359"/>
      <c r="F165" s="359"/>
      <c r="G165" s="349"/>
      <c r="H165" s="349"/>
      <c r="I165" s="349"/>
      <c r="J165" s="349"/>
      <c r="K165" s="349" t="e">
        <f>+VLOOKUP(J165,'Normen en kosten'!$D$5:$E$103,2,FALSE)*'5'!$G$11</f>
        <v>#N/A</v>
      </c>
      <c r="L165" s="349"/>
      <c r="M165" s="360"/>
    </row>
    <row r="166" spans="1:13" hidden="1" x14ac:dyDescent="0.25">
      <c r="A166" s="408"/>
      <c r="B166" s="349"/>
      <c r="C166" s="358"/>
      <c r="D166" s="358"/>
      <c r="E166" s="359"/>
      <c r="F166" s="359"/>
      <c r="G166" s="349"/>
      <c r="H166" s="349"/>
      <c r="I166" s="349"/>
      <c r="J166" s="349"/>
      <c r="K166" s="349" t="e">
        <f>+VLOOKUP(J166,'Normen en kosten'!$D$5:$E$103,2,FALSE)*'5'!$G$11</f>
        <v>#N/A</v>
      </c>
      <c r="L166" s="349"/>
      <c r="M166" s="360"/>
    </row>
    <row r="167" spans="1:13" hidden="1" x14ac:dyDescent="0.25">
      <c r="A167" s="408"/>
      <c r="B167" s="349"/>
      <c r="C167" s="358"/>
      <c r="D167" s="358"/>
      <c r="E167" s="359"/>
      <c r="F167" s="359"/>
      <c r="G167" s="349"/>
      <c r="H167" s="349"/>
      <c r="I167" s="349"/>
      <c r="J167" s="349"/>
      <c r="K167" s="349" t="e">
        <f>+VLOOKUP(J167,'Normen en kosten'!$D$5:$E$103,2,FALSE)*'5'!$G$11</f>
        <v>#N/A</v>
      </c>
      <c r="L167" s="349"/>
      <c r="M167" s="360"/>
    </row>
    <row r="168" spans="1:13" hidden="1" x14ac:dyDescent="0.25">
      <c r="A168" s="408"/>
      <c r="B168" s="349"/>
      <c r="C168" s="358"/>
      <c r="D168" s="358"/>
      <c r="E168" s="359"/>
      <c r="F168" s="359"/>
      <c r="G168" s="349"/>
      <c r="H168" s="349"/>
      <c r="I168" s="349"/>
      <c r="J168" s="349"/>
      <c r="K168" s="349" t="e">
        <f>+VLOOKUP(J168,'Normen en kosten'!$D$5:$E$103,2,FALSE)*'5'!$G$11</f>
        <v>#N/A</v>
      </c>
      <c r="L168" s="349"/>
      <c r="M168" s="360"/>
    </row>
    <row r="169" spans="1:13" hidden="1" x14ac:dyDescent="0.25">
      <c r="A169" s="408"/>
      <c r="B169" s="349"/>
      <c r="C169" s="358"/>
      <c r="D169" s="358"/>
      <c r="E169" s="359"/>
      <c r="F169" s="359"/>
      <c r="G169" s="349"/>
      <c r="H169" s="349"/>
      <c r="I169" s="349"/>
      <c r="J169" s="349"/>
      <c r="K169" s="349" t="e">
        <f>+VLOOKUP(J169,'Normen en kosten'!$D$5:$E$103,2,FALSE)*'5'!$G$11</f>
        <v>#N/A</v>
      </c>
      <c r="L169" s="349"/>
      <c r="M169" s="360"/>
    </row>
    <row r="170" spans="1:13" hidden="1" x14ac:dyDescent="0.25">
      <c r="A170" s="408"/>
      <c r="B170" s="349"/>
      <c r="C170" s="358"/>
      <c r="D170" s="358"/>
      <c r="E170" s="359"/>
      <c r="F170" s="359"/>
      <c r="G170" s="349"/>
      <c r="H170" s="349"/>
      <c r="I170" s="349"/>
      <c r="J170" s="349"/>
      <c r="K170" s="349" t="e">
        <f>+VLOOKUP(J170,'Normen en kosten'!$D$5:$E$103,2,FALSE)*'5'!$G$11</f>
        <v>#N/A</v>
      </c>
      <c r="L170" s="349"/>
      <c r="M170" s="360"/>
    </row>
    <row r="171" spans="1:13" hidden="1" x14ac:dyDescent="0.25">
      <c r="A171" s="408"/>
      <c r="B171" s="349"/>
      <c r="C171" s="358"/>
      <c r="D171" s="358"/>
      <c r="E171" s="359"/>
      <c r="F171" s="359"/>
      <c r="G171" s="349"/>
      <c r="H171" s="349"/>
      <c r="I171" s="349"/>
      <c r="J171" s="349"/>
      <c r="K171" s="349" t="e">
        <f>+VLOOKUP(J171,'Normen en kosten'!$D$5:$E$103,2,FALSE)*'5'!$G$11</f>
        <v>#N/A</v>
      </c>
      <c r="L171" s="349"/>
      <c r="M171" s="360"/>
    </row>
    <row r="172" spans="1:13" hidden="1" x14ac:dyDescent="0.25">
      <c r="A172" s="408"/>
      <c r="B172" s="349"/>
      <c r="C172" s="358"/>
      <c r="D172" s="358"/>
      <c r="E172" s="359"/>
      <c r="F172" s="359"/>
      <c r="G172" s="349"/>
      <c r="H172" s="349"/>
      <c r="I172" s="349"/>
      <c r="J172" s="349"/>
      <c r="K172" s="349" t="e">
        <f>+VLOOKUP(J172,'Normen en kosten'!$D$5:$E$103,2,FALSE)*'5'!$G$11</f>
        <v>#N/A</v>
      </c>
      <c r="L172" s="349"/>
      <c r="M172" s="360"/>
    </row>
    <row r="173" spans="1:13" hidden="1" x14ac:dyDescent="0.25">
      <c r="A173" s="408"/>
      <c r="B173" s="349"/>
      <c r="C173" s="358"/>
      <c r="D173" s="358"/>
      <c r="E173" s="359"/>
      <c r="F173" s="359"/>
      <c r="G173" s="349"/>
      <c r="H173" s="349"/>
      <c r="I173" s="349"/>
      <c r="J173" s="349"/>
      <c r="K173" s="349" t="e">
        <f>+VLOOKUP(J173,'Normen en kosten'!$D$5:$E$103,2,FALSE)*'5'!$G$11</f>
        <v>#N/A</v>
      </c>
      <c r="L173" s="349"/>
      <c r="M173" s="360"/>
    </row>
    <row r="174" spans="1:13" hidden="1" x14ac:dyDescent="0.25">
      <c r="A174" s="408"/>
      <c r="B174" s="349"/>
      <c r="C174" s="358"/>
      <c r="D174" s="358"/>
      <c r="E174" s="359"/>
      <c r="F174" s="359"/>
      <c r="G174" s="349"/>
      <c r="H174" s="349"/>
      <c r="I174" s="349"/>
      <c r="J174" s="349"/>
      <c r="K174" s="349" t="e">
        <f>+VLOOKUP(J174,'Normen en kosten'!$D$5:$E$103,2,FALSE)*'5'!$G$11</f>
        <v>#N/A</v>
      </c>
      <c r="L174" s="349"/>
      <c r="M174" s="360"/>
    </row>
    <row r="175" spans="1:13" hidden="1" x14ac:dyDescent="0.25">
      <c r="A175" s="408"/>
      <c r="B175" s="349"/>
      <c r="C175" s="358"/>
      <c r="D175" s="358"/>
      <c r="E175" s="359"/>
      <c r="F175" s="359"/>
      <c r="G175" s="349"/>
      <c r="H175" s="349"/>
      <c r="I175" s="349"/>
      <c r="J175" s="349"/>
      <c r="K175" s="349" t="e">
        <f>+VLOOKUP(J175,'Normen en kosten'!$D$5:$E$103,2,FALSE)*'5'!$G$11</f>
        <v>#N/A</v>
      </c>
      <c r="L175" s="349"/>
      <c r="M175" s="360"/>
    </row>
    <row r="176" spans="1:13" hidden="1" x14ac:dyDescent="0.25">
      <c r="A176" s="408"/>
      <c r="B176" s="349"/>
      <c r="C176" s="358"/>
      <c r="D176" s="358"/>
      <c r="E176" s="359"/>
      <c r="F176" s="359"/>
      <c r="G176" s="349"/>
      <c r="H176" s="349"/>
      <c r="I176" s="349"/>
      <c r="J176" s="349"/>
      <c r="K176" s="349" t="e">
        <f>+VLOOKUP(J176,'Normen en kosten'!$D$5:$E$103,2,FALSE)*'5'!$G$11</f>
        <v>#N/A</v>
      </c>
      <c r="L176" s="349"/>
      <c r="M176" s="360"/>
    </row>
    <row r="177" spans="1:13" hidden="1" x14ac:dyDescent="0.25">
      <c r="A177" s="408"/>
      <c r="B177" s="349"/>
      <c r="C177" s="358"/>
      <c r="D177" s="358"/>
      <c r="E177" s="359"/>
      <c r="F177" s="359"/>
      <c r="G177" s="349"/>
      <c r="H177" s="349"/>
      <c r="I177" s="349"/>
      <c r="J177" s="349"/>
      <c r="K177" s="349" t="e">
        <f>+VLOOKUP(J177,'Normen en kosten'!$D$5:$E$103,2,FALSE)*'5'!$G$11</f>
        <v>#N/A</v>
      </c>
      <c r="L177" s="349"/>
      <c r="M177" s="360"/>
    </row>
    <row r="178" spans="1:13" hidden="1" x14ac:dyDescent="0.25">
      <c r="A178" s="408"/>
      <c r="B178" s="349"/>
      <c r="C178" s="358"/>
      <c r="D178" s="358"/>
      <c r="E178" s="359"/>
      <c r="F178" s="359"/>
      <c r="G178" s="349"/>
      <c r="H178" s="349"/>
      <c r="I178" s="349"/>
      <c r="J178" s="349"/>
      <c r="K178" s="349" t="e">
        <f>+VLOOKUP(J178,'Normen en kosten'!$D$5:$E$103,2,FALSE)*'5'!$G$11</f>
        <v>#N/A</v>
      </c>
      <c r="L178" s="349"/>
      <c r="M178" s="360"/>
    </row>
    <row r="179" spans="1:13" hidden="1" x14ac:dyDescent="0.25">
      <c r="A179" s="408"/>
      <c r="B179" s="349"/>
      <c r="C179" s="358"/>
      <c r="D179" s="358"/>
      <c r="E179" s="359"/>
      <c r="F179" s="359"/>
      <c r="G179" s="349"/>
      <c r="H179" s="349"/>
      <c r="I179" s="349"/>
      <c r="J179" s="349"/>
      <c r="K179" s="349" t="e">
        <f>+VLOOKUP(J179,'Normen en kosten'!$D$5:$E$103,2,FALSE)*'5'!$G$11</f>
        <v>#N/A</v>
      </c>
      <c r="L179" s="349"/>
      <c r="M179" s="360"/>
    </row>
    <row r="180" spans="1:13" hidden="1" x14ac:dyDescent="0.25">
      <c r="A180" s="408"/>
      <c r="B180" s="349"/>
      <c r="C180" s="358"/>
      <c r="D180" s="358"/>
      <c r="E180" s="359"/>
      <c r="F180" s="359"/>
      <c r="G180" s="349"/>
      <c r="H180" s="349"/>
      <c r="I180" s="349"/>
      <c r="J180" s="349"/>
      <c r="K180" s="349" t="e">
        <f>+VLOOKUP(J180,'Normen en kosten'!$D$5:$E$103,2,FALSE)*'5'!$G$11</f>
        <v>#N/A</v>
      </c>
      <c r="L180" s="349"/>
      <c r="M180" s="360"/>
    </row>
    <row r="181" spans="1:13" hidden="1" x14ac:dyDescent="0.25">
      <c r="A181" s="408"/>
      <c r="B181" s="349"/>
      <c r="C181" s="358"/>
      <c r="D181" s="358"/>
      <c r="E181" s="359"/>
      <c r="F181" s="359"/>
      <c r="G181" s="349"/>
      <c r="H181" s="349"/>
      <c r="I181" s="349"/>
      <c r="J181" s="349"/>
      <c r="K181" s="349" t="e">
        <f>+VLOOKUP(J181,'Normen en kosten'!$D$5:$E$103,2,FALSE)*'5'!$G$11</f>
        <v>#N/A</v>
      </c>
      <c r="L181" s="349"/>
      <c r="M181" s="360"/>
    </row>
    <row r="182" spans="1:13" hidden="1" x14ac:dyDescent="0.25">
      <c r="A182" s="408"/>
      <c r="B182" s="349"/>
      <c r="C182" s="358"/>
      <c r="D182" s="358"/>
      <c r="E182" s="359"/>
      <c r="F182" s="359"/>
      <c r="G182" s="349"/>
      <c r="H182" s="349"/>
      <c r="I182" s="349"/>
      <c r="J182" s="349"/>
      <c r="K182" s="349" t="e">
        <f>+VLOOKUP(J182,'Normen en kosten'!$D$5:$E$103,2,FALSE)*'5'!$G$11</f>
        <v>#N/A</v>
      </c>
      <c r="L182" s="349"/>
      <c r="M182" s="360"/>
    </row>
    <row r="183" spans="1:13" hidden="1" x14ac:dyDescent="0.25">
      <c r="A183" s="408"/>
      <c r="B183" s="349"/>
      <c r="C183" s="358"/>
      <c r="D183" s="358"/>
      <c r="E183" s="359"/>
      <c r="F183" s="359"/>
      <c r="G183" s="349"/>
      <c r="H183" s="349"/>
      <c r="I183" s="349"/>
      <c r="J183" s="349"/>
      <c r="K183" s="349" t="e">
        <f>+VLOOKUP(J183,'Normen en kosten'!$D$5:$E$103,2,FALSE)*'5'!$G$11</f>
        <v>#N/A</v>
      </c>
      <c r="L183" s="349"/>
      <c r="M183" s="360"/>
    </row>
    <row r="184" spans="1:13" hidden="1" x14ac:dyDescent="0.25">
      <c r="A184" s="408"/>
      <c r="B184" s="349"/>
      <c r="C184" s="358"/>
      <c r="D184" s="358"/>
      <c r="E184" s="359"/>
      <c r="F184" s="359"/>
      <c r="G184" s="349"/>
      <c r="H184" s="349"/>
      <c r="I184" s="349"/>
      <c r="J184" s="349"/>
      <c r="K184" s="349" t="e">
        <f>+VLOOKUP(J184,'Normen en kosten'!$D$5:$E$103,2,FALSE)*'5'!$G$11</f>
        <v>#N/A</v>
      </c>
      <c r="L184" s="349"/>
      <c r="M184" s="360"/>
    </row>
    <row r="185" spans="1:13" hidden="1" x14ac:dyDescent="0.25">
      <c r="A185" s="408"/>
      <c r="B185" s="349"/>
      <c r="C185" s="358"/>
      <c r="D185" s="358"/>
      <c r="E185" s="359"/>
      <c r="F185" s="359"/>
      <c r="G185" s="349"/>
      <c r="H185" s="349"/>
      <c r="I185" s="349"/>
      <c r="J185" s="349"/>
      <c r="K185" s="349" t="e">
        <f>+VLOOKUP(J185,'Normen en kosten'!$D$5:$E$103,2,FALSE)*'5'!$G$11</f>
        <v>#N/A</v>
      </c>
      <c r="L185" s="349"/>
      <c r="M185" s="360"/>
    </row>
    <row r="186" spans="1:13" hidden="1" x14ac:dyDescent="0.25">
      <c r="A186" s="408"/>
      <c r="B186" s="349"/>
      <c r="C186" s="358"/>
      <c r="D186" s="358"/>
      <c r="E186" s="359"/>
      <c r="F186" s="359"/>
      <c r="G186" s="349"/>
      <c r="H186" s="349"/>
      <c r="I186" s="349"/>
      <c r="J186" s="349"/>
      <c r="K186" s="349" t="e">
        <f>+VLOOKUP(J186,'Normen en kosten'!$D$5:$E$103,2,FALSE)*'5'!$G$11</f>
        <v>#N/A</v>
      </c>
      <c r="L186" s="349"/>
      <c r="M186" s="360"/>
    </row>
    <row r="187" spans="1:13" hidden="1" x14ac:dyDescent="0.25">
      <c r="A187" s="408"/>
      <c r="B187" s="349"/>
      <c r="C187" s="358"/>
      <c r="D187" s="358"/>
      <c r="E187" s="359"/>
      <c r="F187" s="359"/>
      <c r="G187" s="349"/>
      <c r="H187" s="349"/>
      <c r="I187" s="349"/>
      <c r="J187" s="349"/>
      <c r="K187" s="349" t="e">
        <f>+VLOOKUP(J187,'Normen en kosten'!$D$5:$E$103,2,FALSE)*'5'!$G$11</f>
        <v>#N/A</v>
      </c>
      <c r="L187" s="349"/>
      <c r="M187" s="360"/>
    </row>
    <row r="188" spans="1:13" hidden="1" x14ac:dyDescent="0.25">
      <c r="A188" s="408"/>
      <c r="B188" s="349"/>
      <c r="C188" s="358"/>
      <c r="D188" s="358"/>
      <c r="E188" s="359"/>
      <c r="F188" s="359"/>
      <c r="G188" s="349"/>
      <c r="H188" s="349"/>
      <c r="I188" s="349"/>
      <c r="J188" s="349"/>
      <c r="K188" s="349" t="e">
        <f>+VLOOKUP(J188,'Normen en kosten'!$D$5:$E$103,2,FALSE)*'5'!$G$11</f>
        <v>#N/A</v>
      </c>
      <c r="L188" s="349"/>
      <c r="M188" s="360"/>
    </row>
    <row r="189" spans="1:13" hidden="1" x14ac:dyDescent="0.25">
      <c r="A189" s="408"/>
      <c r="B189" s="349"/>
      <c r="C189" s="358"/>
      <c r="D189" s="358"/>
      <c r="E189" s="359"/>
      <c r="F189" s="359"/>
      <c r="G189" s="349"/>
      <c r="H189" s="349"/>
      <c r="I189" s="349"/>
      <c r="J189" s="349"/>
      <c r="K189" s="349" t="e">
        <f>+VLOOKUP(J189,'Normen en kosten'!$D$5:$E$103,2,FALSE)*'5'!$G$11</f>
        <v>#N/A</v>
      </c>
      <c r="L189" s="349"/>
      <c r="M189" s="360"/>
    </row>
    <row r="190" spans="1:13" hidden="1" x14ac:dyDescent="0.25">
      <c r="A190" s="408"/>
      <c r="B190" s="349"/>
      <c r="C190" s="358"/>
      <c r="D190" s="358"/>
      <c r="E190" s="359"/>
      <c r="F190" s="359"/>
      <c r="G190" s="349"/>
      <c r="H190" s="349"/>
      <c r="I190" s="349"/>
      <c r="J190" s="349"/>
      <c r="K190" s="349" t="e">
        <f>+VLOOKUP(J190,'Normen en kosten'!$D$5:$E$103,2,FALSE)*'5'!$G$11</f>
        <v>#N/A</v>
      </c>
      <c r="L190" s="349"/>
      <c r="M190" s="360"/>
    </row>
    <row r="191" spans="1:13" hidden="1" x14ac:dyDescent="0.25">
      <c r="A191" s="408"/>
      <c r="B191" s="349"/>
      <c r="C191" s="358"/>
      <c r="D191" s="358"/>
      <c r="E191" s="359"/>
      <c r="F191" s="359"/>
      <c r="G191" s="349"/>
      <c r="H191" s="349"/>
      <c r="I191" s="349"/>
      <c r="J191" s="349"/>
      <c r="K191" s="349" t="e">
        <f>+VLOOKUP(J191,'Normen en kosten'!$D$5:$E$103,2,FALSE)*'5'!$G$11</f>
        <v>#N/A</v>
      </c>
      <c r="L191" s="349"/>
      <c r="M191" s="360"/>
    </row>
    <row r="192" spans="1:13" hidden="1" x14ac:dyDescent="0.25">
      <c r="A192" s="408"/>
      <c r="B192" s="349"/>
      <c r="C192" s="358"/>
      <c r="D192" s="358"/>
      <c r="E192" s="359"/>
      <c r="F192" s="359"/>
      <c r="G192" s="349"/>
      <c r="H192" s="349"/>
      <c r="I192" s="349"/>
      <c r="J192" s="349"/>
      <c r="K192" s="349" t="e">
        <f>+VLOOKUP(J192,'Normen en kosten'!$D$5:$E$103,2,FALSE)*'5'!$G$11</f>
        <v>#N/A</v>
      </c>
      <c r="L192" s="349"/>
      <c r="M192" s="360"/>
    </row>
    <row r="193" spans="1:27" hidden="1" x14ac:dyDescent="0.25">
      <c r="A193" s="408"/>
      <c r="B193" s="349"/>
      <c r="C193" s="358"/>
      <c r="D193" s="358"/>
      <c r="E193" s="359"/>
      <c r="F193" s="359"/>
      <c r="G193" s="349"/>
      <c r="H193" s="349"/>
      <c r="I193" s="349"/>
      <c r="J193" s="349"/>
      <c r="K193" s="349" t="e">
        <f>+VLOOKUP(J193,'Normen en kosten'!$D$5:$E$103,2,FALSE)*'5'!$G$11</f>
        <v>#N/A</v>
      </c>
      <c r="L193" s="349"/>
      <c r="M193" s="360"/>
    </row>
    <row r="194" spans="1:27" hidden="1" x14ac:dyDescent="0.25">
      <c r="A194" s="408"/>
      <c r="B194" s="349"/>
      <c r="C194" s="358"/>
      <c r="D194" s="358"/>
      <c r="E194" s="359"/>
      <c r="F194" s="359"/>
      <c r="G194" s="349"/>
      <c r="H194" s="349"/>
      <c r="I194" s="349"/>
      <c r="J194" s="349"/>
      <c r="K194" s="349" t="e">
        <f>+VLOOKUP(J194,'Normen en kosten'!$D$5:$E$103,2,FALSE)*'5'!$G$11</f>
        <v>#N/A</v>
      </c>
      <c r="L194" s="349"/>
      <c r="M194" s="360"/>
    </row>
    <row r="195" spans="1:27" hidden="1" x14ac:dyDescent="0.25">
      <c r="A195" s="408"/>
      <c r="B195" s="349"/>
      <c r="C195" s="358"/>
      <c r="D195" s="358"/>
      <c r="E195" s="359"/>
      <c r="F195" s="359"/>
      <c r="G195" s="349"/>
      <c r="H195" s="349"/>
      <c r="I195" s="349"/>
      <c r="J195" s="349"/>
      <c r="K195" s="349" t="e">
        <f>+VLOOKUP(J195,'Normen en kosten'!$D$5:$E$103,2,FALSE)*'5'!$G$11</f>
        <v>#N/A</v>
      </c>
      <c r="L195" s="349"/>
      <c r="M195" s="360"/>
    </row>
    <row r="196" spans="1:27" hidden="1" x14ac:dyDescent="0.25">
      <c r="A196" s="408"/>
      <c r="B196" s="349"/>
      <c r="C196" s="358"/>
      <c r="D196" s="358"/>
      <c r="E196" s="359"/>
      <c r="F196" s="359"/>
      <c r="G196" s="349"/>
      <c r="H196" s="349"/>
      <c r="I196" s="349"/>
      <c r="J196" s="349"/>
      <c r="K196" s="349" t="e">
        <f>+VLOOKUP(J196,'Normen en kosten'!$D$5:$E$103,2,FALSE)*'5'!$G$11</f>
        <v>#N/A</v>
      </c>
      <c r="L196" s="349"/>
      <c r="M196" s="360"/>
    </row>
    <row r="197" spans="1:27" hidden="1" x14ac:dyDescent="0.25">
      <c r="A197" s="408"/>
      <c r="B197" s="349"/>
      <c r="C197" s="358"/>
      <c r="D197" s="358"/>
      <c r="E197" s="359"/>
      <c r="F197" s="359"/>
      <c r="G197" s="349"/>
      <c r="H197" s="349"/>
      <c r="I197" s="349"/>
      <c r="J197" s="349"/>
      <c r="K197" s="349" t="e">
        <f>+VLOOKUP(J197,'Normen en kosten'!$D$5:$E$103,2,FALSE)*'5'!$G$11</f>
        <v>#N/A</v>
      </c>
      <c r="L197" s="349"/>
      <c r="M197" s="360"/>
    </row>
    <row r="198" spans="1:27" hidden="1" x14ac:dyDescent="0.25">
      <c r="A198" s="408"/>
      <c r="B198" s="349"/>
      <c r="C198" s="358"/>
      <c r="D198" s="358"/>
      <c r="E198" s="359"/>
      <c r="F198" s="359"/>
      <c r="G198" s="349"/>
      <c r="H198" s="349"/>
      <c r="I198" s="349"/>
      <c r="J198" s="349"/>
      <c r="K198" s="349" t="e">
        <f>+VLOOKUP(J198,'Normen en kosten'!$D$5:$E$103,2,FALSE)*'5'!$G$11</f>
        <v>#N/A</v>
      </c>
      <c r="L198" s="349"/>
      <c r="M198" s="360"/>
    </row>
    <row r="199" spans="1:27" hidden="1" x14ac:dyDescent="0.25">
      <c r="A199" s="408"/>
      <c r="B199" s="349"/>
      <c r="C199" s="358"/>
      <c r="D199" s="358"/>
      <c r="E199" s="359"/>
      <c r="F199" s="359"/>
      <c r="G199" s="349"/>
      <c r="H199" s="349"/>
      <c r="I199" s="349"/>
      <c r="J199" s="349"/>
      <c r="K199" s="349" t="e">
        <f>+VLOOKUP(J199,'Normen en kosten'!$D$5:$E$103,2,FALSE)*'5'!$G$11</f>
        <v>#N/A</v>
      </c>
      <c r="L199" s="349"/>
      <c r="M199" s="360"/>
    </row>
    <row r="200" spans="1:27" x14ac:dyDescent="0.25">
      <c r="A200" s="412" t="s">
        <v>31</v>
      </c>
      <c r="B200" s="255"/>
      <c r="C200" s="255"/>
      <c r="D200" s="413"/>
      <c r="E200" s="414"/>
      <c r="F200" s="414"/>
      <c r="G200" s="255">
        <f>SUM(G5:G199)</f>
        <v>464.29999999999995</v>
      </c>
      <c r="H200" s="255"/>
      <c r="I200" s="255"/>
      <c r="J200" s="255"/>
      <c r="K200" s="255"/>
      <c r="L200" s="255">
        <f>SUM(L5:L16)</f>
        <v>104788</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22" t="s">
        <v>258</v>
      </c>
      <c r="B205" s="423" t="s">
        <v>261</v>
      </c>
      <c r="C205" s="365"/>
      <c r="D205" s="255"/>
      <c r="E205" s="255"/>
      <c r="F205" s="255"/>
      <c r="G205" s="255"/>
      <c r="H205" s="423" t="s">
        <v>258</v>
      </c>
      <c r="I205" s="423" t="s">
        <v>261</v>
      </c>
      <c r="J205" s="255"/>
      <c r="K205" s="255"/>
      <c r="L205" s="255"/>
      <c r="M205" s="255"/>
      <c r="N205" s="199"/>
      <c r="Q205" s="199"/>
      <c r="AA205" s="199"/>
    </row>
    <row r="206" spans="1:27" x14ac:dyDescent="0.25">
      <c r="A206" s="417" t="s">
        <v>259</v>
      </c>
      <c r="B206" s="255"/>
      <c r="C206" s="418"/>
      <c r="D206" s="255"/>
      <c r="E206" s="255"/>
      <c r="F206" s="255"/>
      <c r="G206" s="255"/>
      <c r="H206" s="419" t="s">
        <v>262</v>
      </c>
      <c r="I206" s="255">
        <v>8.6999999999999993</v>
      </c>
      <c r="J206" s="255"/>
      <c r="K206" s="255"/>
      <c r="L206" s="255"/>
      <c r="M206" s="255"/>
      <c r="N206" s="199"/>
      <c r="Q206" s="199"/>
      <c r="AA206" s="199"/>
    </row>
    <row r="207" spans="1:27" x14ac:dyDescent="0.25">
      <c r="A207" s="417" t="s">
        <v>589</v>
      </c>
      <c r="B207" s="255">
        <v>300.89999999999998</v>
      </c>
      <c r="C207" s="420"/>
      <c r="D207" s="255"/>
      <c r="E207" s="255"/>
      <c r="F207" s="255"/>
      <c r="G207" s="255"/>
      <c r="H207" s="419" t="s">
        <v>171</v>
      </c>
      <c r="I207" s="255">
        <v>300.89999999999998</v>
      </c>
      <c r="J207" s="255"/>
      <c r="K207" s="255"/>
      <c r="L207" s="255"/>
      <c r="M207" s="255"/>
      <c r="N207" s="199"/>
      <c r="Q207" s="199"/>
      <c r="AA207" s="199"/>
    </row>
    <row r="208" spans="1:27" x14ac:dyDescent="0.25">
      <c r="A208" s="417" t="s">
        <v>169</v>
      </c>
      <c r="B208" s="255">
        <v>163.4</v>
      </c>
      <c r="C208" s="255"/>
      <c r="D208" s="255"/>
      <c r="E208" s="255"/>
      <c r="F208" s="255"/>
      <c r="G208" s="255"/>
      <c r="H208" s="419" t="s">
        <v>29</v>
      </c>
      <c r="I208" s="255">
        <v>10.5</v>
      </c>
      <c r="J208" s="255"/>
      <c r="K208" s="255"/>
      <c r="L208" s="255"/>
      <c r="M208" s="255"/>
      <c r="N208" s="199"/>
      <c r="Q208" s="199"/>
      <c r="AA208" s="199"/>
    </row>
    <row r="209" spans="1:27" x14ac:dyDescent="0.25">
      <c r="A209" s="417" t="s">
        <v>260</v>
      </c>
      <c r="B209" s="255">
        <v>464.29999999999995</v>
      </c>
      <c r="C209" s="255"/>
      <c r="D209" s="255"/>
      <c r="E209" s="255"/>
      <c r="F209" s="255"/>
      <c r="G209" s="255"/>
      <c r="H209" s="419" t="s">
        <v>40</v>
      </c>
      <c r="I209" s="255">
        <v>36.799999999999997</v>
      </c>
      <c r="J209" s="255"/>
      <c r="K209" s="255"/>
      <c r="L209" s="255"/>
      <c r="M209" s="255"/>
      <c r="N209" s="199"/>
      <c r="Q209" s="199"/>
      <c r="AA209" s="199"/>
    </row>
    <row r="210" spans="1:27" x14ac:dyDescent="0.25">
      <c r="A210" s="412"/>
      <c r="B210" s="255"/>
      <c r="C210" s="255"/>
      <c r="D210" s="255"/>
      <c r="E210" s="255"/>
      <c r="F210" s="255"/>
      <c r="G210" s="255"/>
      <c r="H210" s="419" t="s">
        <v>38</v>
      </c>
      <c r="I210" s="255">
        <v>107.4</v>
      </c>
      <c r="J210" s="255"/>
      <c r="K210" s="255"/>
      <c r="L210" s="255"/>
      <c r="M210" s="255"/>
      <c r="N210" s="199"/>
      <c r="Q210" s="199"/>
      <c r="AA210" s="199"/>
    </row>
    <row r="211" spans="1:27" x14ac:dyDescent="0.25">
      <c r="A211" s="412"/>
      <c r="B211" s="255"/>
      <c r="C211" s="255"/>
      <c r="D211" s="255"/>
      <c r="E211" s="255"/>
      <c r="F211" s="255"/>
      <c r="G211" s="255"/>
      <c r="H211" s="419" t="s">
        <v>259</v>
      </c>
      <c r="I211" s="255"/>
      <c r="J211" s="255"/>
      <c r="K211" s="255"/>
      <c r="L211" s="255"/>
      <c r="M211" s="255"/>
      <c r="N211" s="199"/>
      <c r="Q211" s="199"/>
      <c r="AA211" s="199"/>
    </row>
    <row r="212" spans="1:27" x14ac:dyDescent="0.25">
      <c r="A212" s="412"/>
      <c r="B212" s="255"/>
      <c r="C212" s="255"/>
      <c r="D212" s="255"/>
      <c r="E212" s="255"/>
      <c r="F212" s="255"/>
      <c r="G212" s="255"/>
      <c r="H212" s="419" t="s">
        <v>260</v>
      </c>
      <c r="I212" s="255">
        <v>464.29999999999995</v>
      </c>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CajdEvC+WS46Y70XjnXgaHCjzi0++WUsqpUnn6BCm0SzliQTXYRWzEjqr7u6iUcpm8vcNqcZd+6mMrKa8nzFIQ==" saltValue="RCokTz8R4sJ7VpmK8ca31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B5C3DB1-D45D-427B-B3DB-3627C1445A27}">
          <x14:formula1>
            <xm:f>'Dropdown vloerafw en cat'!$B$2:$B$13</xm:f>
          </x14:formula1>
          <xm:sqref>H5:H199</xm:sqref>
        </x14:dataValidation>
        <x14:dataValidation type="list" allowBlank="1" showInputMessage="1" showErrorMessage="1" xr:uid="{63EFBC8D-B2D7-4BD9-9949-B30A386D472E}">
          <x14:formula1>
            <xm:f>'Dropdown vloerafw en cat'!$P$2:$P$47</xm:f>
          </x14:formula1>
          <xm:sqref>C5:C199</xm:sqref>
        </x14:dataValidation>
        <x14:dataValidation type="list" allowBlank="1" showInputMessage="1" showErrorMessage="1" xr:uid="{992FCCF5-E368-4A87-B2B2-A7220CED6459}">
          <x14:formula1>
            <xm:f>'Dropdown vloerafw en cat'!$K$2:$K$13</xm:f>
          </x14:formula1>
          <xm:sqref>D5:D199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1D0A-CF7A-4495-8D66-DCDF86E9C410}">
  <sheetPr>
    <tabColor rgb="FFC2E76B"/>
    <pageSetUpPr fitToPage="1"/>
  </sheetPr>
  <dimension ref="A2:O54"/>
  <sheetViews>
    <sheetView showGridLines="0" showZeros="0" topLeftCell="A7" zoomScaleNormal="100" workbookViewId="0">
      <selection activeCell="H11" sqref="H11"/>
    </sheetView>
  </sheetViews>
  <sheetFormatPr defaultColWidth="0" defaultRowHeight="15" x14ac:dyDescent="0.25"/>
  <cols>
    <col min="1" max="1" width="33.855468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6,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Gymlokaal Smilde</v>
      </c>
      <c r="C4" s="296"/>
      <c r="D4" s="296"/>
      <c r="E4" s="297"/>
      <c r="F4" s="298"/>
      <c r="G4" s="299"/>
      <c r="H4" s="300"/>
      <c r="I4" s="238"/>
      <c r="J4" s="238"/>
      <c r="K4" s="238"/>
    </row>
    <row r="5" spans="1:11" x14ac:dyDescent="0.25">
      <c r="A5" s="272" t="s">
        <v>15</v>
      </c>
      <c r="B5" s="296" t="str">
        <f>VLOOKUP(H5,'Kosten VSR (her)controles'!A5:E54,4)</f>
        <v>Koningin Emmastraat 2</v>
      </c>
      <c r="C5" s="296"/>
      <c r="D5" s="296"/>
      <c r="E5" s="301"/>
      <c r="F5" s="298"/>
      <c r="G5" s="302" t="s">
        <v>19</v>
      </c>
      <c r="H5" s="303">
        <v>6</v>
      </c>
      <c r="I5" s="238"/>
      <c r="J5" s="238"/>
      <c r="K5" s="238"/>
    </row>
    <row r="6" spans="1:11" x14ac:dyDescent="0.25">
      <c r="A6" s="304" t="s">
        <v>17</v>
      </c>
      <c r="B6" s="305" t="str">
        <f>VLOOKUP(H5,'Kosten VSR (her)controles'!A5:E54,5)</f>
        <v>Smilde</v>
      </c>
      <c r="C6" s="305"/>
      <c r="D6" s="305"/>
      <c r="E6" s="306"/>
      <c r="F6" s="307"/>
      <c r="G6" s="308" t="s">
        <v>20</v>
      </c>
      <c r="H6" s="309" t="str">
        <f>CONCATENATE(H5,"a")</f>
        <v>6a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+MAX('6a'!I6:I200)</f>
        <v>230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4.3478260869565218E-3</v>
      </c>
      <c r="F11" s="319" t="e">
        <f>'6a'!L200/'6a'!M200</f>
        <v>#DIV/0!</v>
      </c>
      <c r="G11" s="293">
        <v>1</v>
      </c>
      <c r="H11" s="387">
        <f>('6a'!M200*Offertetarief)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GETPIVOTDATA("m2",'6a'!$H$205,"Cat.","G")</f>
        <v>31.5</v>
      </c>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127</v>
      </c>
      <c r="F21" s="375">
        <f>+'Normen en kosten'!I9</f>
        <v>0</v>
      </c>
      <c r="G21" s="375">
        <f t="shared" si="0"/>
        <v>0</v>
      </c>
      <c r="H21" s="190">
        <v>2</v>
      </c>
      <c r="I21" s="376">
        <f t="shared" si="1"/>
        <v>0</v>
      </c>
    </row>
    <row r="22" spans="1:9" x14ac:dyDescent="0.25">
      <c r="A22" s="461" t="str">
        <f>'Normen en kosten'!G10</f>
        <v>Wassen binnengevelglas</v>
      </c>
      <c r="B22" s="462"/>
      <c r="C22" s="462"/>
      <c r="D22" s="462"/>
      <c r="E22" s="188">
        <v>127</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t="s">
        <v>348</v>
      </c>
      <c r="I23" s="376"/>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76</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ht="28.5" customHeight="1" x14ac:dyDescent="0.25">
      <c r="A33" s="468" t="s">
        <v>334</v>
      </c>
      <c r="B33" s="469"/>
      <c r="C33" s="470"/>
      <c r="D33" s="200" t="s">
        <v>339</v>
      </c>
      <c r="E33" s="200">
        <v>1</v>
      </c>
      <c r="F33" s="145">
        <f>uurtariefopbouw!G19</f>
        <v>0</v>
      </c>
      <c r="G33" s="378">
        <f t="shared" ref="G33:G42" si="2">IF(E33="","",SUM(E33*F33))</f>
        <v>0</v>
      </c>
      <c r="H33" s="200" t="s">
        <v>348</v>
      </c>
      <c r="I33" s="376"/>
    </row>
    <row r="34" spans="1:11" ht="28.5" customHeight="1" x14ac:dyDescent="0.25">
      <c r="A34" s="452" t="s">
        <v>608</v>
      </c>
      <c r="B34" s="453"/>
      <c r="C34" s="454"/>
      <c r="D34" s="325" t="s">
        <v>339</v>
      </c>
      <c r="E34" s="190">
        <v>1</v>
      </c>
      <c r="F34" s="146"/>
      <c r="G34" s="379">
        <f t="shared" si="2"/>
        <v>0</v>
      </c>
      <c r="H34" s="190">
        <v>46</v>
      </c>
      <c r="I34" s="383">
        <f t="shared" ref="I34:I43" si="3">+IF(A34="","",H34*G34)</f>
        <v>0</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(her)controles'!H10</f>
        <v>100</v>
      </c>
      <c r="F53" s="334">
        <f>'Kosten VSR (her)controles'!I5</f>
        <v>4</v>
      </c>
      <c r="G53" s="226"/>
      <c r="H53" s="226"/>
      <c r="I53" s="388">
        <f>SUM(E53*F53)</f>
        <v>400</v>
      </c>
      <c r="J53" s="256"/>
      <c r="K53" s="256"/>
    </row>
    <row r="54" spans="1:12" ht="15.75" thickTop="1" x14ac:dyDescent="0.25"/>
  </sheetData>
  <sheetProtection algorithmName="SHA-512" hashValue="MpcgFfQbdpqJjRWNmf6jazS46Kwu5kZjtul4c5z5QIUOWz6nboxRBKCUgtUSPVniSlqEunry18fzHOHU4OUKuA==" saltValue="BKbnxQ6EHUNebV47f8HtaA==" spinCount="100000" sheet="1" objects="1" scenarios="1"/>
  <mergeCells count="17">
    <mergeCell ref="A25:D25"/>
    <mergeCell ref="A26:D26"/>
    <mergeCell ref="A33:C33"/>
    <mergeCell ref="A34:C34"/>
    <mergeCell ref="A20:D20"/>
    <mergeCell ref="A27:D27"/>
    <mergeCell ref="A28:D28"/>
    <mergeCell ref="A29:D29"/>
    <mergeCell ref="A21:D21"/>
    <mergeCell ref="A22:D22"/>
    <mergeCell ref="A23:D23"/>
    <mergeCell ref="A24:D24"/>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8FF8-29AF-48AF-A7C9-4DF1AE2F9AD5}">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17.42578125" style="199" bestFit="1" customWidth="1"/>
    <col min="4" max="4" width="21.57031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(her)controles'!A10</f>
        <v>6</v>
      </c>
      <c r="C1" s="261"/>
      <c r="D1" s="262" t="str">
        <f>VLOOKUP(B1,'Kosten VSR (her)controles'!A5:E54,3)</f>
        <v>Gymlokaal Smilde</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Koningin Emmastraat 2</v>
      </c>
      <c r="E2" s="192" t="str">
        <f>VLOOKUP(B1,'Kosten VSR (her)controles'!A5:E54,5)</f>
        <v>Smilde</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t="s">
        <v>350</v>
      </c>
      <c r="B5" s="371" t="s">
        <v>590</v>
      </c>
      <c r="C5" s="358" t="s">
        <v>552</v>
      </c>
      <c r="D5" s="358" t="str">
        <f>VLOOKUP(C5,'Dropdown vloerafw en cat'!P2:Q47,2,FALSE)</f>
        <v>Verkeersruimte</v>
      </c>
      <c r="E5" s="359"/>
      <c r="F5" s="359" t="str">
        <f>VLOOKUP(D5,'Normen en kosten'!$A$5:$B$103,2,FALSE)</f>
        <v>E</v>
      </c>
      <c r="G5" s="349">
        <v>21.5</v>
      </c>
      <c r="H5" s="349" t="s">
        <v>143</v>
      </c>
      <c r="I5" s="349">
        <v>230</v>
      </c>
      <c r="J5" s="349" t="str">
        <f>F5&amp;I5</f>
        <v>E230</v>
      </c>
      <c r="K5" s="349">
        <f>+VLOOKUP(J5,'Normen en kosten'!$D$5:$E$103,2,FALSE)*'6'!$G$11</f>
        <v>0</v>
      </c>
      <c r="L5" s="349">
        <f t="shared" ref="L5:L12" si="0">+I5*G5</f>
        <v>4945</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t="s">
        <v>350</v>
      </c>
      <c r="B6" s="371" t="s">
        <v>591</v>
      </c>
      <c r="C6" s="358" t="s">
        <v>274</v>
      </c>
      <c r="D6" s="358" t="str">
        <f>VLOOKUP(C6,'Dropdown vloerafw en cat'!P3:Q49,2,FALSE)</f>
        <v>Kantoor</v>
      </c>
      <c r="E6" s="359"/>
      <c r="F6" s="359" t="str">
        <f>VLOOKUP(D6,'Normen en kosten'!$A$5:$B$103,2,FALSE)</f>
        <v>B</v>
      </c>
      <c r="G6" s="349">
        <v>8.6</v>
      </c>
      <c r="H6" s="349" t="s">
        <v>143</v>
      </c>
      <c r="I6" s="349">
        <v>230</v>
      </c>
      <c r="J6" s="349" t="str">
        <f t="shared" ref="J6:J12" si="1">F6&amp;I6</f>
        <v>B230</v>
      </c>
      <c r="K6" s="349">
        <f>+VLOOKUP(J6,'Normen en kosten'!$D$5:$E$103,2,FALSE)*'6'!$G$11</f>
        <v>0</v>
      </c>
      <c r="L6" s="349">
        <f t="shared" si="0"/>
        <v>1978</v>
      </c>
      <c r="M6" s="360">
        <f t="shared" ref="M6:M12"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t="s">
        <v>350</v>
      </c>
      <c r="B7" s="371" t="s">
        <v>593</v>
      </c>
      <c r="C7" s="358" t="s">
        <v>286</v>
      </c>
      <c r="D7" s="358" t="str">
        <f>VLOOKUP(C7,'Dropdown vloerafw en cat'!P4:Q50,2,FALSE)</f>
        <v>Verkeersruimte</v>
      </c>
      <c r="E7" s="359"/>
      <c r="F7" s="359" t="str">
        <f>VLOOKUP(D7,'Normen en kosten'!$A$5:$B$103,2,FALSE)</f>
        <v>E</v>
      </c>
      <c r="G7" s="349">
        <v>30</v>
      </c>
      <c r="H7" s="349" t="s">
        <v>143</v>
      </c>
      <c r="I7" s="349">
        <v>230</v>
      </c>
      <c r="J7" s="349" t="str">
        <f t="shared" si="1"/>
        <v>E230</v>
      </c>
      <c r="K7" s="349">
        <f>+VLOOKUP(J7,'Normen en kosten'!$D$5:$E$103,2,FALSE)*'6'!$G$11</f>
        <v>0</v>
      </c>
      <c r="L7" s="349">
        <f t="shared" si="0"/>
        <v>6900</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t="s">
        <v>350</v>
      </c>
      <c r="B8" s="371" t="s">
        <v>594</v>
      </c>
      <c r="C8" s="358" t="s">
        <v>284</v>
      </c>
      <c r="D8" s="358" t="str">
        <f>VLOOKUP(C8,'Dropdown vloerafw en cat'!P5:Q51,2,FALSE)</f>
        <v>Sanitaire ruimte</v>
      </c>
      <c r="E8" s="359"/>
      <c r="F8" s="359" t="str">
        <f>VLOOKUP(D8,'Normen en kosten'!$A$5:$B$103,2,FALSE)</f>
        <v>G</v>
      </c>
      <c r="G8" s="349">
        <v>15.5</v>
      </c>
      <c r="H8" s="349" t="s">
        <v>143</v>
      </c>
      <c r="I8" s="349">
        <v>230</v>
      </c>
      <c r="J8" s="349" t="str">
        <f t="shared" si="1"/>
        <v>G230</v>
      </c>
      <c r="K8" s="349">
        <f>+VLOOKUP(J8,'Normen en kosten'!$D$5:$E$103,2,FALSE)*'6'!$G$11</f>
        <v>0</v>
      </c>
      <c r="L8" s="349">
        <f t="shared" si="0"/>
        <v>3565</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t="s">
        <v>350</v>
      </c>
      <c r="B9" s="371" t="s">
        <v>595</v>
      </c>
      <c r="C9" s="358" t="s">
        <v>286</v>
      </c>
      <c r="D9" s="358" t="str">
        <f>VLOOKUP(C9,'Dropdown vloerafw en cat'!P6:Q52,2,FALSE)</f>
        <v>Verkeersruimte</v>
      </c>
      <c r="E9" s="359"/>
      <c r="F9" s="359" t="str">
        <f>VLOOKUP(D9,'Normen en kosten'!$A$5:$B$103,2,FALSE)</f>
        <v>E</v>
      </c>
      <c r="G9" s="349">
        <v>30</v>
      </c>
      <c r="H9" s="349" t="s">
        <v>143</v>
      </c>
      <c r="I9" s="349">
        <v>230</v>
      </c>
      <c r="J9" s="349" t="str">
        <f t="shared" si="1"/>
        <v>E230</v>
      </c>
      <c r="K9" s="349">
        <f>+VLOOKUP(J9,'Normen en kosten'!$D$5:$E$103,2,FALSE)*'6'!$G$11</f>
        <v>0</v>
      </c>
      <c r="L9" s="349">
        <f t="shared" si="0"/>
        <v>6900</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t="s">
        <v>350</v>
      </c>
      <c r="B10" s="371" t="s">
        <v>597</v>
      </c>
      <c r="C10" s="358" t="s">
        <v>284</v>
      </c>
      <c r="D10" s="358" t="str">
        <f>VLOOKUP(C10,'Dropdown vloerafw en cat'!P7:Q53,2,FALSE)</f>
        <v>Sanitaire ruimte</v>
      </c>
      <c r="E10" s="359"/>
      <c r="F10" s="359" t="str">
        <f>VLOOKUP(D10,'Normen en kosten'!$A$5:$B$103,2,FALSE)</f>
        <v>G</v>
      </c>
      <c r="G10" s="349">
        <v>16</v>
      </c>
      <c r="H10" s="349" t="s">
        <v>143</v>
      </c>
      <c r="I10" s="349">
        <v>230</v>
      </c>
      <c r="J10" s="349" t="str">
        <f t="shared" si="1"/>
        <v>G230</v>
      </c>
      <c r="K10" s="349">
        <f>+VLOOKUP(J10,'Normen en kosten'!$D$5:$E$103,2,FALSE)*'6'!$G$11</f>
        <v>0</v>
      </c>
      <c r="L10" s="349">
        <f t="shared" si="0"/>
        <v>3680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t="s">
        <v>350</v>
      </c>
      <c r="B11" s="371" t="s">
        <v>604</v>
      </c>
      <c r="C11" s="358" t="s">
        <v>288</v>
      </c>
      <c r="D11" s="358" t="str">
        <f>VLOOKUP(C11,'Dropdown vloerafw en cat'!P8:Q54,2,FALSE)</f>
        <v>Sporthal</v>
      </c>
      <c r="E11" s="359"/>
      <c r="F11" s="359" t="str">
        <f>VLOOKUP(D11,'Normen en kosten'!$A$5:$B$103,2,FALSE)</f>
        <v>I</v>
      </c>
      <c r="G11" s="349">
        <v>28.9</v>
      </c>
      <c r="H11" s="349" t="s">
        <v>145</v>
      </c>
      <c r="I11" s="349">
        <v>230</v>
      </c>
      <c r="J11" s="349" t="str">
        <f t="shared" si="1"/>
        <v>I230</v>
      </c>
      <c r="K11" s="349">
        <f>+VLOOKUP(J11,'Normen en kosten'!$D$5:$E$103,2,FALSE)*'6'!$G$11</f>
        <v>0</v>
      </c>
      <c r="L11" s="349">
        <f t="shared" si="0"/>
        <v>6647</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t="s">
        <v>350</v>
      </c>
      <c r="B12" s="371" t="s">
        <v>599</v>
      </c>
      <c r="C12" s="358" t="s">
        <v>287</v>
      </c>
      <c r="D12" s="358" t="str">
        <f>VLOOKUP(C12,'Dropdown vloerafw en cat'!P9:Q55,2,FALSE)</f>
        <v>Sporthal</v>
      </c>
      <c r="E12" s="359"/>
      <c r="F12" s="359" t="str">
        <f>VLOOKUP(D12,'Normen en kosten'!$A$5:$B$103,2,FALSE)</f>
        <v>I</v>
      </c>
      <c r="G12" s="349">
        <v>284</v>
      </c>
      <c r="H12" s="349" t="s">
        <v>145</v>
      </c>
      <c r="I12" s="349">
        <v>230</v>
      </c>
      <c r="J12" s="349" t="str">
        <f t="shared" si="1"/>
        <v>I230</v>
      </c>
      <c r="K12" s="349">
        <f>+VLOOKUP(J12,'Normen en kosten'!$D$5:$E$103,2,FALSE)*'6'!$G$11</f>
        <v>0</v>
      </c>
      <c r="L12" s="349">
        <f t="shared" si="0"/>
        <v>65320</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hidden="1" x14ac:dyDescent="0.25">
      <c r="A13" s="408"/>
      <c r="B13" s="349"/>
      <c r="C13" s="358"/>
      <c r="D13" s="358"/>
      <c r="E13" s="359"/>
      <c r="F13" s="359"/>
      <c r="G13" s="349"/>
      <c r="H13" s="349"/>
      <c r="I13" s="349"/>
      <c r="J13" s="349"/>
      <c r="K13" s="349"/>
      <c r="L13" s="349"/>
      <c r="M13" s="360"/>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hidden="1" x14ac:dyDescent="0.25">
      <c r="A14" s="408"/>
      <c r="B14" s="349"/>
      <c r="C14" s="358"/>
      <c r="D14" s="358"/>
      <c r="E14" s="359"/>
      <c r="F14" s="359"/>
      <c r="G14" s="349"/>
      <c r="H14" s="349"/>
      <c r="I14" s="349"/>
      <c r="J14" s="349"/>
      <c r="K14" s="349"/>
      <c r="L14" s="349"/>
      <c r="M14" s="360"/>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hidden="1" x14ac:dyDescent="0.25">
      <c r="A15" s="408"/>
      <c r="B15" s="349"/>
      <c r="C15" s="358"/>
      <c r="D15" s="358"/>
      <c r="E15" s="359"/>
      <c r="F15" s="359"/>
      <c r="G15" s="349"/>
      <c r="H15" s="349"/>
      <c r="I15" s="349"/>
      <c r="J15" s="349"/>
      <c r="K15" s="349"/>
      <c r="L15" s="349"/>
      <c r="M15" s="360"/>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hidden="1" x14ac:dyDescent="0.25">
      <c r="A16" s="408"/>
      <c r="B16" s="349"/>
      <c r="C16" s="358"/>
      <c r="D16" s="358"/>
      <c r="E16" s="359"/>
      <c r="F16" s="359"/>
      <c r="G16" s="349"/>
      <c r="H16" s="349"/>
      <c r="I16" s="349"/>
      <c r="J16" s="349"/>
      <c r="K16" s="349"/>
      <c r="L16" s="349"/>
      <c r="M16" s="360"/>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hidden="1" x14ac:dyDescent="0.25">
      <c r="A17" s="408"/>
      <c r="B17" s="349"/>
      <c r="C17" s="358"/>
      <c r="D17" s="358"/>
      <c r="E17" s="359"/>
      <c r="F17" s="359"/>
      <c r="G17" s="349"/>
      <c r="H17" s="349"/>
      <c r="I17" s="349"/>
      <c r="J17" s="349"/>
      <c r="K17" s="349"/>
      <c r="L17" s="349"/>
      <c r="M17" s="360"/>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hidden="1" x14ac:dyDescent="0.25">
      <c r="A18" s="408"/>
      <c r="B18" s="349"/>
      <c r="C18" s="358"/>
      <c r="D18" s="358"/>
      <c r="E18" s="359"/>
      <c r="F18" s="359"/>
      <c r="G18" s="349"/>
      <c r="H18" s="349"/>
      <c r="I18" s="349"/>
      <c r="J18" s="349"/>
      <c r="K18" s="349"/>
      <c r="L18" s="349"/>
      <c r="M18" s="360"/>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hidden="1" x14ac:dyDescent="0.25">
      <c r="A19" s="408"/>
      <c r="B19" s="349"/>
      <c r="C19" s="358"/>
      <c r="D19" s="358"/>
      <c r="E19" s="359"/>
      <c r="F19" s="359"/>
      <c r="G19" s="349"/>
      <c r="H19" s="349"/>
      <c r="I19" s="349"/>
      <c r="J19" s="349"/>
      <c r="K19" s="349"/>
      <c r="L19" s="349"/>
      <c r="M19" s="360"/>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434.5</v>
      </c>
      <c r="H200" s="255"/>
      <c r="I200" s="255"/>
      <c r="J200" s="255"/>
      <c r="K200" s="255"/>
      <c r="L200" s="255">
        <f>SUM(L5:L12)</f>
        <v>99935</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259</v>
      </c>
      <c r="B206" s="255"/>
      <c r="C206" s="418"/>
      <c r="D206" s="255"/>
      <c r="E206" s="255"/>
      <c r="F206" s="255"/>
      <c r="G206" s="255"/>
      <c r="H206" s="419" t="s">
        <v>38</v>
      </c>
      <c r="I206" s="255">
        <v>81.5</v>
      </c>
      <c r="J206" s="255"/>
      <c r="K206" s="255"/>
      <c r="L206" s="255"/>
      <c r="M206" s="255"/>
      <c r="N206" s="199"/>
      <c r="Q206" s="199"/>
      <c r="AA206" s="199"/>
    </row>
    <row r="207" spans="1:27" x14ac:dyDescent="0.25">
      <c r="A207" s="417" t="s">
        <v>143</v>
      </c>
      <c r="B207" s="255">
        <v>121.6</v>
      </c>
      <c r="C207" s="420"/>
      <c r="D207" s="255"/>
      <c r="E207" s="255"/>
      <c r="F207" s="255"/>
      <c r="G207" s="255"/>
      <c r="H207" s="419" t="s">
        <v>29</v>
      </c>
      <c r="I207" s="255">
        <v>8.6</v>
      </c>
      <c r="J207" s="255"/>
      <c r="K207" s="255"/>
      <c r="L207" s="255"/>
      <c r="M207" s="255"/>
      <c r="N207" s="199"/>
      <c r="Q207" s="199"/>
      <c r="AA207" s="199"/>
    </row>
    <row r="208" spans="1:27" x14ac:dyDescent="0.25">
      <c r="A208" s="417" t="s">
        <v>145</v>
      </c>
      <c r="B208" s="255">
        <v>312.89999999999998</v>
      </c>
      <c r="C208" s="255"/>
      <c r="D208" s="255"/>
      <c r="E208" s="255"/>
      <c r="F208" s="255"/>
      <c r="G208" s="255"/>
      <c r="H208" s="419" t="s">
        <v>40</v>
      </c>
      <c r="I208" s="255">
        <v>31.5</v>
      </c>
      <c r="J208" s="255"/>
      <c r="K208" s="255"/>
      <c r="L208" s="255"/>
      <c r="M208" s="255"/>
      <c r="N208" s="199"/>
      <c r="Q208" s="199"/>
      <c r="AA208" s="199"/>
    </row>
    <row r="209" spans="1:27" x14ac:dyDescent="0.25">
      <c r="A209" s="417" t="s">
        <v>260</v>
      </c>
      <c r="B209" s="255">
        <v>434.5</v>
      </c>
      <c r="C209" s="255"/>
      <c r="D209" s="255"/>
      <c r="E209" s="255"/>
      <c r="F209" s="255"/>
      <c r="G209" s="255"/>
      <c r="H209" s="419" t="s">
        <v>171</v>
      </c>
      <c r="I209" s="255">
        <v>312.89999999999998</v>
      </c>
      <c r="J209" s="255"/>
      <c r="K209" s="255"/>
      <c r="L209" s="255"/>
      <c r="M209" s="255"/>
      <c r="N209" s="199"/>
      <c r="Q209" s="199"/>
      <c r="AA209" s="199"/>
    </row>
    <row r="210" spans="1:27" x14ac:dyDescent="0.25">
      <c r="A210" s="412"/>
      <c r="B210" s="255"/>
      <c r="C210" s="255"/>
      <c r="D210" s="255"/>
      <c r="E210" s="255"/>
      <c r="F210" s="255"/>
      <c r="G210" s="255"/>
      <c r="H210" s="419" t="s">
        <v>259</v>
      </c>
      <c r="I210" s="255"/>
      <c r="J210" s="255"/>
      <c r="K210" s="255"/>
      <c r="L210" s="255"/>
      <c r="M210" s="255"/>
      <c r="N210" s="199"/>
      <c r="Q210" s="199"/>
      <c r="AA210" s="199"/>
    </row>
    <row r="211" spans="1:27" x14ac:dyDescent="0.25">
      <c r="A211" s="412"/>
      <c r="B211" s="255"/>
      <c r="C211" s="255"/>
      <c r="D211" s="255"/>
      <c r="E211" s="255"/>
      <c r="F211" s="255"/>
      <c r="G211" s="255"/>
      <c r="H211" s="419" t="s">
        <v>260</v>
      </c>
      <c r="I211" s="255">
        <v>434.5</v>
      </c>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PgGaa3gWZZuRRzNFzmi2VKYbVem6vKPH3gbqYfERXdHxScKE5kq9nTMZJFhqT3vWkNM6NV6SUVBR446/lRoHpw==" saltValue="Gl1d84dJKdixnq2Y9jA97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121958A-9892-469A-8127-2F18862BE976}">
          <x14:formula1>
            <xm:f>'Dropdown vloerafw en cat'!$B$2:$B$13</xm:f>
          </x14:formula1>
          <xm:sqref>H5:H199</xm:sqref>
        </x14:dataValidation>
        <x14:dataValidation type="list" allowBlank="1" showInputMessage="1" showErrorMessage="1" xr:uid="{BEF5ACF7-A2EF-454E-A6A4-D4AD30EE66A9}">
          <x14:formula1>
            <xm:f>'Dropdown vloerafw en cat'!$P$2:$P$47</xm:f>
          </x14:formula1>
          <xm:sqref>C5:C199</xm:sqref>
        </x14:dataValidation>
        <x14:dataValidation type="list" allowBlank="1" showInputMessage="1" showErrorMessage="1" xr:uid="{10E19F52-C3F0-4139-A61E-E3E383790A24}">
          <x14:formula1>
            <xm:f>'Dropdown vloerafw en cat'!$K$2:$K$13</xm:f>
          </x14:formula1>
          <xm:sqref>D5:D199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177E9-685D-44CA-A219-0CF92BE4EBE9}">
  <sheetPr>
    <tabColor rgb="FFC2E76B"/>
    <pageSetUpPr fitToPage="1"/>
  </sheetPr>
  <dimension ref="A2:O54"/>
  <sheetViews>
    <sheetView showGridLines="0" showZeros="0" topLeftCell="A7" zoomScaleNormal="100" workbookViewId="0">
      <selection activeCell="H11" sqref="H11"/>
    </sheetView>
  </sheetViews>
  <sheetFormatPr defaultColWidth="0" defaultRowHeight="15" x14ac:dyDescent="0.25"/>
  <cols>
    <col min="1" max="1" width="33.855468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7,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Gymzaal Balinge</v>
      </c>
      <c r="C4" s="296"/>
      <c r="D4" s="296"/>
      <c r="E4" s="297"/>
      <c r="F4" s="298"/>
      <c r="G4" s="299"/>
      <c r="H4" s="300"/>
      <c r="I4" s="238"/>
      <c r="J4" s="238"/>
      <c r="K4" s="238"/>
    </row>
    <row r="5" spans="1:11" x14ac:dyDescent="0.25">
      <c r="A5" s="272" t="s">
        <v>15</v>
      </c>
      <c r="B5" s="296" t="str">
        <f>VLOOKUP(H5,'Kosten VSR (her)controles'!A5:E54,4)</f>
        <v>Schiphorsten 2</v>
      </c>
      <c r="C5" s="296"/>
      <c r="D5" s="296"/>
      <c r="E5" s="301"/>
      <c r="F5" s="298"/>
      <c r="G5" s="302" t="s">
        <v>19</v>
      </c>
      <c r="H5" s="303">
        <v>7</v>
      </c>
      <c r="I5" s="238"/>
      <c r="J5" s="238"/>
      <c r="K5" s="238"/>
    </row>
    <row r="6" spans="1:11" x14ac:dyDescent="0.25">
      <c r="A6" s="304" t="s">
        <v>17</v>
      </c>
      <c r="B6" s="305" t="str">
        <f>VLOOKUP(H5,'Kosten VSR (her)controles'!A5:E54,5)</f>
        <v>Balinge</v>
      </c>
      <c r="C6" s="305"/>
      <c r="D6" s="305"/>
      <c r="E6" s="306"/>
      <c r="F6" s="307"/>
      <c r="G6" s="308" t="s">
        <v>20</v>
      </c>
      <c r="H6" s="309" t="str">
        <f>CONCATENATE(H5,"a")</f>
        <v>7a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+MAX('7a'!I6:I200)</f>
        <v>230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4.3478260869565218E-3</v>
      </c>
      <c r="F11" s="319" t="e">
        <f>'7a'!L200/'7a'!M200</f>
        <v>#DIV/0!</v>
      </c>
      <c r="G11" s="293">
        <v>1</v>
      </c>
      <c r="H11" s="387">
        <f>('7a'!M200*Offertetarief)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GETPIVOTDATA("m2",'7a'!$H$205,"Cat.","G")</f>
        <v>8</v>
      </c>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c r="F21" s="375">
        <f>+'Normen en kosten'!I9</f>
        <v>0</v>
      </c>
      <c r="G21" s="375">
        <f t="shared" si="0"/>
        <v>0</v>
      </c>
      <c r="H21" s="190"/>
      <c r="I21" s="376" t="str">
        <f t="shared" si="1"/>
        <v/>
      </c>
    </row>
    <row r="22" spans="1:9" x14ac:dyDescent="0.25">
      <c r="A22" s="461" t="str">
        <f>'Normen en kosten'!G10</f>
        <v>Wassen binnengevelglas</v>
      </c>
      <c r="B22" s="462"/>
      <c r="C22" s="462"/>
      <c r="D22" s="462"/>
      <c r="E22" s="188"/>
      <c r="F22" s="375">
        <f>+'Normen en kosten'!I10</f>
        <v>0</v>
      </c>
      <c r="G22" s="375">
        <f t="shared" si="0"/>
        <v>0</v>
      </c>
      <c r="H22" s="190"/>
      <c r="I22" s="376" t="str">
        <f t="shared" si="1"/>
        <v/>
      </c>
    </row>
    <row r="23" spans="1:9" x14ac:dyDescent="0.25">
      <c r="A23" s="461" t="str">
        <f>'Normen en kosten'!G11</f>
        <v>Wassen separatieglas  1)</v>
      </c>
      <c r="B23" s="462"/>
      <c r="C23" s="462"/>
      <c r="D23" s="462"/>
      <c r="E23" s="188"/>
      <c r="F23" s="375">
        <f>+'Normen en kosten'!I11</f>
        <v>0</v>
      </c>
      <c r="G23" s="375">
        <f t="shared" si="0"/>
        <v>0</v>
      </c>
      <c r="H23" s="190"/>
      <c r="I23" s="376" t="str">
        <f t="shared" si="1"/>
        <v/>
      </c>
    </row>
    <row r="24" spans="1:9" x14ac:dyDescent="0.25">
      <c r="A24" s="461" t="str">
        <f>'Normen en kosten'!G12</f>
        <v>Koepelglas wassen</v>
      </c>
      <c r="B24" s="462"/>
      <c r="C24" s="462"/>
      <c r="D24" s="462"/>
      <c r="E24" s="188"/>
      <c r="F24" s="375">
        <f>+'Normen en kosten'!I12</f>
        <v>0</v>
      </c>
      <c r="G24" s="375">
        <f t="shared" si="0"/>
        <v>0</v>
      </c>
      <c r="H24" s="190"/>
      <c r="I24" s="376" t="str">
        <f t="shared" si="1"/>
        <v/>
      </c>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c r="B33" s="223"/>
      <c r="C33" s="268"/>
      <c r="D33" s="200"/>
      <c r="E33" s="200"/>
      <c r="F33" s="145"/>
      <c r="G33" s="378" t="str">
        <f t="shared" ref="G33:G42" si="2">IF(E33="","",SUM(E33*F33))</f>
        <v/>
      </c>
      <c r="H33" s="200">
        <f>VLOOKUP($H$5,'Kosten VSR (her)controles'!$A$5:$BB$54,35,0)</f>
        <v>0</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(her)controles'!H11</f>
        <v>100</v>
      </c>
      <c r="F53" s="334">
        <f>'Kosten VSR (her)controles'!I5</f>
        <v>4</v>
      </c>
      <c r="G53" s="226"/>
      <c r="H53" s="226"/>
      <c r="I53" s="388">
        <f>SUM(E53*F53)</f>
        <v>400</v>
      </c>
      <c r="J53" s="256"/>
      <c r="K53" s="256"/>
    </row>
    <row r="54" spans="1:12" ht="15.75" thickTop="1" x14ac:dyDescent="0.25"/>
  </sheetData>
  <sheetProtection algorithmName="SHA-512" hashValue="UlB2pfVotaMUKqyXlE5zUOL2gOcwu1HmWGXxHMJpEDdTm2bvHFtHnIWpAonNI0yTUjKIo9/k6N/53xKgCfBvHQ==" saltValue="Dhaq5bMjFplNB94ie+9ta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C2E76B"/>
  </sheetPr>
  <dimension ref="A1:K1048576"/>
  <sheetViews>
    <sheetView showGridLines="0" showZeros="0" tabSelected="1" zoomScaleNormal="100" workbookViewId="0">
      <selection activeCell="A2" sqref="A2"/>
    </sheetView>
  </sheetViews>
  <sheetFormatPr defaultColWidth="0" defaultRowHeight="15" zeroHeight="1" x14ac:dyDescent="0.25"/>
  <cols>
    <col min="1" max="1" width="59" style="175" customWidth="1"/>
    <col min="2" max="2" width="44.85546875" style="175" customWidth="1"/>
    <col min="3" max="6" width="9.140625" style="175" hidden="1" customWidth="1"/>
    <col min="7" max="11" width="0" style="175" hidden="1" customWidth="1"/>
    <col min="12" max="16384" width="9.140625" style="175" hidden="1"/>
  </cols>
  <sheetData>
    <row r="1" spans="1:2" x14ac:dyDescent="0.25"/>
    <row r="2" spans="1:2" ht="23.25" x14ac:dyDescent="0.35">
      <c r="A2" s="176" t="str">
        <f>CONCATENATE(opdrachtgever,'Kosten VSR (her)controles'!A3)</f>
        <v>Gemeente Midden-Drenthe2021-SMO4500</v>
      </c>
      <c r="B2" s="177"/>
    </row>
    <row r="3" spans="1:2" x14ac:dyDescent="0.25"/>
    <row r="4" spans="1:2" x14ac:dyDescent="0.25">
      <c r="A4" s="178" t="s">
        <v>41</v>
      </c>
      <c r="B4" s="179" t="s">
        <v>658</v>
      </c>
    </row>
    <row r="5" spans="1:2" x14ac:dyDescent="0.25">
      <c r="A5" s="180" t="s">
        <v>42</v>
      </c>
      <c r="B5" s="181" t="s">
        <v>295</v>
      </c>
    </row>
    <row r="6" spans="1:2" x14ac:dyDescent="0.25">
      <c r="A6" s="180" t="s">
        <v>43</v>
      </c>
      <c r="B6" s="182" t="s">
        <v>663</v>
      </c>
    </row>
    <row r="7" spans="1:2" x14ac:dyDescent="0.25">
      <c r="A7" s="180"/>
      <c r="B7" s="180"/>
    </row>
    <row r="8" spans="1:2" x14ac:dyDescent="0.25">
      <c r="A8" s="180" t="s">
        <v>44</v>
      </c>
      <c r="B8" s="181" t="s">
        <v>664</v>
      </c>
    </row>
    <row r="9" spans="1:2" x14ac:dyDescent="0.25">
      <c r="A9" s="180" t="s">
        <v>45</v>
      </c>
      <c r="B9" s="181" t="s">
        <v>665</v>
      </c>
    </row>
    <row r="10" spans="1:2" x14ac:dyDescent="0.25"/>
    <row r="11" spans="1:2" x14ac:dyDescent="0.25">
      <c r="A11" s="178" t="s">
        <v>47</v>
      </c>
      <c r="B11" s="179" t="s">
        <v>659</v>
      </c>
    </row>
    <row r="12" spans="1:2" x14ac:dyDescent="0.25">
      <c r="A12" s="180" t="s">
        <v>46</v>
      </c>
      <c r="B12" s="183" t="s">
        <v>660</v>
      </c>
    </row>
    <row r="13" spans="1:2" x14ac:dyDescent="0.25">
      <c r="A13" s="180" t="s">
        <v>48</v>
      </c>
      <c r="B13" s="183" t="s">
        <v>661</v>
      </c>
    </row>
    <row r="14" spans="1:2" x14ac:dyDescent="0.25">
      <c r="A14" s="184" t="s">
        <v>49</v>
      </c>
      <c r="B14" s="185" t="s">
        <v>662</v>
      </c>
    </row>
    <row r="15" spans="1:2" x14ac:dyDescent="0.25"/>
    <row r="16" spans="1:2" x14ac:dyDescent="0.25"/>
    <row r="17" spans="1:2" x14ac:dyDescent="0.25">
      <c r="A17" s="178" t="s">
        <v>50</v>
      </c>
      <c r="B17" s="151"/>
    </row>
    <row r="18" spans="1:2" x14ac:dyDescent="0.25">
      <c r="A18" s="180" t="s">
        <v>51</v>
      </c>
      <c r="B18" s="152"/>
    </row>
    <row r="19" spans="1:2" x14ac:dyDescent="0.25">
      <c r="A19" s="180" t="s">
        <v>43</v>
      </c>
      <c r="B19" s="152"/>
    </row>
    <row r="20" spans="1:2" x14ac:dyDescent="0.25">
      <c r="A20" s="180" t="s">
        <v>52</v>
      </c>
      <c r="B20" s="152"/>
    </row>
    <row r="21" spans="1:2" x14ac:dyDescent="0.25">
      <c r="A21" s="180" t="s">
        <v>45</v>
      </c>
      <c r="B21" s="152"/>
    </row>
    <row r="22" spans="1:2" x14ac:dyDescent="0.25"/>
    <row r="23" spans="1:2" x14ac:dyDescent="0.25">
      <c r="A23" s="178" t="s">
        <v>53</v>
      </c>
      <c r="B23" s="151"/>
    </row>
    <row r="24" spans="1:2" x14ac:dyDescent="0.25">
      <c r="A24" s="180" t="s">
        <v>46</v>
      </c>
      <c r="B24" s="153"/>
    </row>
    <row r="25" spans="1:2" x14ac:dyDescent="0.25">
      <c r="A25" s="180" t="s">
        <v>54</v>
      </c>
      <c r="B25" s="152"/>
    </row>
    <row r="26" spans="1:2" x14ac:dyDescent="0.25">
      <c r="A26" s="180" t="s">
        <v>57</v>
      </c>
      <c r="B26" s="152"/>
    </row>
    <row r="27" spans="1:2" x14ac:dyDescent="0.25">
      <c r="A27" s="180" t="s">
        <v>55</v>
      </c>
      <c r="B27" s="153"/>
    </row>
    <row r="28" spans="1:2" x14ac:dyDescent="0.25">
      <c r="A28" s="184" t="s">
        <v>56</v>
      </c>
      <c r="B28" s="154"/>
    </row>
    <row r="1048573" x14ac:dyDescent="0.25"/>
    <row r="1048574" x14ac:dyDescent="0.25"/>
    <row r="1048575" x14ac:dyDescent="0.25"/>
    <row r="1048576" x14ac:dyDescent="0.25"/>
  </sheetData>
  <sheetProtection algorithmName="SHA-512" hashValue="5q5uy0+U1tiFooVEw45suH1ZGPkhT+05Dt0JG7x6b+831qDPszRz3OYOtSGF3j0lTmlDWwj0L3jKGjgFE1zdzQ==" saltValue="TcVRG+FY8Q8QC98dmm5Kfw==" spinCount="100000" sheet="1" objects="1" scenarios="1"/>
  <hyperlinks>
    <hyperlink ref="B14" r:id="rId1" xr:uid="{99C77AB1-DAF9-46DA-B0E7-D4D6BC95BB5C}"/>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4D400-7DDE-43FD-8226-C9D62DC40DC3}">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17.42578125" style="199" bestFit="1" customWidth="1"/>
    <col min="4" max="4" width="15.57031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(her)controles'!A11</f>
        <v>7</v>
      </c>
      <c r="C1" s="261"/>
      <c r="D1" s="262" t="str">
        <f>VLOOKUP(B1,'Kosten VSR (her)controles'!A5:E54,3)</f>
        <v>Gymzaal Balinge</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Schiphorsten 2</v>
      </c>
      <c r="E2" s="192" t="str">
        <f>VLOOKUP(B1,'Kosten VSR (her)controles'!A5:E54,5)</f>
        <v>Balinge</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t="s">
        <v>350</v>
      </c>
      <c r="B5" s="373"/>
      <c r="C5" s="358" t="s">
        <v>282</v>
      </c>
      <c r="D5" s="358" t="str">
        <f>VLOOKUP(C5,'Dropdown vloerafw en cat'!P2:Q47,2,FALSE)</f>
        <v>Verkeersruimte</v>
      </c>
      <c r="E5" s="359"/>
      <c r="F5" s="359" t="str">
        <f>VLOOKUP(D5,'Normen en kosten'!$A$5:$B$103,2,FALSE)</f>
        <v>E</v>
      </c>
      <c r="G5" s="349">
        <v>47</v>
      </c>
      <c r="H5" s="349" t="s">
        <v>143</v>
      </c>
      <c r="I5" s="349">
        <v>230</v>
      </c>
      <c r="J5" s="349" t="str">
        <f>F5&amp;I5</f>
        <v>E230</v>
      </c>
      <c r="K5" s="349">
        <f>+VLOOKUP(J5,'Normen en kosten'!$D$5:$E$103,2,FALSE)*'7'!$G$11</f>
        <v>0</v>
      </c>
      <c r="L5" s="349">
        <f t="shared" ref="L5:L11" si="0">+I5*G5</f>
        <v>10810</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t="s">
        <v>350</v>
      </c>
      <c r="B6" s="373"/>
      <c r="C6" s="358" t="s">
        <v>287</v>
      </c>
      <c r="D6" s="358" t="str">
        <f>VLOOKUP(C6,'Dropdown vloerafw en cat'!P3:Q49,2,FALSE)</f>
        <v>Sporthal</v>
      </c>
      <c r="E6" s="359"/>
      <c r="F6" s="359" t="str">
        <f>VLOOKUP(D6,'Normen en kosten'!$A$5:$B$103,2,FALSE)</f>
        <v>I</v>
      </c>
      <c r="G6" s="349">
        <v>125</v>
      </c>
      <c r="H6" s="349" t="s">
        <v>589</v>
      </c>
      <c r="I6" s="349">
        <v>230</v>
      </c>
      <c r="J6" s="349" t="str">
        <f t="shared" ref="J6:J11" si="1">F6&amp;I6</f>
        <v>I230</v>
      </c>
      <c r="K6" s="349">
        <f>+VLOOKUP(J6,'Normen en kosten'!$D$5:$E$103,2,FALSE)*'7'!$G$11</f>
        <v>0</v>
      </c>
      <c r="L6" s="349">
        <f t="shared" si="0"/>
        <v>28750</v>
      </c>
      <c r="M6" s="360">
        <f t="shared" ref="M6:M11"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t="s">
        <v>350</v>
      </c>
      <c r="B7" s="373"/>
      <c r="C7" s="358" t="s">
        <v>288</v>
      </c>
      <c r="D7" s="358" t="str">
        <f>VLOOKUP(C7,'Dropdown vloerafw en cat'!P4:Q50,2,FALSE)</f>
        <v>Sporthal</v>
      </c>
      <c r="E7" s="359"/>
      <c r="F7" s="359" t="str">
        <f>VLOOKUP(D7,'Normen en kosten'!$A$5:$B$103,2,FALSE)</f>
        <v>I</v>
      </c>
      <c r="G7" s="349">
        <v>40</v>
      </c>
      <c r="H7" s="349" t="s">
        <v>589</v>
      </c>
      <c r="I7" s="349">
        <v>230</v>
      </c>
      <c r="J7" s="349" t="str">
        <f t="shared" si="1"/>
        <v>I230</v>
      </c>
      <c r="K7" s="349">
        <f>+VLOOKUP(J7,'Normen en kosten'!$D$5:$E$103,2,FALSE)*'7'!$G$11</f>
        <v>0</v>
      </c>
      <c r="L7" s="349">
        <f t="shared" si="0"/>
        <v>9200</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t="s">
        <v>350</v>
      </c>
      <c r="B8" s="373"/>
      <c r="C8" s="358" t="s">
        <v>286</v>
      </c>
      <c r="D8" s="358" t="str">
        <f>VLOOKUP(C8,'Dropdown vloerafw en cat'!P5:Q51,2,FALSE)</f>
        <v>Verkeersruimte</v>
      </c>
      <c r="E8" s="359"/>
      <c r="F8" s="359" t="str">
        <f>VLOOKUP(D8,'Normen en kosten'!$A$5:$B$103,2,FALSE)</f>
        <v>E</v>
      </c>
      <c r="G8" s="349">
        <v>12</v>
      </c>
      <c r="H8" s="349" t="s">
        <v>143</v>
      </c>
      <c r="I8" s="349">
        <v>230</v>
      </c>
      <c r="J8" s="349" t="str">
        <f t="shared" si="1"/>
        <v>E230</v>
      </c>
      <c r="K8" s="349">
        <f>+VLOOKUP(J8,'Normen en kosten'!$D$5:$E$103,2,FALSE)*'7'!$G$11</f>
        <v>0</v>
      </c>
      <c r="L8" s="349">
        <f t="shared" si="0"/>
        <v>2760</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t="s">
        <v>350</v>
      </c>
      <c r="B9" s="373"/>
      <c r="C9" s="358" t="s">
        <v>284</v>
      </c>
      <c r="D9" s="358" t="str">
        <f>VLOOKUP(C9,'Dropdown vloerafw en cat'!P6:Q52,2,FALSE)</f>
        <v>Sanitaire ruimte</v>
      </c>
      <c r="E9" s="359"/>
      <c r="F9" s="359" t="str">
        <f>VLOOKUP(D9,'Normen en kosten'!$A$5:$B$103,2,FALSE)</f>
        <v>G</v>
      </c>
      <c r="G9" s="349">
        <v>4</v>
      </c>
      <c r="H9" s="349" t="s">
        <v>169</v>
      </c>
      <c r="I9" s="349">
        <v>230</v>
      </c>
      <c r="J9" s="349" t="str">
        <f t="shared" si="1"/>
        <v>G230</v>
      </c>
      <c r="K9" s="349">
        <f>+VLOOKUP(J9,'Normen en kosten'!$D$5:$E$103,2,FALSE)*'7'!$G$11</f>
        <v>0</v>
      </c>
      <c r="L9" s="349">
        <f t="shared" si="0"/>
        <v>920</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t="s">
        <v>350</v>
      </c>
      <c r="B10" s="373"/>
      <c r="C10" s="358" t="s">
        <v>286</v>
      </c>
      <c r="D10" s="358" t="str">
        <f>VLOOKUP(C10,'Dropdown vloerafw en cat'!P7:Q53,2,FALSE)</f>
        <v>Verkeersruimte</v>
      </c>
      <c r="E10" s="359"/>
      <c r="F10" s="359" t="str">
        <f>VLOOKUP(D10,'Normen en kosten'!$A$5:$B$103,2,FALSE)</f>
        <v>E</v>
      </c>
      <c r="G10" s="349">
        <v>12</v>
      </c>
      <c r="H10" s="349" t="s">
        <v>143</v>
      </c>
      <c r="I10" s="349">
        <v>230</v>
      </c>
      <c r="J10" s="349" t="str">
        <f t="shared" si="1"/>
        <v>E230</v>
      </c>
      <c r="K10" s="349">
        <f>+VLOOKUP(J10,'Normen en kosten'!$D$5:$E$103,2,FALSE)*'7'!$G$11</f>
        <v>0</v>
      </c>
      <c r="L10" s="349">
        <f t="shared" si="0"/>
        <v>2760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t="s">
        <v>350</v>
      </c>
      <c r="B11" s="373"/>
      <c r="C11" s="358" t="s">
        <v>284</v>
      </c>
      <c r="D11" s="358" t="str">
        <f>VLOOKUP(C11,'Dropdown vloerafw en cat'!P8:Q54,2,FALSE)</f>
        <v>Sanitaire ruimte</v>
      </c>
      <c r="E11" s="359"/>
      <c r="F11" s="359" t="str">
        <f>VLOOKUP(D11,'Normen en kosten'!$A$5:$B$103,2,FALSE)</f>
        <v>G</v>
      </c>
      <c r="G11" s="349">
        <v>4</v>
      </c>
      <c r="H11" s="349" t="s">
        <v>169</v>
      </c>
      <c r="I11" s="349">
        <v>230</v>
      </c>
      <c r="J11" s="349" t="str">
        <f t="shared" si="1"/>
        <v>G230</v>
      </c>
      <c r="K11" s="349">
        <f>+VLOOKUP(J11,'Normen en kosten'!$D$5:$E$103,2,FALSE)*'7'!$G$11</f>
        <v>0</v>
      </c>
      <c r="L11" s="349">
        <f t="shared" si="0"/>
        <v>920</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hidden="1" x14ac:dyDescent="0.25">
      <c r="A12" s="408"/>
      <c r="B12" s="349"/>
      <c r="C12" s="358"/>
      <c r="D12" s="358"/>
      <c r="E12" s="359"/>
      <c r="F12" s="359"/>
      <c r="G12" s="349"/>
      <c r="H12" s="349"/>
      <c r="I12" s="349"/>
      <c r="J12" s="349"/>
      <c r="K12" s="349"/>
      <c r="L12" s="349"/>
      <c r="M12" s="360"/>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hidden="1" x14ac:dyDescent="0.25">
      <c r="A13" s="408"/>
      <c r="B13" s="349"/>
      <c r="C13" s="358"/>
      <c r="D13" s="358"/>
      <c r="E13" s="359"/>
      <c r="F13" s="359"/>
      <c r="G13" s="349"/>
      <c r="H13" s="349"/>
      <c r="I13" s="349"/>
      <c r="J13" s="349"/>
      <c r="K13" s="349"/>
      <c r="L13" s="349"/>
      <c r="M13" s="360"/>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hidden="1" x14ac:dyDescent="0.25">
      <c r="A14" s="408"/>
      <c r="B14" s="349"/>
      <c r="C14" s="358"/>
      <c r="D14" s="358"/>
      <c r="E14" s="359"/>
      <c r="F14" s="359"/>
      <c r="G14" s="349"/>
      <c r="H14" s="349"/>
      <c r="I14" s="349"/>
      <c r="J14" s="349"/>
      <c r="K14" s="349"/>
      <c r="L14" s="349"/>
      <c r="M14" s="360"/>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hidden="1" x14ac:dyDescent="0.25">
      <c r="A15" s="408"/>
      <c r="B15" s="349"/>
      <c r="C15" s="358"/>
      <c r="D15" s="358"/>
      <c r="E15" s="359"/>
      <c r="F15" s="359"/>
      <c r="G15" s="349"/>
      <c r="H15" s="349"/>
      <c r="I15" s="349"/>
      <c r="J15" s="349"/>
      <c r="K15" s="349"/>
      <c r="L15" s="349"/>
      <c r="M15" s="360"/>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hidden="1" x14ac:dyDescent="0.25">
      <c r="A16" s="408"/>
      <c r="B16" s="349"/>
      <c r="C16" s="358"/>
      <c r="D16" s="358"/>
      <c r="E16" s="359"/>
      <c r="F16" s="359"/>
      <c r="G16" s="349"/>
      <c r="H16" s="349"/>
      <c r="I16" s="349"/>
      <c r="J16" s="349"/>
      <c r="K16" s="349"/>
      <c r="L16" s="349"/>
      <c r="M16" s="360"/>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hidden="1" x14ac:dyDescent="0.25">
      <c r="A17" s="408"/>
      <c r="B17" s="349"/>
      <c r="C17" s="358"/>
      <c r="D17" s="358"/>
      <c r="E17" s="359"/>
      <c r="F17" s="359"/>
      <c r="G17" s="349"/>
      <c r="H17" s="349"/>
      <c r="I17" s="349"/>
      <c r="J17" s="349"/>
      <c r="K17" s="349"/>
      <c r="L17" s="349"/>
      <c r="M17" s="360"/>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hidden="1" x14ac:dyDescent="0.25">
      <c r="A18" s="408"/>
      <c r="B18" s="349"/>
      <c r="C18" s="358"/>
      <c r="D18" s="358"/>
      <c r="E18" s="359"/>
      <c r="F18" s="359"/>
      <c r="G18" s="349"/>
      <c r="H18" s="349"/>
      <c r="I18" s="349"/>
      <c r="J18" s="349"/>
      <c r="K18" s="349"/>
      <c r="L18" s="349"/>
      <c r="M18" s="360"/>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hidden="1" x14ac:dyDescent="0.25">
      <c r="A19" s="408"/>
      <c r="B19" s="349"/>
      <c r="C19" s="358"/>
      <c r="D19" s="358"/>
      <c r="E19" s="359"/>
      <c r="F19" s="359"/>
      <c r="G19" s="349"/>
      <c r="H19" s="349"/>
      <c r="I19" s="349"/>
      <c r="J19" s="349"/>
      <c r="K19" s="349"/>
      <c r="L19" s="349"/>
      <c r="M19" s="360"/>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244</v>
      </c>
      <c r="H200" s="255"/>
      <c r="I200" s="255"/>
      <c r="J200" s="255"/>
      <c r="K200" s="255"/>
      <c r="L200" s="255">
        <f>SUM(L5:L11)</f>
        <v>56120</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143</v>
      </c>
      <c r="B206" s="255">
        <v>71</v>
      </c>
      <c r="C206" s="418"/>
      <c r="D206" s="255"/>
      <c r="E206" s="255"/>
      <c r="F206" s="255"/>
      <c r="G206" s="255"/>
      <c r="H206" s="419" t="s">
        <v>38</v>
      </c>
      <c r="I206" s="255">
        <v>71</v>
      </c>
      <c r="J206" s="255"/>
      <c r="K206" s="255"/>
      <c r="L206" s="255"/>
      <c r="M206" s="255"/>
      <c r="N206" s="199"/>
      <c r="Q206" s="199"/>
      <c r="AA206" s="199"/>
    </row>
    <row r="207" spans="1:27" x14ac:dyDescent="0.25">
      <c r="A207" s="417" t="s">
        <v>259</v>
      </c>
      <c r="B207" s="255"/>
      <c r="C207" s="420"/>
      <c r="D207" s="255"/>
      <c r="E207" s="255"/>
      <c r="F207" s="255"/>
      <c r="G207" s="255"/>
      <c r="H207" s="419" t="s">
        <v>171</v>
      </c>
      <c r="I207" s="255">
        <v>165</v>
      </c>
      <c r="J207" s="255"/>
      <c r="K207" s="255"/>
      <c r="L207" s="255"/>
      <c r="M207" s="255"/>
      <c r="N207" s="199"/>
      <c r="Q207" s="199"/>
      <c r="AA207" s="199"/>
    </row>
    <row r="208" spans="1:27" x14ac:dyDescent="0.25">
      <c r="A208" s="417" t="s">
        <v>589</v>
      </c>
      <c r="B208" s="255">
        <v>165</v>
      </c>
      <c r="C208" s="255"/>
      <c r="D208" s="255"/>
      <c r="E208" s="255"/>
      <c r="F208" s="255"/>
      <c r="G208" s="255"/>
      <c r="H208" s="419" t="s">
        <v>40</v>
      </c>
      <c r="I208" s="255">
        <v>8</v>
      </c>
      <c r="J208" s="255"/>
      <c r="K208" s="255"/>
      <c r="L208" s="255"/>
      <c r="M208" s="255"/>
      <c r="N208" s="199"/>
      <c r="Q208" s="199"/>
      <c r="AA208" s="199"/>
    </row>
    <row r="209" spans="1:27" x14ac:dyDescent="0.25">
      <c r="A209" s="417" t="s">
        <v>169</v>
      </c>
      <c r="B209" s="255">
        <v>8</v>
      </c>
      <c r="C209" s="255"/>
      <c r="D209" s="255"/>
      <c r="E209" s="255"/>
      <c r="F209" s="255"/>
      <c r="G209" s="255"/>
      <c r="H209" s="419" t="s">
        <v>259</v>
      </c>
      <c r="I209" s="255"/>
      <c r="J209" s="255"/>
      <c r="K209" s="255"/>
      <c r="L209" s="255"/>
      <c r="M209" s="255"/>
      <c r="N209" s="199"/>
      <c r="Q209" s="199"/>
      <c r="AA209" s="199"/>
    </row>
    <row r="210" spans="1:27" x14ac:dyDescent="0.25">
      <c r="A210" s="417" t="s">
        <v>260</v>
      </c>
      <c r="B210" s="255">
        <v>244</v>
      </c>
      <c r="C210" s="255"/>
      <c r="D210" s="255"/>
      <c r="E210" s="255"/>
      <c r="F210" s="255"/>
      <c r="G210" s="255"/>
      <c r="H210" s="419" t="s">
        <v>260</v>
      </c>
      <c r="I210" s="255">
        <v>244</v>
      </c>
      <c r="J210" s="255"/>
      <c r="K210" s="255"/>
      <c r="L210" s="255"/>
      <c r="M210" s="255"/>
      <c r="N210" s="199"/>
      <c r="Q210" s="199"/>
      <c r="AA210" s="199"/>
    </row>
    <row r="211" spans="1:27" x14ac:dyDescent="0.25">
      <c r="A211" s="412"/>
      <c r="B211" s="255"/>
      <c r="C211" s="255"/>
      <c r="D211" s="255"/>
      <c r="E211" s="255"/>
      <c r="F211" s="255"/>
      <c r="G211" s="255"/>
      <c r="H211" s="255"/>
      <c r="I211" s="255"/>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5xS9KHNXE/pKuBJsitJQSvJodUYb79RqboineCJ+XkvNibbO/59oK5jOEVWxS5Gp/FQV3q2sf/Sh09Z0mdW/SQ==" saltValue="grAtqZSRfLg52oUPTPUs8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BB2FB68-8E7D-4B89-AA22-2FEF29EB201A}">
          <x14:formula1>
            <xm:f>'Dropdown vloerafw en cat'!$B$2:$B$13</xm:f>
          </x14:formula1>
          <xm:sqref>H5:H199</xm:sqref>
        </x14:dataValidation>
        <x14:dataValidation type="list" allowBlank="1" showInputMessage="1" showErrorMessage="1" xr:uid="{628E6D93-252D-4C03-915A-9B1108811260}">
          <x14:formula1>
            <xm:f>'Dropdown vloerafw en cat'!$P$2:$P$47</xm:f>
          </x14:formula1>
          <xm:sqref>C5:C199</xm:sqref>
        </x14:dataValidation>
        <x14:dataValidation type="list" allowBlank="1" showInputMessage="1" showErrorMessage="1" xr:uid="{E0B120E8-C4F6-419F-8563-4374DA57AA01}">
          <x14:formula1>
            <xm:f>'Dropdown vloerafw en cat'!$K$2:$K$13</xm:f>
          </x14:formula1>
          <xm:sqref>D5:D199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1B72-B6BE-480C-BFB6-48F99714761E}">
  <sheetPr>
    <tabColor rgb="FFC2E76B"/>
    <pageSetUpPr fitToPage="1"/>
  </sheetPr>
  <dimension ref="A2:O54"/>
  <sheetViews>
    <sheetView showGridLines="0" showZeros="0" topLeftCell="A10" zoomScaleNormal="100" workbookViewId="0">
      <selection activeCell="H11" sqref="H11"/>
    </sheetView>
  </sheetViews>
  <sheetFormatPr defaultColWidth="0" defaultRowHeight="15" x14ac:dyDescent="0.25"/>
  <cols>
    <col min="1" max="1" width="33.855468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8,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MFA Westerbork</v>
      </c>
      <c r="C4" s="296"/>
      <c r="D4" s="296"/>
      <c r="E4" s="297"/>
      <c r="F4" s="298"/>
      <c r="G4" s="299"/>
      <c r="H4" s="300"/>
      <c r="I4" s="238"/>
      <c r="J4" s="238"/>
      <c r="K4" s="238"/>
    </row>
    <row r="5" spans="1:11" x14ac:dyDescent="0.25">
      <c r="A5" s="272" t="s">
        <v>15</v>
      </c>
      <c r="B5" s="296" t="str">
        <f>VLOOKUP(H5,'Kosten VSR (her)controles'!A5:E54,4)</f>
        <v>Burgemeester Gualt van Weezelplein 10</v>
      </c>
      <c r="C5" s="296"/>
      <c r="D5" s="296"/>
      <c r="E5" s="301"/>
      <c r="F5" s="298"/>
      <c r="G5" s="302" t="s">
        <v>19</v>
      </c>
      <c r="H5" s="303">
        <v>8</v>
      </c>
      <c r="I5" s="238"/>
      <c r="J5" s="238"/>
      <c r="K5" s="238"/>
    </row>
    <row r="6" spans="1:11" x14ac:dyDescent="0.25">
      <c r="A6" s="304" t="s">
        <v>17</v>
      </c>
      <c r="B6" s="305" t="str">
        <f>VLOOKUP(H5,'Kosten VSR (her)controles'!A5:E54,5)</f>
        <v>Westerbork</v>
      </c>
      <c r="C6" s="305"/>
      <c r="D6" s="305"/>
      <c r="E6" s="306"/>
      <c r="F6" s="307"/>
      <c r="G6" s="308" t="s">
        <v>20</v>
      </c>
      <c r="H6" s="309" t="str">
        <f>CONCATENATE(H5,"a")</f>
        <v>8a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+MAX('8a'!I6:I200)</f>
        <v>255</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3.9215686274509803E-3</v>
      </c>
      <c r="F11" s="319" t="e">
        <f>'8a'!L202/'8a'!M202</f>
        <v>#DIV/0!</v>
      </c>
      <c r="G11" s="293">
        <v>1</v>
      </c>
      <c r="H11" s="387">
        <f>('8a'!M202*Offertetarief)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GETPIVOTDATA("m2",'8a'!$H$207,"Cat.","G")</f>
        <v>45</v>
      </c>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f>GETPIVOTDATA("m2",'8a'!$A$207,"vloerafwerking","Linoleum")</f>
        <v>224.6</v>
      </c>
      <c r="F16" s="375">
        <f>+'Normen en kosten'!I4</f>
        <v>0</v>
      </c>
      <c r="G16" s="375">
        <f t="shared" ref="G16:G29" si="0">E16*F16</f>
        <v>0</v>
      </c>
      <c r="H16" s="190">
        <v>1</v>
      </c>
      <c r="I16" s="376">
        <f t="shared" ref="I16:I29" si="1">IF(H16="","",SUM(G16*H16))</f>
        <v>0</v>
      </c>
    </row>
    <row r="17" spans="1:9" x14ac:dyDescent="0.25">
      <c r="A17" s="461" t="str">
        <f>'Normen en kosten'!G5</f>
        <v>Recoaten linoleum</v>
      </c>
      <c r="B17" s="462"/>
      <c r="C17" s="462"/>
      <c r="D17" s="462"/>
      <c r="E17" s="188">
        <f>E16</f>
        <v>224.6</v>
      </c>
      <c r="F17" s="375">
        <f>+'Normen en kosten'!I5</f>
        <v>0</v>
      </c>
      <c r="G17" s="375">
        <f t="shared" si="0"/>
        <v>0</v>
      </c>
      <c r="H17" s="190" t="s">
        <v>348</v>
      </c>
      <c r="I17" s="376"/>
    </row>
    <row r="18" spans="1:9" x14ac:dyDescent="0.25">
      <c r="A18" s="461" t="str">
        <f>'Normen en kosten'!G6</f>
        <v>Volsprayen linoleum</v>
      </c>
      <c r="B18" s="462"/>
      <c r="C18" s="462"/>
      <c r="D18" s="462"/>
      <c r="E18" s="188">
        <f>E16</f>
        <v>224.6</v>
      </c>
      <c r="F18" s="375">
        <f>+'Normen en kosten'!I6</f>
        <v>0</v>
      </c>
      <c r="G18" s="375">
        <f t="shared" si="0"/>
        <v>0</v>
      </c>
      <c r="H18" s="190" t="s">
        <v>348</v>
      </c>
      <c r="I18" s="376"/>
    </row>
    <row r="19" spans="1:9" x14ac:dyDescent="0.25">
      <c r="A19" s="461" t="str">
        <f>'Normen en kosten'!G7</f>
        <v>Tapijtreinigen</v>
      </c>
      <c r="B19" s="462"/>
      <c r="C19" s="462"/>
      <c r="D19" s="462"/>
      <c r="E19" s="188">
        <f>GETPIVOTDATA("m2",'8a'!$A$207,"vloerafwerking","Tapijt")</f>
        <v>276.89999999999998</v>
      </c>
      <c r="F19" s="375">
        <f>+'Normen en kosten'!I7</f>
        <v>0</v>
      </c>
      <c r="G19" s="375">
        <f t="shared" si="0"/>
        <v>0</v>
      </c>
      <c r="H19" s="190" t="s">
        <v>348</v>
      </c>
      <c r="I19" s="376"/>
    </row>
    <row r="20" spans="1:9" x14ac:dyDescent="0.25">
      <c r="A20" s="461" t="str">
        <f>'Normen en kosten'!G8</f>
        <v>Reinigen inloopzones</v>
      </c>
      <c r="B20" s="462"/>
      <c r="C20" s="462"/>
      <c r="D20" s="462"/>
      <c r="E20" s="188"/>
      <c r="F20" s="375">
        <f>+'Normen en kosten'!I8</f>
        <v>0</v>
      </c>
      <c r="G20" s="375">
        <f t="shared" si="0"/>
        <v>0</v>
      </c>
      <c r="H20" s="190"/>
      <c r="I20" s="376"/>
    </row>
    <row r="21" spans="1:9" x14ac:dyDescent="0.25">
      <c r="A21" s="461" t="str">
        <f>'Normen en kosten'!G9</f>
        <v>Wassen buitengevelglas</v>
      </c>
      <c r="B21" s="462"/>
      <c r="C21" s="462"/>
      <c r="D21" s="462"/>
      <c r="E21" s="188">
        <v>290</v>
      </c>
      <c r="F21" s="375">
        <f>+'Normen en kosten'!I9</f>
        <v>0</v>
      </c>
      <c r="G21" s="375">
        <f t="shared" si="0"/>
        <v>0</v>
      </c>
      <c r="H21" s="190">
        <v>2</v>
      </c>
      <c r="I21" s="376">
        <f t="shared" si="1"/>
        <v>0</v>
      </c>
    </row>
    <row r="22" spans="1:9" x14ac:dyDescent="0.25">
      <c r="A22" s="461" t="str">
        <f>'Normen en kosten'!G10</f>
        <v>Wassen binnengevelglas</v>
      </c>
      <c r="B22" s="462"/>
      <c r="C22" s="462"/>
      <c r="D22" s="462"/>
      <c r="E22" s="188">
        <v>290</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134</v>
      </c>
      <c r="F23" s="375">
        <f>+'Normen en kosten'!I11</f>
        <v>0</v>
      </c>
      <c r="G23" s="375">
        <f t="shared" si="0"/>
        <v>0</v>
      </c>
      <c r="H23" s="190">
        <v>2</v>
      </c>
      <c r="I23" s="376">
        <f t="shared" si="1"/>
        <v>0</v>
      </c>
    </row>
    <row r="24" spans="1:9" x14ac:dyDescent="0.25">
      <c r="A24" s="461" t="str">
        <f>'Normen en kosten'!G12</f>
        <v>Koepelglas wassen</v>
      </c>
      <c r="B24" s="462"/>
      <c r="C24" s="462"/>
      <c r="D24" s="462"/>
      <c r="E24" s="188">
        <v>28.5</v>
      </c>
      <c r="F24" s="375">
        <f>+'Normen en kosten'!I12</f>
        <v>0</v>
      </c>
      <c r="G24" s="375">
        <f t="shared" si="0"/>
        <v>0</v>
      </c>
      <c r="H24" s="190" t="s">
        <v>348</v>
      </c>
      <c r="I24" s="376"/>
    </row>
    <row r="25" spans="1:9" x14ac:dyDescent="0.25">
      <c r="A25" s="461" t="str">
        <f>'Normen en kosten'!G13</f>
        <v>Boeidelen wassen</v>
      </c>
      <c r="B25" s="462"/>
      <c r="C25" s="462"/>
      <c r="D25" s="462"/>
      <c r="E25" s="188">
        <v>22</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ht="31.5" customHeight="1" x14ac:dyDescent="0.25">
      <c r="A33" s="468" t="s">
        <v>334</v>
      </c>
      <c r="B33" s="469"/>
      <c r="C33" s="470"/>
      <c r="D33" s="200" t="s">
        <v>339</v>
      </c>
      <c r="E33" s="200">
        <v>1</v>
      </c>
      <c r="F33" s="145">
        <f>uurtariefopbouw!G19</f>
        <v>0</v>
      </c>
      <c r="G33" s="378">
        <f t="shared" ref="G33:G42" si="2">IF(E33="","",SUM(E33*F33))</f>
        <v>0</v>
      </c>
      <c r="H33" s="200" t="s">
        <v>348</v>
      </c>
      <c r="I33" s="376"/>
    </row>
    <row r="34" spans="1:11" x14ac:dyDescent="0.25">
      <c r="A34" s="272" t="s">
        <v>618</v>
      </c>
      <c r="B34" s="273"/>
      <c r="C34" s="274"/>
      <c r="D34" s="325" t="s">
        <v>339</v>
      </c>
      <c r="E34" s="190">
        <v>1</v>
      </c>
      <c r="F34" s="146">
        <f>uurtariefopbouw!G19</f>
        <v>0</v>
      </c>
      <c r="G34" s="379">
        <f t="shared" si="2"/>
        <v>0</v>
      </c>
      <c r="H34" s="190" t="s">
        <v>348</v>
      </c>
      <c r="I34" s="383"/>
    </row>
    <row r="35" spans="1:11" ht="59.25" customHeight="1" x14ac:dyDescent="0.25">
      <c r="A35" s="452" t="s">
        <v>619</v>
      </c>
      <c r="B35" s="453"/>
      <c r="C35" s="454"/>
      <c r="D35" s="326" t="s">
        <v>335</v>
      </c>
      <c r="E35" s="190">
        <v>1</v>
      </c>
      <c r="F35" s="146"/>
      <c r="G35" s="380">
        <f t="shared" si="2"/>
        <v>0</v>
      </c>
      <c r="H35" s="190">
        <v>2</v>
      </c>
      <c r="I35" s="383">
        <f t="shared" ref="I35:I43" si="3">+IF(A35="","",H35*G35)</f>
        <v>0</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(her)controles'!H12</f>
        <v>100</v>
      </c>
      <c r="F53" s="334">
        <f>'Kosten VSR (her)controles'!I5</f>
        <v>4</v>
      </c>
      <c r="G53" s="226"/>
      <c r="H53" s="226"/>
      <c r="I53" s="388">
        <f>SUM(E53*F53)</f>
        <v>400</v>
      </c>
      <c r="J53" s="256"/>
      <c r="K53" s="256"/>
    </row>
    <row r="54" spans="1:12" ht="15.75" thickTop="1" x14ac:dyDescent="0.25"/>
  </sheetData>
  <sheetProtection algorithmName="SHA-512" hashValue="tb0qxY6Yjj21aa1kF3PR4+QFP6DMMS+ND9VBtieuE2Eq1s7t1nemr6ob4BrRuKS8wYN8El90yMEjVRzW51Rpwg==" saltValue="c83mO1Z+oKoa8AJUtDPJOQ==" spinCount="100000" sheet="1" objects="1" scenarios="1"/>
  <mergeCells count="17">
    <mergeCell ref="A25:D25"/>
    <mergeCell ref="A26:D26"/>
    <mergeCell ref="A35:C35"/>
    <mergeCell ref="A33:C33"/>
    <mergeCell ref="A20:D20"/>
    <mergeCell ref="A27:D27"/>
    <mergeCell ref="A28:D28"/>
    <mergeCell ref="A29:D29"/>
    <mergeCell ref="A21:D21"/>
    <mergeCell ref="A22:D22"/>
    <mergeCell ref="A23:D23"/>
    <mergeCell ref="A24:D24"/>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2F94-01C9-485D-B499-B212BCF2456F}">
  <sheetPr>
    <tabColor rgb="FF9F9289"/>
  </sheetPr>
  <dimension ref="A1:DM252"/>
  <sheetViews>
    <sheetView zoomScaleNormal="100" workbookViewId="0">
      <pane ySplit="4" topLeftCell="A26" activePane="bottomLeft" state="frozen"/>
      <selection activeCell="N251" sqref="N251"/>
      <selection pane="bottomLeft" activeCell="N202" sqref="N202:N203"/>
    </sheetView>
  </sheetViews>
  <sheetFormatPr defaultRowHeight="15" x14ac:dyDescent="0.25"/>
  <cols>
    <col min="1" max="1" width="24.85546875" style="391" bestFit="1" customWidth="1"/>
    <col min="2" max="2" width="11.5703125" style="199" bestFit="1" customWidth="1"/>
    <col min="3" max="3" width="17.5703125" style="199" bestFit="1" customWidth="1"/>
    <col min="4" max="4" width="37.285156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(her)controles'!A12</f>
        <v>8</v>
      </c>
      <c r="C1" s="261"/>
      <c r="D1" s="262" t="str">
        <f>VLOOKUP(B1,'Kosten VSR (her)controles'!A5:E54,3)</f>
        <v>MFA Westerbork</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Burgemeester Gualt van Weezelplein 10</v>
      </c>
      <c r="E2" s="192" t="str">
        <f>VLOOKUP(B1,'Kosten VSR (her)controles'!A5:E54,5)</f>
        <v>Westerbork</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09" t="s">
        <v>350</v>
      </c>
      <c r="B5" s="371">
        <v>1</v>
      </c>
      <c r="C5" s="358" t="s">
        <v>552</v>
      </c>
      <c r="D5" s="358" t="str">
        <f>VLOOKUP(C5,'Dropdown vloerafw en cat'!$P$2:$Q$47,2,FALSE)</f>
        <v>Verkeersruimte</v>
      </c>
      <c r="E5" s="359"/>
      <c r="F5" s="359" t="str">
        <f>VLOOKUP(D5,'Normen en kosten'!$A$5:$B$103,2,FALSE)</f>
        <v>E</v>
      </c>
      <c r="G5" s="349">
        <v>10.3</v>
      </c>
      <c r="H5" s="349" t="s">
        <v>142</v>
      </c>
      <c r="I5" s="349">
        <v>255</v>
      </c>
      <c r="J5" s="349" t="str">
        <f>F5&amp;I5</f>
        <v>E255</v>
      </c>
      <c r="K5" s="349">
        <f>+VLOOKUP(J5,'Normen en kosten'!$D$5:$E$103,2,FALSE)*'8'!$G$11</f>
        <v>0</v>
      </c>
      <c r="L5" s="349">
        <f t="shared" ref="L5:L41" si="0">+I5*G5</f>
        <v>2626.5</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09" t="s">
        <v>350</v>
      </c>
      <c r="B6" s="371">
        <v>2</v>
      </c>
      <c r="C6" s="358" t="s">
        <v>283</v>
      </c>
      <c r="D6" s="358" t="str">
        <f>VLOOKUP(C6,'Dropdown vloerafw en cat'!$P$2:$Q$47,2,FALSE)</f>
        <v>Verkeersruimte</v>
      </c>
      <c r="E6" s="359"/>
      <c r="F6" s="359" t="str">
        <f>VLOOKUP(D6,'Normen en kosten'!$A$5:$B$103,2,FALSE)</f>
        <v>E</v>
      </c>
      <c r="G6" s="349">
        <v>6.2</v>
      </c>
      <c r="H6" s="349" t="s">
        <v>142</v>
      </c>
      <c r="I6" s="349">
        <v>255</v>
      </c>
      <c r="J6" s="349" t="str">
        <f t="shared" ref="J6:J41" si="1">F6&amp;I6</f>
        <v>E255</v>
      </c>
      <c r="K6" s="349">
        <f>+VLOOKUP(J6,'Normen en kosten'!$D$5:$E$103,2,FALSE)*'8'!$G$11</f>
        <v>0</v>
      </c>
      <c r="L6" s="349">
        <f t="shared" si="0"/>
        <v>1581</v>
      </c>
      <c r="M6" s="360">
        <f t="shared" ref="M6:M41"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09" t="s">
        <v>350</v>
      </c>
      <c r="B7" s="371">
        <v>2</v>
      </c>
      <c r="C7" s="358" t="s">
        <v>283</v>
      </c>
      <c r="D7" s="358" t="str">
        <f>VLOOKUP(C7,'Dropdown vloerafw en cat'!$P$2:$Q$47,2,FALSE)</f>
        <v>Verkeersruimte</v>
      </c>
      <c r="E7" s="359"/>
      <c r="F7" s="359" t="str">
        <f>VLOOKUP(D6,'Normen en kosten'!$A$5:$B$103,2,FALSE)</f>
        <v>E</v>
      </c>
      <c r="G7" s="349">
        <v>3</v>
      </c>
      <c r="H7" s="349" t="s">
        <v>143</v>
      </c>
      <c r="I7" s="349">
        <v>255</v>
      </c>
      <c r="J7" s="349" t="str">
        <f>F6&amp;I6</f>
        <v>E255</v>
      </c>
      <c r="K7" s="349">
        <f>+VLOOKUP(J7,'Normen en kosten'!$D$5:$E$103,2,FALSE)*'8'!$G$11</f>
        <v>0</v>
      </c>
      <c r="L7" s="349">
        <f>+I7*G7</f>
        <v>765</v>
      </c>
      <c r="M7" s="360">
        <f>+IF(K6=0,0,L6/K6)</f>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09" t="s">
        <v>350</v>
      </c>
      <c r="B8" s="371"/>
      <c r="C8" s="358" t="s">
        <v>554</v>
      </c>
      <c r="D8" s="358" t="str">
        <f>VLOOKUP(C8,'Dropdown vloerafw en cat'!$P$2:$Q$47,2,FALSE)</f>
        <v>Verkeersruimte</v>
      </c>
      <c r="E8" s="359"/>
      <c r="F8" s="359" t="str">
        <f>VLOOKUP(D8,'Normen en kosten'!$A$5:$B$103,2,FALSE)</f>
        <v>E</v>
      </c>
      <c r="G8" s="349">
        <v>8</v>
      </c>
      <c r="H8" s="349" t="s">
        <v>559</v>
      </c>
      <c r="I8" s="349">
        <v>255</v>
      </c>
      <c r="J8" s="349" t="str">
        <f t="shared" si="1"/>
        <v>E255</v>
      </c>
      <c r="K8" s="349">
        <f>+VLOOKUP(J8,'Normen en kosten'!$D$5:$E$103,2,FALSE)*'8'!$G$11</f>
        <v>0</v>
      </c>
      <c r="L8" s="349">
        <f t="shared" si="0"/>
        <v>2040</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09" t="s">
        <v>350</v>
      </c>
      <c r="B9" s="371">
        <v>3</v>
      </c>
      <c r="C9" s="358" t="s">
        <v>283</v>
      </c>
      <c r="D9" s="358" t="str">
        <f>VLOOKUP(C9,'Dropdown vloerafw en cat'!$P$2:$Q$47,2,FALSE)</f>
        <v>Verkeersruimte</v>
      </c>
      <c r="E9" s="359"/>
      <c r="F9" s="359" t="str">
        <f>VLOOKUP(D9,'Normen en kosten'!$A$5:$B$103,2,FALSE)</f>
        <v>E</v>
      </c>
      <c r="G9" s="349">
        <v>33</v>
      </c>
      <c r="H9" s="349" t="s">
        <v>143</v>
      </c>
      <c r="I9" s="349">
        <v>255</v>
      </c>
      <c r="J9" s="349" t="str">
        <f t="shared" si="1"/>
        <v>E255</v>
      </c>
      <c r="K9" s="349">
        <f>+VLOOKUP(J9,'Normen en kosten'!$D$5:$E$103,2,FALSE)*'8'!$G$11</f>
        <v>0</v>
      </c>
      <c r="L9" s="349">
        <f t="shared" si="0"/>
        <v>8415</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09" t="s">
        <v>350</v>
      </c>
      <c r="B10" s="371">
        <v>4</v>
      </c>
      <c r="C10" s="358" t="s">
        <v>557</v>
      </c>
      <c r="D10" s="358" t="s">
        <v>266</v>
      </c>
      <c r="E10" s="359"/>
      <c r="F10" s="359"/>
      <c r="G10" s="349">
        <v>3</v>
      </c>
      <c r="H10" s="349" t="s">
        <v>143</v>
      </c>
      <c r="I10" s="349">
        <v>0</v>
      </c>
      <c r="J10" s="349" t="str">
        <f t="shared" si="1"/>
        <v>0</v>
      </c>
      <c r="K10" s="349"/>
      <c r="L10" s="349">
        <f t="shared" si="0"/>
        <v>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09" t="s">
        <v>350</v>
      </c>
      <c r="B11" s="371">
        <v>6</v>
      </c>
      <c r="C11" s="358" t="s">
        <v>285</v>
      </c>
      <c r="D11" s="358" t="str">
        <f>VLOOKUP(C11,'Dropdown vloerafw en cat'!$P$2:$Q$47,2,FALSE)</f>
        <v>Sanitaire ruimte</v>
      </c>
      <c r="E11" s="359"/>
      <c r="F11" s="359" t="str">
        <f>VLOOKUP(D11,'Normen en kosten'!$A$5:$B$103,2,FALSE)</f>
        <v>G</v>
      </c>
      <c r="G11" s="349">
        <v>10</v>
      </c>
      <c r="H11" s="349" t="s">
        <v>143</v>
      </c>
      <c r="I11" s="349">
        <v>255</v>
      </c>
      <c r="J11" s="349" t="str">
        <f t="shared" si="1"/>
        <v>G255</v>
      </c>
      <c r="K11" s="349">
        <f>+VLOOKUP(J11,'Normen en kosten'!$D$5:$E$103,2,FALSE)*'8'!$G$11</f>
        <v>0</v>
      </c>
      <c r="L11" s="349">
        <f t="shared" si="0"/>
        <v>2550</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09" t="s">
        <v>350</v>
      </c>
      <c r="B12" s="371">
        <v>7</v>
      </c>
      <c r="C12" s="358" t="s">
        <v>285</v>
      </c>
      <c r="D12" s="358" t="str">
        <f>VLOOKUP(C12,'Dropdown vloerafw en cat'!$P$2:$Q$47,2,FALSE)</f>
        <v>Sanitaire ruimte</v>
      </c>
      <c r="E12" s="359"/>
      <c r="F12" s="359" t="str">
        <f>VLOOKUP(D12,'Normen en kosten'!$A$5:$B$103,2,FALSE)</f>
        <v>G</v>
      </c>
      <c r="G12" s="349">
        <v>10</v>
      </c>
      <c r="H12" s="349" t="s">
        <v>143</v>
      </c>
      <c r="I12" s="349">
        <v>255</v>
      </c>
      <c r="J12" s="349" t="str">
        <f t="shared" si="1"/>
        <v>G255</v>
      </c>
      <c r="K12" s="349">
        <f>+VLOOKUP(J12,'Normen en kosten'!$D$5:$E$103,2,FALSE)*'8'!$G$11</f>
        <v>0</v>
      </c>
      <c r="L12" s="349">
        <f t="shared" si="0"/>
        <v>2550</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09" t="s">
        <v>350</v>
      </c>
      <c r="B13" s="371">
        <v>8</v>
      </c>
      <c r="C13" s="358" t="s">
        <v>283</v>
      </c>
      <c r="D13" s="358" t="str">
        <f>VLOOKUP(C13,'Dropdown vloerafw en cat'!$P$2:$Q$47,2,FALSE)</f>
        <v>Verkeersruimte</v>
      </c>
      <c r="E13" s="359"/>
      <c r="F13" s="359" t="str">
        <f>VLOOKUP(D13,'Normen en kosten'!$A$5:$B$103,2,FALSE)</f>
        <v>E</v>
      </c>
      <c r="G13" s="349">
        <v>22</v>
      </c>
      <c r="H13" s="349" t="s">
        <v>143</v>
      </c>
      <c r="I13" s="349">
        <v>255</v>
      </c>
      <c r="J13" s="349" t="str">
        <f t="shared" si="1"/>
        <v>E255</v>
      </c>
      <c r="K13" s="349">
        <f>+VLOOKUP(J13,'Normen en kosten'!$D$5:$E$103,2,FALSE)*'8'!$G$11</f>
        <v>0</v>
      </c>
      <c r="L13" s="349">
        <f t="shared" si="0"/>
        <v>5610</v>
      </c>
      <c r="M13" s="360">
        <f t="shared" si="2"/>
        <v>0</v>
      </c>
      <c r="N13" s="264"/>
      <c r="O13" s="256"/>
      <c r="P13" s="256"/>
      <c r="Q13" s="256"/>
      <c r="R13" s="245"/>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09" t="s">
        <v>350</v>
      </c>
      <c r="B14" s="371" t="s">
        <v>609</v>
      </c>
      <c r="C14" s="358" t="s">
        <v>274</v>
      </c>
      <c r="D14" s="358" t="str">
        <f>VLOOKUP(C14,'Dropdown vloerafw en cat'!$P$2:$Q$47,2,FALSE)</f>
        <v>Kantoor</v>
      </c>
      <c r="E14" s="359"/>
      <c r="F14" s="359" t="str">
        <f>VLOOKUP(D14,'Normen en kosten'!$A$5:$B$103,2,FALSE)</f>
        <v>B</v>
      </c>
      <c r="G14" s="349">
        <v>11</v>
      </c>
      <c r="H14" s="349" t="s">
        <v>142</v>
      </c>
      <c r="I14" s="349">
        <v>255</v>
      </c>
      <c r="J14" s="349" t="str">
        <f t="shared" si="1"/>
        <v>B255</v>
      </c>
      <c r="K14" s="349">
        <f>+VLOOKUP(J14,'Normen en kosten'!$D$5:$E$103,2,FALSE)*'8'!$G$11</f>
        <v>0</v>
      </c>
      <c r="L14" s="349">
        <f t="shared" si="0"/>
        <v>2805</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09" t="s">
        <v>610</v>
      </c>
      <c r="B15" s="371" t="s">
        <v>611</v>
      </c>
      <c r="C15" s="358" t="s">
        <v>274</v>
      </c>
      <c r="D15" s="358" t="s">
        <v>266</v>
      </c>
      <c r="E15" s="359"/>
      <c r="F15" s="359"/>
      <c r="G15" s="349">
        <v>13</v>
      </c>
      <c r="H15" s="349" t="s">
        <v>142</v>
      </c>
      <c r="I15" s="349">
        <v>0</v>
      </c>
      <c r="J15" s="349" t="str">
        <f t="shared" si="1"/>
        <v>0</v>
      </c>
      <c r="K15" s="349"/>
      <c r="L15" s="349">
        <f t="shared" si="0"/>
        <v>0</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09" t="s">
        <v>612</v>
      </c>
      <c r="B16" s="371">
        <v>11</v>
      </c>
      <c r="C16" s="358" t="s">
        <v>274</v>
      </c>
      <c r="D16" s="358" t="s">
        <v>266</v>
      </c>
      <c r="E16" s="359"/>
      <c r="F16" s="359"/>
      <c r="G16" s="349">
        <v>15</v>
      </c>
      <c r="H16" s="349" t="s">
        <v>142</v>
      </c>
      <c r="I16" s="349">
        <v>0</v>
      </c>
      <c r="J16" s="349" t="str">
        <f t="shared" si="1"/>
        <v>0</v>
      </c>
      <c r="K16" s="349"/>
      <c r="L16" s="349">
        <f t="shared" si="0"/>
        <v>0</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09" t="s">
        <v>350</v>
      </c>
      <c r="B17" s="371">
        <v>12</v>
      </c>
      <c r="C17" s="358" t="s">
        <v>274</v>
      </c>
      <c r="D17" s="358" t="str">
        <f>VLOOKUP(C17,'Dropdown vloerafw en cat'!$P$2:$Q$47,2,FALSE)</f>
        <v>Kantoor</v>
      </c>
      <c r="E17" s="359"/>
      <c r="F17" s="359" t="str">
        <f>VLOOKUP(D17,'Normen en kosten'!$A$5:$B$103,2,FALSE)</f>
        <v>B</v>
      </c>
      <c r="G17" s="349">
        <v>20</v>
      </c>
      <c r="H17" s="349" t="s">
        <v>142</v>
      </c>
      <c r="I17" s="349">
        <v>52</v>
      </c>
      <c r="J17" s="349" t="str">
        <f t="shared" si="1"/>
        <v>B52</v>
      </c>
      <c r="K17" s="349">
        <f>+VLOOKUP(J17,'Normen en kosten'!$D$5:$E$103,2,FALSE)*'8'!$G$11</f>
        <v>0</v>
      </c>
      <c r="L17" s="349">
        <f t="shared" si="0"/>
        <v>1040</v>
      </c>
      <c r="M17" s="360">
        <f t="shared" si="2"/>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09" t="s">
        <v>350</v>
      </c>
      <c r="B18" s="371">
        <v>13</v>
      </c>
      <c r="C18" s="358" t="s">
        <v>283</v>
      </c>
      <c r="D18" s="358" t="str">
        <f>VLOOKUP(C18,'Dropdown vloerafw en cat'!$P$2:$Q$47,2,FALSE)</f>
        <v>Verkeersruimte</v>
      </c>
      <c r="E18" s="359"/>
      <c r="F18" s="359" t="str">
        <f>VLOOKUP(D18,'Normen en kosten'!$A$5:$B$103,2,FALSE)</f>
        <v>E</v>
      </c>
      <c r="G18" s="349">
        <v>6</v>
      </c>
      <c r="H18" s="349" t="s">
        <v>143</v>
      </c>
      <c r="I18" s="349">
        <v>255</v>
      </c>
      <c r="J18" s="349" t="str">
        <f t="shared" si="1"/>
        <v>E255</v>
      </c>
      <c r="K18" s="349">
        <f>+VLOOKUP(J18,'Normen en kosten'!$D$5:$E$103,2,FALSE)*'8'!$G$11</f>
        <v>0</v>
      </c>
      <c r="L18" s="349">
        <f t="shared" si="0"/>
        <v>1530</v>
      </c>
      <c r="M18" s="360">
        <f t="shared" si="2"/>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09">
        <v>1</v>
      </c>
      <c r="B19" s="371"/>
      <c r="C19" s="358" t="s">
        <v>554</v>
      </c>
      <c r="D19" s="358" t="str">
        <f>VLOOKUP(C19,'Dropdown vloerafw en cat'!$P$2:$Q$47,2,FALSE)</f>
        <v>Verkeersruimte</v>
      </c>
      <c r="E19" s="359"/>
      <c r="F19" s="359" t="str">
        <f>VLOOKUP(D19,'Normen en kosten'!$A$5:$B$103,2,FALSE)</f>
        <v>E</v>
      </c>
      <c r="G19" s="349">
        <v>6.4</v>
      </c>
      <c r="H19" s="349" t="s">
        <v>142</v>
      </c>
      <c r="I19" s="349">
        <v>255</v>
      </c>
      <c r="J19" s="349" t="str">
        <f t="shared" si="1"/>
        <v>E255</v>
      </c>
      <c r="K19" s="349">
        <f>+VLOOKUP(J19,'Normen en kosten'!$D$5:$E$103,2,FALSE)*'8'!$G$11</f>
        <v>0</v>
      </c>
      <c r="L19" s="349">
        <f t="shared" si="0"/>
        <v>1632</v>
      </c>
      <c r="M19" s="360">
        <f t="shared" si="2"/>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x14ac:dyDescent="0.25">
      <c r="A20" s="410">
        <v>1</v>
      </c>
      <c r="B20" s="371">
        <v>50</v>
      </c>
      <c r="C20" s="358" t="s">
        <v>617</v>
      </c>
      <c r="D20" s="358" t="s">
        <v>266</v>
      </c>
      <c r="E20" s="359"/>
      <c r="F20" s="359"/>
      <c r="G20" s="349">
        <v>6</v>
      </c>
      <c r="H20" s="349" t="s">
        <v>142</v>
      </c>
      <c r="I20" s="349">
        <v>0</v>
      </c>
      <c r="J20" s="349" t="str">
        <f t="shared" si="1"/>
        <v>0</v>
      </c>
      <c r="K20" s="349"/>
      <c r="L20" s="349">
        <f t="shared" si="0"/>
        <v>0</v>
      </c>
      <c r="M20" s="360">
        <f t="shared" si="2"/>
        <v>0</v>
      </c>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x14ac:dyDescent="0.25">
      <c r="A21" s="410">
        <v>1</v>
      </c>
      <c r="B21" s="371">
        <v>51</v>
      </c>
      <c r="C21" s="358" t="s">
        <v>283</v>
      </c>
      <c r="D21" s="358" t="str">
        <f>VLOOKUP(C21,'Dropdown vloerafw en cat'!$P$2:$Q$47,2,FALSE)</f>
        <v>Verkeersruimte</v>
      </c>
      <c r="E21" s="359"/>
      <c r="F21" s="359" t="str">
        <f>VLOOKUP(D21,'Normen en kosten'!$A$5:$B$103,2,FALSE)</f>
        <v>E</v>
      </c>
      <c r="G21" s="349">
        <v>6</v>
      </c>
      <c r="H21" s="349" t="s">
        <v>143</v>
      </c>
      <c r="I21" s="349">
        <v>255</v>
      </c>
      <c r="J21" s="349" t="str">
        <f t="shared" si="1"/>
        <v>E255</v>
      </c>
      <c r="K21" s="349">
        <f>+VLOOKUP(J21,'Normen en kosten'!$D$5:$E$103,2,FALSE)*'8'!$G$11</f>
        <v>0</v>
      </c>
      <c r="L21" s="349">
        <f t="shared" si="0"/>
        <v>1530</v>
      </c>
      <c r="M21" s="360">
        <f t="shared" si="2"/>
        <v>0</v>
      </c>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x14ac:dyDescent="0.25">
      <c r="A22" s="411" t="s">
        <v>613</v>
      </c>
      <c r="B22" s="371">
        <v>52</v>
      </c>
      <c r="C22" s="358" t="s">
        <v>274</v>
      </c>
      <c r="D22" s="358" t="s">
        <v>266</v>
      </c>
      <c r="E22" s="359"/>
      <c r="F22" s="359"/>
      <c r="G22" s="349">
        <v>15.5</v>
      </c>
      <c r="H22" s="349" t="s">
        <v>142</v>
      </c>
      <c r="I22" s="349">
        <v>0</v>
      </c>
      <c r="J22" s="349" t="str">
        <f t="shared" si="1"/>
        <v>0</v>
      </c>
      <c r="K22" s="349"/>
      <c r="L22" s="349">
        <f t="shared" si="0"/>
        <v>0</v>
      </c>
      <c r="M22" s="360">
        <f t="shared" si="2"/>
        <v>0</v>
      </c>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x14ac:dyDescent="0.25">
      <c r="A23" s="411" t="s">
        <v>613</v>
      </c>
      <c r="B23" s="371">
        <v>53</v>
      </c>
      <c r="C23" s="358" t="s">
        <v>274</v>
      </c>
      <c r="D23" s="358" t="s">
        <v>266</v>
      </c>
      <c r="E23" s="359"/>
      <c r="F23" s="359"/>
      <c r="G23" s="349">
        <v>16</v>
      </c>
      <c r="H23" s="349" t="s">
        <v>142</v>
      </c>
      <c r="I23" s="349">
        <v>0</v>
      </c>
      <c r="J23" s="349" t="str">
        <f t="shared" si="1"/>
        <v>0</v>
      </c>
      <c r="K23" s="349"/>
      <c r="L23" s="349">
        <f t="shared" si="0"/>
        <v>0</v>
      </c>
      <c r="M23" s="360">
        <f t="shared" si="2"/>
        <v>0</v>
      </c>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x14ac:dyDescent="0.25">
      <c r="A24" s="411" t="s">
        <v>613</v>
      </c>
      <c r="B24" s="371">
        <v>54</v>
      </c>
      <c r="C24" s="358" t="s">
        <v>274</v>
      </c>
      <c r="D24" s="358" t="s">
        <v>266</v>
      </c>
      <c r="E24" s="359"/>
      <c r="F24" s="359"/>
      <c r="G24" s="349">
        <v>27</v>
      </c>
      <c r="H24" s="349" t="s">
        <v>142</v>
      </c>
      <c r="I24" s="349">
        <v>0</v>
      </c>
      <c r="J24" s="349" t="str">
        <f t="shared" si="1"/>
        <v>0</v>
      </c>
      <c r="K24" s="349"/>
      <c r="L24" s="349">
        <f t="shared" si="0"/>
        <v>0</v>
      </c>
      <c r="M24" s="360">
        <f t="shared" si="2"/>
        <v>0</v>
      </c>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x14ac:dyDescent="0.25">
      <c r="A25" s="410">
        <v>1</v>
      </c>
      <c r="B25" s="371">
        <v>56</v>
      </c>
      <c r="C25" s="358" t="s">
        <v>283</v>
      </c>
      <c r="D25" s="358" t="str">
        <f>VLOOKUP(C25,'Dropdown vloerafw en cat'!$P$2:$Q$47,2,FALSE)</f>
        <v>Verkeersruimte</v>
      </c>
      <c r="E25" s="359"/>
      <c r="F25" s="359" t="str">
        <f>VLOOKUP(D25,'Normen en kosten'!$A$5:$B$103,2,FALSE)</f>
        <v>E</v>
      </c>
      <c r="G25" s="349">
        <v>35</v>
      </c>
      <c r="H25" s="349" t="s">
        <v>141</v>
      </c>
      <c r="I25" s="349">
        <v>255</v>
      </c>
      <c r="J25" s="349" t="str">
        <f t="shared" si="1"/>
        <v>E255</v>
      </c>
      <c r="K25" s="349">
        <f>+VLOOKUP(J25,'Normen en kosten'!$D$5:$E$103,2,FALSE)*'8'!$G$11</f>
        <v>0</v>
      </c>
      <c r="L25" s="349">
        <f t="shared" si="0"/>
        <v>8925</v>
      </c>
      <c r="M25" s="360">
        <f t="shared" si="2"/>
        <v>0</v>
      </c>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25">
      <c r="A26" s="409" t="s">
        <v>614</v>
      </c>
      <c r="B26" s="371">
        <v>57</v>
      </c>
      <c r="C26" s="358" t="s">
        <v>274</v>
      </c>
      <c r="D26" s="358" t="str">
        <f>VLOOKUP(C26,'Dropdown vloerafw en cat'!$P$2:$Q$47,2,FALSE)</f>
        <v>Kantoor</v>
      </c>
      <c r="E26" s="359"/>
      <c r="F26" s="359" t="str">
        <f>VLOOKUP(D26,'Normen en kosten'!$A$5:$B$103,2,FALSE)</f>
        <v>B</v>
      </c>
      <c r="G26" s="349">
        <v>35</v>
      </c>
      <c r="H26" s="349" t="s">
        <v>141</v>
      </c>
      <c r="I26" s="349">
        <v>255</v>
      </c>
      <c r="J26" s="349" t="str">
        <f t="shared" si="1"/>
        <v>B255</v>
      </c>
      <c r="K26" s="349">
        <f>+VLOOKUP(J26,'Normen en kosten'!$D$5:$E$103,2,FALSE)*'8'!$G$11</f>
        <v>0</v>
      </c>
      <c r="L26" s="349">
        <f t="shared" si="0"/>
        <v>8925</v>
      </c>
      <c r="M26" s="360">
        <f t="shared" si="2"/>
        <v>0</v>
      </c>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x14ac:dyDescent="0.25">
      <c r="A27" s="409">
        <v>1</v>
      </c>
      <c r="B27" s="371">
        <v>58</v>
      </c>
      <c r="C27" s="358" t="s">
        <v>285</v>
      </c>
      <c r="D27" s="358" t="str">
        <f>VLOOKUP(C27,'Dropdown vloerafw en cat'!$P$2:$Q$47,2,FALSE)</f>
        <v>Sanitaire ruimte</v>
      </c>
      <c r="E27" s="359"/>
      <c r="F27" s="359" t="str">
        <f>VLOOKUP(D27,'Normen en kosten'!$A$5:$B$103,2,FALSE)</f>
        <v>G</v>
      </c>
      <c r="G27" s="349">
        <v>5</v>
      </c>
      <c r="H27" s="349" t="s">
        <v>143</v>
      </c>
      <c r="I27" s="349">
        <v>255</v>
      </c>
      <c r="J27" s="349" t="str">
        <f t="shared" si="1"/>
        <v>G255</v>
      </c>
      <c r="K27" s="349">
        <f>+VLOOKUP(J27,'Normen en kosten'!$D$5:$E$103,2,FALSE)*'8'!$G$11</f>
        <v>0</v>
      </c>
      <c r="L27" s="349">
        <f t="shared" si="0"/>
        <v>1275</v>
      </c>
      <c r="M27" s="360">
        <f t="shared" si="2"/>
        <v>0</v>
      </c>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x14ac:dyDescent="0.25">
      <c r="A28" s="409">
        <v>1</v>
      </c>
      <c r="B28" s="371">
        <v>59</v>
      </c>
      <c r="C28" s="358" t="s">
        <v>289</v>
      </c>
      <c r="D28" s="358" t="str">
        <f>VLOOKUP(C28,'Dropdown vloerafw en cat'!$P$2:$Q$47,2,FALSE)</f>
        <v>Sanitaire ruimte</v>
      </c>
      <c r="E28" s="359"/>
      <c r="F28" s="359" t="str">
        <f>VLOOKUP(D28,'Normen en kosten'!$A$5:$B$103,2,FALSE)</f>
        <v>G</v>
      </c>
      <c r="G28" s="349">
        <v>5</v>
      </c>
      <c r="H28" s="349" t="s">
        <v>143</v>
      </c>
      <c r="I28" s="349">
        <v>255</v>
      </c>
      <c r="J28" s="349" t="str">
        <f t="shared" si="1"/>
        <v>G255</v>
      </c>
      <c r="K28" s="349">
        <f>+VLOOKUP(J28,'Normen en kosten'!$D$5:$E$103,2,FALSE)*'8'!$G$11</f>
        <v>0</v>
      </c>
      <c r="L28" s="349">
        <f t="shared" si="0"/>
        <v>1275</v>
      </c>
      <c r="M28" s="360">
        <f t="shared" si="2"/>
        <v>0</v>
      </c>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x14ac:dyDescent="0.25">
      <c r="A29" s="409">
        <v>1</v>
      </c>
      <c r="B29" s="371">
        <v>60</v>
      </c>
      <c r="C29" s="358" t="s">
        <v>285</v>
      </c>
      <c r="D29" s="358" t="str">
        <f>VLOOKUP(C29,'Dropdown vloerafw en cat'!$P$2:$Q$47,2,FALSE)</f>
        <v>Sanitaire ruimte</v>
      </c>
      <c r="E29" s="359"/>
      <c r="F29" s="359" t="str">
        <f>VLOOKUP(D29,'Normen en kosten'!$A$5:$B$103,2,FALSE)</f>
        <v>G</v>
      </c>
      <c r="G29" s="349">
        <v>5</v>
      </c>
      <c r="H29" s="349" t="s">
        <v>143</v>
      </c>
      <c r="I29" s="349">
        <v>255</v>
      </c>
      <c r="J29" s="349" t="str">
        <f t="shared" si="1"/>
        <v>G255</v>
      </c>
      <c r="K29" s="349">
        <f>+VLOOKUP(J29,'Normen en kosten'!$D$5:$E$103,2,FALSE)*'8'!$G$11</f>
        <v>0</v>
      </c>
      <c r="L29" s="349">
        <f t="shared" si="0"/>
        <v>1275</v>
      </c>
      <c r="M29" s="360">
        <f t="shared" si="2"/>
        <v>0</v>
      </c>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x14ac:dyDescent="0.25">
      <c r="A30" s="409" t="s">
        <v>614</v>
      </c>
      <c r="B30" s="371">
        <v>61</v>
      </c>
      <c r="C30" s="358" t="s">
        <v>283</v>
      </c>
      <c r="D30" s="358" t="s">
        <v>266</v>
      </c>
      <c r="E30" s="359"/>
      <c r="F30" s="359"/>
      <c r="G30" s="349">
        <v>5.6</v>
      </c>
      <c r="H30" s="349" t="s">
        <v>141</v>
      </c>
      <c r="I30" s="349">
        <v>0</v>
      </c>
      <c r="J30" s="349" t="str">
        <f t="shared" si="1"/>
        <v>0</v>
      </c>
      <c r="K30" s="349"/>
      <c r="L30" s="349">
        <f t="shared" si="0"/>
        <v>0</v>
      </c>
      <c r="M30" s="360">
        <f t="shared" si="2"/>
        <v>0</v>
      </c>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x14ac:dyDescent="0.25">
      <c r="A31" s="409" t="s">
        <v>614</v>
      </c>
      <c r="B31" s="371">
        <v>62</v>
      </c>
      <c r="C31" s="358" t="s">
        <v>274</v>
      </c>
      <c r="D31" s="358" t="s">
        <v>266</v>
      </c>
      <c r="E31" s="359"/>
      <c r="F31" s="359"/>
      <c r="G31" s="349">
        <v>120</v>
      </c>
      <c r="H31" s="349" t="s">
        <v>142</v>
      </c>
      <c r="I31" s="349">
        <v>0</v>
      </c>
      <c r="J31" s="349" t="str">
        <f t="shared" si="1"/>
        <v>0</v>
      </c>
      <c r="K31" s="349"/>
      <c r="L31" s="349">
        <f t="shared" si="0"/>
        <v>0</v>
      </c>
      <c r="M31" s="360">
        <f t="shared" si="2"/>
        <v>0</v>
      </c>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x14ac:dyDescent="0.25">
      <c r="A32" s="409" t="s">
        <v>614</v>
      </c>
      <c r="B32" s="371">
        <v>63</v>
      </c>
      <c r="C32" s="358" t="s">
        <v>138</v>
      </c>
      <c r="D32" s="358" t="s">
        <v>266</v>
      </c>
      <c r="E32" s="359"/>
      <c r="F32" s="359"/>
      <c r="G32" s="349">
        <v>10</v>
      </c>
      <c r="H32" s="349" t="s">
        <v>141</v>
      </c>
      <c r="I32" s="349">
        <v>0</v>
      </c>
      <c r="J32" s="349" t="str">
        <f t="shared" si="1"/>
        <v>0</v>
      </c>
      <c r="K32" s="349"/>
      <c r="L32" s="349">
        <f t="shared" si="0"/>
        <v>0</v>
      </c>
      <c r="M32" s="360">
        <f t="shared" si="2"/>
        <v>0</v>
      </c>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x14ac:dyDescent="0.25">
      <c r="A33" s="409">
        <v>1</v>
      </c>
      <c r="B33" s="371">
        <v>69</v>
      </c>
      <c r="C33" s="358" t="s">
        <v>276</v>
      </c>
      <c r="D33" s="358" t="s">
        <v>266</v>
      </c>
      <c r="E33" s="359"/>
      <c r="F33" s="359"/>
      <c r="G33" s="349">
        <v>1.5</v>
      </c>
      <c r="H33" s="349" t="s">
        <v>143</v>
      </c>
      <c r="I33" s="349">
        <v>0</v>
      </c>
      <c r="J33" s="349" t="str">
        <f t="shared" si="1"/>
        <v>0</v>
      </c>
      <c r="K33" s="349"/>
      <c r="L33" s="349">
        <f t="shared" si="0"/>
        <v>0</v>
      </c>
      <c r="M33" s="360">
        <f t="shared" si="2"/>
        <v>0</v>
      </c>
      <c r="N33" s="264"/>
      <c r="O33" s="256"/>
      <c r="P33" s="256"/>
      <c r="Q33" s="256"/>
      <c r="R33" s="256"/>
      <c r="S33" s="256"/>
      <c r="T33" s="256"/>
      <c r="U33" s="256"/>
      <c r="V33" s="256"/>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x14ac:dyDescent="0.25">
      <c r="A34" s="409">
        <v>1</v>
      </c>
      <c r="B34" s="371">
        <v>70</v>
      </c>
      <c r="C34" s="358" t="s">
        <v>584</v>
      </c>
      <c r="D34" s="358" t="str">
        <f>VLOOKUP(C34,'Dropdown vloerafw en cat'!$P$2:$Q$47,2,FALSE)</f>
        <v>Niet in onderhoud</v>
      </c>
      <c r="E34" s="359"/>
      <c r="F34" s="359"/>
      <c r="G34" s="349">
        <v>8.5</v>
      </c>
      <c r="H34" s="349" t="s">
        <v>142</v>
      </c>
      <c r="I34" s="349">
        <v>0</v>
      </c>
      <c r="J34" s="349" t="str">
        <f t="shared" si="1"/>
        <v>0</v>
      </c>
      <c r="K34" s="349"/>
      <c r="L34" s="349">
        <f t="shared" si="0"/>
        <v>0</v>
      </c>
      <c r="M34" s="360">
        <f t="shared" si="2"/>
        <v>0</v>
      </c>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x14ac:dyDescent="0.25">
      <c r="A35" s="412" t="s">
        <v>615</v>
      </c>
      <c r="B35" s="371" t="s">
        <v>590</v>
      </c>
      <c r="C35" s="358" t="s">
        <v>138</v>
      </c>
      <c r="D35" s="358" t="s">
        <v>138</v>
      </c>
      <c r="E35" s="359"/>
      <c r="F35" s="359" t="str">
        <f>VLOOKUP(D35,'Normen en kosten'!$A$5:$B$103,2,FALSE)</f>
        <v>D</v>
      </c>
      <c r="G35" s="349">
        <v>12</v>
      </c>
      <c r="H35" s="349" t="s">
        <v>141</v>
      </c>
      <c r="I35" s="349">
        <v>12</v>
      </c>
      <c r="J35" s="349" t="str">
        <f t="shared" si="1"/>
        <v>D12</v>
      </c>
      <c r="K35" s="349">
        <f>+VLOOKUP(J35,'Normen en kosten'!$D$5:$E$103,2,FALSE)*'8'!$G$11</f>
        <v>0</v>
      </c>
      <c r="L35" s="349">
        <f t="shared" si="0"/>
        <v>144</v>
      </c>
      <c r="M35" s="360">
        <f t="shared" si="2"/>
        <v>0</v>
      </c>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x14ac:dyDescent="0.25">
      <c r="A36" s="412" t="s">
        <v>615</v>
      </c>
      <c r="B36" s="371" t="s">
        <v>591</v>
      </c>
      <c r="C36" s="358" t="s">
        <v>552</v>
      </c>
      <c r="D36" s="358" t="s">
        <v>275</v>
      </c>
      <c r="E36" s="359"/>
      <c r="F36" s="359" t="str">
        <f>VLOOKUP(D36,'Normen en kosten'!$A$5:$B$103,2,FALSE)</f>
        <v>E</v>
      </c>
      <c r="G36" s="349">
        <v>2</v>
      </c>
      <c r="H36" s="349" t="s">
        <v>142</v>
      </c>
      <c r="I36" s="349">
        <v>12</v>
      </c>
      <c r="J36" s="349" t="str">
        <f t="shared" si="1"/>
        <v>E12</v>
      </c>
      <c r="K36" s="349">
        <f>+VLOOKUP(J36,'Normen en kosten'!$D$5:$E$103,2,FALSE)*'8'!$G$11</f>
        <v>0</v>
      </c>
      <c r="L36" s="349">
        <f t="shared" si="0"/>
        <v>24</v>
      </c>
      <c r="M36" s="360">
        <f t="shared" si="2"/>
        <v>0</v>
      </c>
      <c r="N36" s="264"/>
      <c r="O36" s="245"/>
      <c r="P36" s="245"/>
      <c r="R36" s="245"/>
      <c r="S36" s="245"/>
      <c r="T36" s="245"/>
      <c r="U36" s="245"/>
      <c r="V36" s="245"/>
      <c r="W36" s="245"/>
      <c r="X36" s="245"/>
      <c r="Y36" s="245"/>
      <c r="Z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5"/>
      <c r="BJ36" s="245"/>
      <c r="BK36" s="245"/>
      <c r="BL36" s="245"/>
      <c r="BM36" s="245"/>
      <c r="BN36" s="245"/>
      <c r="BO36" s="245"/>
      <c r="BP36" s="245"/>
      <c r="BQ36" s="245"/>
      <c r="BR36" s="245"/>
      <c r="BS36" s="245"/>
      <c r="BT36" s="245"/>
      <c r="BU36" s="245"/>
      <c r="BV36" s="245"/>
      <c r="BW36" s="245"/>
      <c r="BX36" s="245"/>
      <c r="BY36" s="245"/>
      <c r="BZ36" s="245"/>
      <c r="CA36" s="245"/>
      <c r="CB36" s="245"/>
      <c r="CC36" s="245"/>
      <c r="CD36" s="245"/>
      <c r="CE36" s="245"/>
      <c r="CF36" s="245"/>
      <c r="CG36" s="245"/>
      <c r="CH36" s="245"/>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row>
    <row r="37" spans="1:117" x14ac:dyDescent="0.25">
      <c r="A37" s="412" t="s">
        <v>615</v>
      </c>
      <c r="B37" s="371" t="s">
        <v>591</v>
      </c>
      <c r="C37" s="358" t="s">
        <v>552</v>
      </c>
      <c r="D37" s="358" t="s">
        <v>275</v>
      </c>
      <c r="E37" s="359"/>
      <c r="F37" s="359" t="str">
        <f>VLOOKUP(D36,'Normen en kosten'!$A$5:$B$103,2,FALSE)</f>
        <v>E</v>
      </c>
      <c r="G37" s="349">
        <v>10</v>
      </c>
      <c r="H37" s="349" t="s">
        <v>141</v>
      </c>
      <c r="I37" s="349">
        <v>12</v>
      </c>
      <c r="J37" s="349" t="str">
        <f t="shared" si="1"/>
        <v>E12</v>
      </c>
      <c r="K37" s="349">
        <f>+VLOOKUP(J37,'Normen en kosten'!$D$5:$E$103,2,FALSE)*'8'!$G$11</f>
        <v>0</v>
      </c>
      <c r="L37" s="349">
        <f>+I37*G37</f>
        <v>120</v>
      </c>
      <c r="M37" s="360">
        <f>+IF(K36=0,0,L36/K36)</f>
        <v>0</v>
      </c>
      <c r="N37" s="264"/>
      <c r="O37" s="245"/>
      <c r="P37" s="245"/>
      <c r="R37" s="245"/>
      <c r="S37" s="245"/>
      <c r="T37" s="245"/>
      <c r="U37" s="245"/>
      <c r="V37" s="245"/>
      <c r="W37" s="245"/>
      <c r="X37" s="245"/>
      <c r="Y37" s="245"/>
      <c r="Z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5"/>
      <c r="BP37" s="245"/>
      <c r="BQ37" s="245"/>
      <c r="BR37" s="245"/>
      <c r="BS37" s="245"/>
      <c r="BT37" s="245"/>
      <c r="BU37" s="245"/>
      <c r="BV37" s="245"/>
      <c r="BW37" s="245"/>
      <c r="BX37" s="245"/>
      <c r="BY37" s="245"/>
      <c r="BZ37" s="245"/>
      <c r="CA37" s="245"/>
      <c r="CB37" s="245"/>
      <c r="CC37" s="245"/>
      <c r="CD37" s="245"/>
      <c r="CE37" s="245"/>
      <c r="CF37" s="245"/>
      <c r="CG37" s="245"/>
      <c r="CH37" s="245"/>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row>
    <row r="38" spans="1:117" x14ac:dyDescent="0.25">
      <c r="A38" s="412" t="s">
        <v>615</v>
      </c>
      <c r="B38" s="371" t="s">
        <v>593</v>
      </c>
      <c r="C38" s="358" t="s">
        <v>285</v>
      </c>
      <c r="D38" s="358" t="s">
        <v>223</v>
      </c>
      <c r="E38" s="359"/>
      <c r="F38" s="359" t="str">
        <f>VLOOKUP(D38,'Normen en kosten'!$A$5:$B$103,2,FALSE)</f>
        <v>G</v>
      </c>
      <c r="G38" s="349">
        <v>7</v>
      </c>
      <c r="H38" s="349" t="s">
        <v>143</v>
      </c>
      <c r="I38" s="349">
        <v>12</v>
      </c>
      <c r="J38" s="349" t="str">
        <f t="shared" si="1"/>
        <v>G12</v>
      </c>
      <c r="K38" s="349">
        <f>+VLOOKUP(J38,'Normen en kosten'!$D$5:$E$103,2,FALSE)*'8'!$G$11</f>
        <v>0</v>
      </c>
      <c r="L38" s="349">
        <f t="shared" si="0"/>
        <v>84</v>
      </c>
      <c r="M38" s="360">
        <f t="shared" si="2"/>
        <v>0</v>
      </c>
      <c r="N38" s="264"/>
      <c r="O38" s="245"/>
      <c r="P38" s="245"/>
      <c r="R38" s="245"/>
      <c r="S38" s="245"/>
      <c r="T38" s="245"/>
      <c r="U38" s="245"/>
      <c r="V38" s="245"/>
      <c r="W38" s="245"/>
      <c r="X38" s="245"/>
      <c r="Y38" s="245"/>
      <c r="Z38" s="245"/>
      <c r="AB38" s="245"/>
      <c r="AC38" s="245"/>
      <c r="AD38" s="245"/>
    </row>
    <row r="39" spans="1:117" x14ac:dyDescent="0.25">
      <c r="A39" s="412" t="s">
        <v>615</v>
      </c>
      <c r="B39" s="371" t="s">
        <v>605</v>
      </c>
      <c r="C39" s="358" t="s">
        <v>285</v>
      </c>
      <c r="D39" s="358" t="s">
        <v>223</v>
      </c>
      <c r="E39" s="359"/>
      <c r="F39" s="359" t="str">
        <f>VLOOKUP(D39,'Normen en kosten'!$A$5:$B$103,2,FALSE)</f>
        <v>G</v>
      </c>
      <c r="G39" s="349">
        <v>1.5</v>
      </c>
      <c r="H39" s="349" t="s">
        <v>143</v>
      </c>
      <c r="I39" s="349">
        <v>12</v>
      </c>
      <c r="J39" s="349" t="str">
        <f t="shared" si="1"/>
        <v>G12</v>
      </c>
      <c r="K39" s="349">
        <f>+VLOOKUP(J39,'Normen en kosten'!$D$5:$E$103,2,FALSE)*'8'!$G$11</f>
        <v>0</v>
      </c>
      <c r="L39" s="349">
        <f t="shared" si="0"/>
        <v>18</v>
      </c>
      <c r="M39" s="360">
        <f t="shared" si="2"/>
        <v>0</v>
      </c>
      <c r="N39" s="264"/>
      <c r="O39" s="245"/>
      <c r="P39" s="245"/>
      <c r="R39" s="245"/>
      <c r="S39" s="245"/>
      <c r="T39" s="245"/>
      <c r="U39" s="245"/>
      <c r="V39" s="245"/>
      <c r="W39" s="245"/>
      <c r="X39" s="245"/>
      <c r="Y39" s="245"/>
      <c r="Z39" s="245"/>
      <c r="AB39" s="245"/>
      <c r="AC39" s="245"/>
      <c r="AD39" s="245"/>
    </row>
    <row r="40" spans="1:117" x14ac:dyDescent="0.25">
      <c r="A40" s="412" t="s">
        <v>615</v>
      </c>
      <c r="B40" s="371" t="s">
        <v>616</v>
      </c>
      <c r="C40" s="358" t="s">
        <v>285</v>
      </c>
      <c r="D40" s="358" t="s">
        <v>223</v>
      </c>
      <c r="E40" s="359"/>
      <c r="F40" s="359" t="str">
        <f>VLOOKUP(D40,'Normen en kosten'!$A$5:$B$103,2,FALSE)</f>
        <v>G</v>
      </c>
      <c r="G40" s="349">
        <v>1.5</v>
      </c>
      <c r="H40" s="349" t="s">
        <v>143</v>
      </c>
      <c r="I40" s="349">
        <v>12</v>
      </c>
      <c r="J40" s="349" t="str">
        <f t="shared" si="1"/>
        <v>G12</v>
      </c>
      <c r="K40" s="349">
        <f>+VLOOKUP(J40,'Normen en kosten'!$D$5:$E$103,2,FALSE)*'8'!$G$11</f>
        <v>0</v>
      </c>
      <c r="L40" s="349">
        <f t="shared" si="0"/>
        <v>18</v>
      </c>
      <c r="M40" s="360">
        <f t="shared" si="2"/>
        <v>0</v>
      </c>
      <c r="N40" s="264"/>
      <c r="O40" s="245"/>
      <c r="P40" s="245"/>
      <c r="R40" s="245"/>
      <c r="S40" s="245"/>
      <c r="T40" s="245"/>
      <c r="U40" s="245"/>
      <c r="V40" s="245"/>
      <c r="W40" s="245"/>
      <c r="X40" s="245"/>
      <c r="Y40" s="245"/>
      <c r="Z40" s="245"/>
      <c r="AB40" s="245"/>
      <c r="AC40" s="245"/>
      <c r="AD40" s="245"/>
    </row>
    <row r="41" spans="1:117" x14ac:dyDescent="0.25">
      <c r="A41" s="412" t="s">
        <v>615</v>
      </c>
      <c r="B41" s="371" t="s">
        <v>594</v>
      </c>
      <c r="C41" s="358" t="s">
        <v>280</v>
      </c>
      <c r="D41" s="358" t="s">
        <v>274</v>
      </c>
      <c r="E41" s="359"/>
      <c r="F41" s="359" t="str">
        <f>VLOOKUP(D41,'Normen en kosten'!$A$5:$B$103,2,FALSE)</f>
        <v>B</v>
      </c>
      <c r="G41" s="349">
        <v>117</v>
      </c>
      <c r="H41" s="349" t="s">
        <v>141</v>
      </c>
      <c r="I41" s="349">
        <v>12</v>
      </c>
      <c r="J41" s="349" t="str">
        <f t="shared" si="1"/>
        <v>B12</v>
      </c>
      <c r="K41" s="349">
        <f>+VLOOKUP(J41,'Normen en kosten'!$D$5:$E$103,2,FALSE)*'8'!$G$11</f>
        <v>0</v>
      </c>
      <c r="L41" s="349">
        <f t="shared" si="0"/>
        <v>1404</v>
      </c>
      <c r="M41" s="360">
        <f t="shared" si="2"/>
        <v>0</v>
      </c>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c r="N52" s="264"/>
      <c r="O52" s="245"/>
      <c r="P52" s="245"/>
      <c r="R52" s="245"/>
      <c r="S52" s="245"/>
      <c r="T52" s="245"/>
      <c r="U52" s="245"/>
      <c r="V52" s="245"/>
      <c r="W52" s="245"/>
      <c r="X52" s="245"/>
      <c r="Y52" s="245"/>
      <c r="Z52" s="245"/>
      <c r="AB52" s="245"/>
      <c r="AC52" s="245"/>
      <c r="AD52" s="245"/>
    </row>
    <row r="53" spans="1:30" hidden="1" x14ac:dyDescent="0.25">
      <c r="A53" s="408"/>
      <c r="B53" s="349"/>
      <c r="C53" s="358"/>
      <c r="D53" s="358"/>
      <c r="E53" s="359"/>
      <c r="F53" s="359"/>
      <c r="G53" s="349"/>
      <c r="H53" s="349"/>
      <c r="I53" s="349"/>
      <c r="J53" s="349"/>
      <c r="K53" s="349"/>
      <c r="L53" s="349"/>
      <c r="M53" s="360"/>
      <c r="N53" s="264"/>
      <c r="O53" s="245"/>
      <c r="P53" s="245"/>
      <c r="R53" s="245"/>
      <c r="S53" s="245"/>
      <c r="T53" s="245"/>
      <c r="U53" s="245"/>
      <c r="V53" s="245"/>
      <c r="W53" s="245"/>
      <c r="X53" s="245"/>
      <c r="Y53" s="245"/>
      <c r="Z53" s="245"/>
      <c r="AB53" s="245"/>
      <c r="AC53" s="245"/>
      <c r="AD53" s="245"/>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c r="N101" s="362"/>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hidden="1" x14ac:dyDescent="0.25">
      <c r="A200" s="408"/>
      <c r="B200" s="349"/>
      <c r="C200" s="358"/>
      <c r="D200" s="358"/>
      <c r="E200" s="359"/>
      <c r="F200" s="359"/>
      <c r="G200" s="349"/>
      <c r="H200" s="349"/>
      <c r="I200" s="349"/>
      <c r="J200" s="349"/>
      <c r="K200" s="349"/>
      <c r="L200" s="349"/>
      <c r="M200" s="360"/>
      <c r="N200" s="263" t="s">
        <v>742</v>
      </c>
    </row>
    <row r="201" spans="1:27" hidden="1" x14ac:dyDescent="0.25">
      <c r="A201" s="408"/>
      <c r="B201" s="349"/>
      <c r="C201" s="358"/>
      <c r="D201" s="358"/>
      <c r="E201" s="359"/>
      <c r="F201" s="359"/>
      <c r="G201" s="349"/>
      <c r="H201" s="349"/>
      <c r="I201" s="349"/>
      <c r="J201" s="349"/>
      <c r="K201" s="349"/>
      <c r="L201" s="349"/>
      <c r="M201" s="360"/>
      <c r="N201" s="263" t="s">
        <v>743</v>
      </c>
    </row>
    <row r="202" spans="1:27" x14ac:dyDescent="0.25">
      <c r="A202" s="412" t="s">
        <v>31</v>
      </c>
      <c r="B202" s="255"/>
      <c r="C202" s="255"/>
      <c r="D202" s="413"/>
      <c r="E202" s="414"/>
      <c r="F202" s="414"/>
      <c r="G202" s="255">
        <f>SUM(G5:G201)</f>
        <v>629</v>
      </c>
      <c r="H202" s="255"/>
      <c r="I202" s="255"/>
      <c r="J202" s="255"/>
      <c r="K202" s="255"/>
      <c r="L202" s="255">
        <f>SUM(L5:L41)</f>
        <v>58161.5</v>
      </c>
      <c r="M202" s="255">
        <f>SUM(M5:M201)</f>
        <v>0</v>
      </c>
      <c r="N202" s="263" t="s">
        <v>738</v>
      </c>
    </row>
    <row r="203" spans="1:27" x14ac:dyDescent="0.25">
      <c r="A203" s="412"/>
      <c r="B203" s="255"/>
      <c r="C203" s="255"/>
      <c r="D203" s="413"/>
      <c r="E203" s="414"/>
      <c r="F203" s="414"/>
      <c r="G203" s="255"/>
      <c r="H203" s="255"/>
      <c r="I203" s="255"/>
      <c r="J203" s="255"/>
      <c r="K203" s="255"/>
      <c r="L203" s="255"/>
    </row>
    <row r="204" spans="1:27" x14ac:dyDescent="0.25">
      <c r="A204" s="412"/>
      <c r="B204" s="255"/>
      <c r="C204" s="255"/>
      <c r="D204" s="413"/>
      <c r="E204" s="414"/>
      <c r="F204" s="414"/>
      <c r="G204" s="255"/>
      <c r="H204" s="255"/>
      <c r="I204" s="255"/>
      <c r="J204" s="255"/>
      <c r="K204" s="255"/>
      <c r="L204" s="255"/>
    </row>
    <row r="205" spans="1:27" x14ac:dyDescent="0.25">
      <c r="A205" s="412"/>
      <c r="B205" s="255"/>
      <c r="C205" s="255"/>
      <c r="D205" s="413"/>
      <c r="E205" s="414"/>
      <c r="F205" s="414"/>
      <c r="G205" s="255"/>
      <c r="H205" s="255"/>
      <c r="I205" s="255"/>
      <c r="J205" s="255"/>
      <c r="K205" s="255"/>
      <c r="L205" s="255"/>
    </row>
    <row r="206" spans="1:27" x14ac:dyDescent="0.25">
      <c r="A206" s="412" t="s">
        <v>263</v>
      </c>
      <c r="B206" s="255"/>
      <c r="C206" s="255"/>
      <c r="D206" s="413"/>
      <c r="E206" s="414"/>
      <c r="F206" s="414"/>
      <c r="G206" s="255"/>
      <c r="H206" s="255" t="s">
        <v>157</v>
      </c>
      <c r="I206" s="255"/>
      <c r="J206" s="255"/>
      <c r="K206" s="255"/>
      <c r="L206" s="255"/>
    </row>
    <row r="207" spans="1:27" x14ac:dyDescent="0.25">
      <c r="A207" s="415" t="s">
        <v>258</v>
      </c>
      <c r="B207" s="255" t="s">
        <v>261</v>
      </c>
      <c r="C207" s="365"/>
      <c r="D207" s="255"/>
      <c r="E207" s="255"/>
      <c r="F207" s="255"/>
      <c r="G207" s="255"/>
      <c r="H207" s="416" t="s">
        <v>258</v>
      </c>
      <c r="I207" s="255" t="s">
        <v>261</v>
      </c>
      <c r="J207" s="255"/>
      <c r="K207" s="255"/>
      <c r="L207" s="255"/>
      <c r="M207" s="255"/>
      <c r="N207" s="199"/>
      <c r="Q207" s="199"/>
      <c r="AA207" s="199"/>
    </row>
    <row r="208" spans="1:27" x14ac:dyDescent="0.25">
      <c r="A208" s="417" t="s">
        <v>259</v>
      </c>
      <c r="B208" s="255"/>
      <c r="C208" s="418"/>
      <c r="D208" s="255"/>
      <c r="E208" s="255"/>
      <c r="F208" s="255"/>
      <c r="G208" s="255"/>
      <c r="H208" s="419" t="s">
        <v>262</v>
      </c>
      <c r="I208" s="255">
        <v>238.1</v>
      </c>
      <c r="J208" s="255"/>
      <c r="K208" s="255"/>
      <c r="L208" s="255"/>
      <c r="M208" s="255"/>
      <c r="N208" s="199"/>
      <c r="Q208" s="199"/>
      <c r="AA208" s="199"/>
    </row>
    <row r="209" spans="1:27" x14ac:dyDescent="0.25">
      <c r="A209" s="417" t="s">
        <v>142</v>
      </c>
      <c r="B209" s="255">
        <v>276.89999999999998</v>
      </c>
      <c r="C209" s="420"/>
      <c r="D209" s="255"/>
      <c r="E209" s="255"/>
      <c r="F209" s="255"/>
      <c r="G209" s="255"/>
      <c r="H209" s="419" t="s">
        <v>38</v>
      </c>
      <c r="I209" s="255">
        <v>147.9</v>
      </c>
      <c r="J209" s="255"/>
      <c r="K209" s="255"/>
      <c r="L209" s="255"/>
      <c r="M209" s="255"/>
      <c r="N209" s="199"/>
      <c r="Q209" s="199"/>
      <c r="AA209" s="199"/>
    </row>
    <row r="210" spans="1:27" x14ac:dyDescent="0.25">
      <c r="A210" s="417" t="s">
        <v>143</v>
      </c>
      <c r="B210" s="255">
        <v>119.5</v>
      </c>
      <c r="C210" s="255"/>
      <c r="D210" s="255"/>
      <c r="E210" s="255"/>
      <c r="F210" s="255"/>
      <c r="G210" s="255"/>
      <c r="H210" s="419" t="s">
        <v>173</v>
      </c>
      <c r="I210" s="255">
        <v>3</v>
      </c>
      <c r="J210" s="255"/>
      <c r="K210" s="255"/>
      <c r="L210" s="255"/>
      <c r="M210" s="255"/>
      <c r="N210" s="199"/>
      <c r="Q210" s="199"/>
      <c r="AA210" s="199"/>
    </row>
    <row r="211" spans="1:27" x14ac:dyDescent="0.25">
      <c r="A211" s="417" t="s">
        <v>559</v>
      </c>
      <c r="B211" s="255">
        <v>8</v>
      </c>
      <c r="C211" s="255"/>
      <c r="D211" s="255"/>
      <c r="E211" s="255"/>
      <c r="F211" s="255"/>
      <c r="G211" s="255"/>
      <c r="H211" s="419" t="s">
        <v>40</v>
      </c>
      <c r="I211" s="255">
        <v>45</v>
      </c>
      <c r="J211" s="255"/>
      <c r="K211" s="255"/>
      <c r="L211" s="255"/>
      <c r="M211" s="255"/>
      <c r="N211" s="199"/>
      <c r="Q211" s="199"/>
      <c r="AA211" s="199"/>
    </row>
    <row r="212" spans="1:27" x14ac:dyDescent="0.25">
      <c r="A212" s="417" t="s">
        <v>141</v>
      </c>
      <c r="B212" s="255">
        <v>224.6</v>
      </c>
      <c r="C212" s="255"/>
      <c r="D212" s="255"/>
      <c r="E212" s="255"/>
      <c r="F212" s="255"/>
      <c r="G212" s="255"/>
      <c r="H212" s="419" t="s">
        <v>29</v>
      </c>
      <c r="I212" s="255">
        <v>183</v>
      </c>
      <c r="J212" s="255"/>
      <c r="K212" s="255"/>
      <c r="L212" s="255"/>
      <c r="M212" s="255"/>
      <c r="N212" s="199"/>
      <c r="Q212" s="199"/>
      <c r="AA212" s="199"/>
    </row>
    <row r="213" spans="1:27" x14ac:dyDescent="0.25">
      <c r="A213" s="417" t="s">
        <v>260</v>
      </c>
      <c r="B213" s="255">
        <v>629</v>
      </c>
      <c r="C213" s="255"/>
      <c r="D213" s="255"/>
      <c r="E213" s="255"/>
      <c r="F213" s="255"/>
      <c r="G213" s="255"/>
      <c r="H213" s="419" t="s">
        <v>30</v>
      </c>
      <c r="I213" s="255">
        <v>12</v>
      </c>
      <c r="J213" s="255"/>
      <c r="K213" s="255"/>
      <c r="L213" s="255"/>
      <c r="M213" s="255"/>
      <c r="N213" s="199"/>
      <c r="Q213" s="199"/>
      <c r="AA213" s="199"/>
    </row>
    <row r="214" spans="1:27" x14ac:dyDescent="0.25">
      <c r="A214" s="412"/>
      <c r="B214" s="255"/>
      <c r="C214" s="255"/>
      <c r="D214" s="255"/>
      <c r="E214" s="255"/>
      <c r="F214" s="255"/>
      <c r="G214" s="255"/>
      <c r="H214" s="419" t="s">
        <v>259</v>
      </c>
      <c r="I214" s="255"/>
      <c r="J214" s="255"/>
      <c r="K214" s="255"/>
      <c r="L214" s="255"/>
      <c r="M214" s="255"/>
      <c r="N214" s="199"/>
      <c r="Q214" s="199"/>
      <c r="AA214" s="199"/>
    </row>
    <row r="215" spans="1:27" x14ac:dyDescent="0.25">
      <c r="A215" s="412"/>
      <c r="B215" s="255"/>
      <c r="C215" s="255"/>
      <c r="D215" s="255"/>
      <c r="E215" s="414"/>
      <c r="F215" s="414"/>
      <c r="G215" s="255"/>
      <c r="H215" s="419" t="s">
        <v>260</v>
      </c>
      <c r="I215" s="255">
        <v>629</v>
      </c>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255"/>
      <c r="E231" s="414"/>
      <c r="F231" s="414"/>
      <c r="G231" s="255"/>
      <c r="H231" s="255"/>
      <c r="I231" s="255"/>
      <c r="J231" s="255"/>
      <c r="K231" s="255"/>
      <c r="L231" s="255"/>
    </row>
    <row r="232" spans="1:12" x14ac:dyDescent="0.25">
      <c r="A232" s="412"/>
      <c r="B232" s="255"/>
      <c r="C232" s="255"/>
      <c r="D232" s="255"/>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51" spans="1:14" x14ac:dyDescent="0.25">
      <c r="N251" s="199"/>
    </row>
    <row r="252" spans="1:14" x14ac:dyDescent="0.25">
      <c r="N252" s="199"/>
    </row>
  </sheetData>
  <sheetProtection algorithmName="SHA-512" hashValue="wX7TePL+rD91kR8q/h/rCXjcO3fwd9OCvbqsOTqJBcVmm+PMW2I3P32pLOk7ZgLl71FxPR5bhGeKbJvkntpx1g==" saltValue="KfUbg3IeDblZYu1FYB5/h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4001541-C3A0-4AB4-90CE-65EC80E3D328}">
          <x14:formula1>
            <xm:f>'Dropdown vloerafw en cat'!$B$2:$B$13</xm:f>
          </x14:formula1>
          <xm:sqref>H5:H201</xm:sqref>
        </x14:dataValidation>
        <x14:dataValidation type="list" allowBlank="1" showInputMessage="1" showErrorMessage="1" xr:uid="{450E4D14-A184-4BB6-9E71-5390F2A39A55}">
          <x14:formula1>
            <xm:f>'Dropdown vloerafw en cat'!$P$2:$P$47</xm:f>
          </x14:formula1>
          <xm:sqref>C5:C201</xm:sqref>
        </x14:dataValidation>
        <x14:dataValidation type="list" allowBlank="1" showInputMessage="1" showErrorMessage="1" xr:uid="{C1DA1BAC-7353-44DA-B809-5DE79D189A24}">
          <x14:formula1>
            <xm:f>'Dropdown vloerafw en cat'!$K$2:$K$13</xm:f>
          </x14:formula1>
          <xm:sqref>D5:D201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79496-2325-4CCE-8B70-9A6B11884549}">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9,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Sporthal Börkerkoel</v>
      </c>
      <c r="C4" s="296"/>
      <c r="D4" s="296"/>
      <c r="E4" s="297"/>
      <c r="F4" s="298"/>
      <c r="G4" s="299"/>
      <c r="H4" s="300"/>
      <c r="I4" s="238"/>
      <c r="J4" s="238"/>
      <c r="K4" s="238"/>
    </row>
    <row r="5" spans="1:11" x14ac:dyDescent="0.25">
      <c r="A5" s="272" t="s">
        <v>15</v>
      </c>
      <c r="B5" s="296" t="str">
        <f>VLOOKUP(H5,'Kosten VSR (her)controles'!A5:E54,4)</f>
        <v>Oude Beilerweg 27</v>
      </c>
      <c r="C5" s="296"/>
      <c r="D5" s="296"/>
      <c r="E5" s="301"/>
      <c r="F5" s="298"/>
      <c r="G5" s="302" t="s">
        <v>19</v>
      </c>
      <c r="H5" s="303">
        <v>9</v>
      </c>
      <c r="I5" s="238"/>
      <c r="J5" s="238"/>
      <c r="K5" s="238"/>
    </row>
    <row r="6" spans="1:11" x14ac:dyDescent="0.25">
      <c r="A6" s="304" t="s">
        <v>17</v>
      </c>
      <c r="B6" s="305" t="str">
        <f>VLOOKUP(H5,'Kosten VSR (her)controles'!A5:E54,5)</f>
        <v>Westerbork</v>
      </c>
      <c r="C6" s="305"/>
      <c r="D6" s="305"/>
      <c r="E6" s="306"/>
      <c r="F6" s="307"/>
      <c r="G6" s="308" t="s">
        <v>20</v>
      </c>
      <c r="H6" s="309" t="str">
        <f>CONCATENATE(H5,"a")</f>
        <v>9a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+MAX('9a'!I6:I200)</f>
        <v>26</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3.8461538461538464E-2</v>
      </c>
      <c r="F11" s="319" t="e">
        <f>'9a'!L200/'9a'!M200</f>
        <v>#DIV/0!</v>
      </c>
      <c r="G11" s="293">
        <v>1</v>
      </c>
      <c r="H11" s="387">
        <f>('9a'!M200*Offertetarief)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92</v>
      </c>
      <c r="F21" s="375">
        <f>+'Normen en kosten'!I9</f>
        <v>0</v>
      </c>
      <c r="G21" s="375">
        <f t="shared" si="0"/>
        <v>0</v>
      </c>
      <c r="H21" s="190">
        <v>2</v>
      </c>
      <c r="I21" s="376">
        <f t="shared" si="1"/>
        <v>0</v>
      </c>
    </row>
    <row r="22" spans="1:9" x14ac:dyDescent="0.25">
      <c r="A22" s="461" t="str">
        <f>'Normen en kosten'!G10</f>
        <v>Wassen binnengevelglas</v>
      </c>
      <c r="B22" s="462"/>
      <c r="C22" s="462"/>
      <c r="D22" s="462"/>
      <c r="E22" s="188">
        <v>92</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t="s">
        <v>348</v>
      </c>
      <c r="I23" s="376"/>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321.60000000000002</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68" t="s">
        <v>334</v>
      </c>
      <c r="B33" s="369"/>
      <c r="C33" s="370"/>
      <c r="D33" s="200" t="s">
        <v>339</v>
      </c>
      <c r="E33" s="200">
        <v>1</v>
      </c>
      <c r="F33" s="145">
        <f>uurtariefopbouw!G19</f>
        <v>0</v>
      </c>
      <c r="G33" s="378">
        <f t="shared" ref="G33:G42" si="2">IF(E33="","",SUM(E33*F33))</f>
        <v>0</v>
      </c>
      <c r="H33" s="200" t="s">
        <v>348</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49" spans="1:12" x14ac:dyDescent="0.25">
      <c r="A49" s="471" t="s">
        <v>621</v>
      </c>
      <c r="B49" s="472"/>
      <c r="C49" s="472"/>
      <c r="D49" s="472"/>
      <c r="E49" s="472"/>
      <c r="F49" s="472"/>
      <c r="G49" s="472"/>
      <c r="H49" s="472"/>
      <c r="I49" s="473"/>
    </row>
    <row r="50" spans="1:12" x14ac:dyDescent="0.25">
      <c r="A50" s="474" t="s">
        <v>622</v>
      </c>
      <c r="B50" s="475"/>
      <c r="C50" s="475"/>
      <c r="D50" s="475"/>
      <c r="E50" s="475"/>
      <c r="F50" s="475"/>
      <c r="G50" s="475"/>
      <c r="H50" s="475"/>
      <c r="I50" s="476"/>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(her)controles'!H13</f>
        <v>100</v>
      </c>
      <c r="F53" s="334">
        <f>'Kosten VSR (her)controles'!I5</f>
        <v>4</v>
      </c>
      <c r="G53" s="226"/>
      <c r="H53" s="226"/>
      <c r="I53" s="388">
        <f>SUM(E53*F53)</f>
        <v>400</v>
      </c>
      <c r="J53" s="256"/>
      <c r="K53" s="256"/>
    </row>
    <row r="54" spans="1:12" ht="15.75" thickTop="1" x14ac:dyDescent="0.25"/>
  </sheetData>
  <sheetProtection algorithmName="SHA-512" hashValue="Be/Vm3eW3e9My+lkJ3Hq2f3KVL2CsdASX1ZOd+DsjIU40w+kY4do6HZ9f879mLO35T6YQ1d0KfZiWe1t4JWyUA==" saltValue="awzpF4h2tRtNim48T1mXtQ==" spinCount="100000" sheet="1" objects="1" scenarios="1"/>
  <mergeCells count="17">
    <mergeCell ref="A21:D21"/>
    <mergeCell ref="A22:D22"/>
    <mergeCell ref="A23:D23"/>
    <mergeCell ref="A24:D24"/>
    <mergeCell ref="A20:D20"/>
    <mergeCell ref="A15:D15"/>
    <mergeCell ref="A16:D16"/>
    <mergeCell ref="A17:D17"/>
    <mergeCell ref="A18:D18"/>
    <mergeCell ref="A19:D19"/>
    <mergeCell ref="A25:D25"/>
    <mergeCell ref="A26:D26"/>
    <mergeCell ref="A49:I49"/>
    <mergeCell ref="A50:I50"/>
    <mergeCell ref="A27:D27"/>
    <mergeCell ref="A28:D28"/>
    <mergeCell ref="A29:D2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0322-ABCF-4808-B6C9-4DCB4D6686A8}">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21.42578125" style="199" bestFit="1" customWidth="1"/>
    <col min="4" max="4" width="18.8554687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(her)controles'!A13</f>
        <v>9</v>
      </c>
      <c r="C1" s="261"/>
      <c r="D1" s="262" t="str">
        <f>VLOOKUP(B1,'Kosten VSR (her)controles'!A5:E54,3)</f>
        <v>Sporthal Börkerkoel</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Oude Beilerweg 27</v>
      </c>
      <c r="E2" s="192" t="str">
        <f>VLOOKUP(B1,'Kosten VSR (her)controles'!A5:E54,5)</f>
        <v>Westerbork</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c r="B5" s="421" t="s">
        <v>350</v>
      </c>
      <c r="C5" s="358" t="s">
        <v>286</v>
      </c>
      <c r="D5" s="358" t="str">
        <f>VLOOKUP(C5,'Dropdown vloerafw en cat'!$P$2:$Q$47,2,FALSE)</f>
        <v>Verkeersruimte</v>
      </c>
      <c r="E5" s="359"/>
      <c r="F5" s="359" t="str">
        <f>VLOOKUP(D5,'Normen en kosten'!$A$5:$B$103,2,FALSE)</f>
        <v>E</v>
      </c>
      <c r="G5" s="349">
        <v>31.75</v>
      </c>
      <c r="H5" s="349" t="s">
        <v>143</v>
      </c>
      <c r="I5" s="349">
        <v>26</v>
      </c>
      <c r="J5" s="349" t="str">
        <f>F5&amp;I5</f>
        <v>E26</v>
      </c>
      <c r="K5" s="349">
        <f>+VLOOKUP(J5,'Normen en kosten'!$D$5:$E$103,2,FALSE)*'9'!$G$11</f>
        <v>0</v>
      </c>
      <c r="L5" s="349">
        <f t="shared" ref="L5:L27" si="0">+I5*G5</f>
        <v>825.5</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c r="B6" s="421" t="s">
        <v>350</v>
      </c>
      <c r="C6" s="358" t="s">
        <v>284</v>
      </c>
      <c r="D6" s="358" t="str">
        <f>VLOOKUP(C6,'Dropdown vloerafw en cat'!$P$2:$Q$47,2,FALSE)</f>
        <v>Sanitaire ruimte</v>
      </c>
      <c r="E6" s="359"/>
      <c r="F6" s="359" t="str">
        <f>VLOOKUP(D6,'Normen en kosten'!$A$5:$B$103,2,FALSE)</f>
        <v>G</v>
      </c>
      <c r="G6" s="349">
        <v>13</v>
      </c>
      <c r="H6" s="349" t="s">
        <v>143</v>
      </c>
      <c r="I6" s="349">
        <v>26</v>
      </c>
      <c r="J6" s="349" t="str">
        <f t="shared" ref="J6:J27" si="1">F6&amp;I6</f>
        <v>G26</v>
      </c>
      <c r="K6" s="349">
        <f>+VLOOKUP(J6,'Normen en kosten'!$D$5:$E$103,2,FALSE)*'9'!$G$11</f>
        <v>0</v>
      </c>
      <c r="L6" s="349">
        <f t="shared" si="0"/>
        <v>338</v>
      </c>
      <c r="M6" s="360">
        <f t="shared" ref="M6:M27"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c r="B7" s="421" t="s">
        <v>350</v>
      </c>
      <c r="C7" s="358" t="s">
        <v>284</v>
      </c>
      <c r="D7" s="358" t="str">
        <f>VLOOKUP(C7,'Dropdown vloerafw en cat'!$P$2:$Q$47,2,FALSE)</f>
        <v>Sanitaire ruimte</v>
      </c>
      <c r="E7" s="359"/>
      <c r="F7" s="359" t="str">
        <f>VLOOKUP(D7,'Normen en kosten'!$A$5:$B$103,2,FALSE)</f>
        <v>G</v>
      </c>
      <c r="G7" s="349">
        <v>1.6</v>
      </c>
      <c r="H7" s="349" t="s">
        <v>143</v>
      </c>
      <c r="I7" s="349">
        <v>26</v>
      </c>
      <c r="J7" s="349" t="str">
        <f t="shared" si="1"/>
        <v>G26</v>
      </c>
      <c r="K7" s="349">
        <f>+VLOOKUP(J7,'Normen en kosten'!$D$5:$E$103,2,FALSE)*'9'!$G$11</f>
        <v>0</v>
      </c>
      <c r="L7" s="349">
        <f t="shared" si="0"/>
        <v>41.6</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c r="B8" s="421" t="s">
        <v>350</v>
      </c>
      <c r="C8" s="358" t="s">
        <v>285</v>
      </c>
      <c r="D8" s="358" t="str">
        <f>VLOOKUP(C8,'Dropdown vloerafw en cat'!$P$2:$Q$47,2,FALSE)</f>
        <v>Sanitaire ruimte</v>
      </c>
      <c r="E8" s="359"/>
      <c r="F8" s="359" t="str">
        <f>VLOOKUP(D8,'Normen en kosten'!$A$5:$B$103,2,FALSE)</f>
        <v>G</v>
      </c>
      <c r="G8" s="349">
        <v>1.2</v>
      </c>
      <c r="H8" s="349" t="s">
        <v>143</v>
      </c>
      <c r="I8" s="349">
        <v>26</v>
      </c>
      <c r="J8" s="349" t="str">
        <f t="shared" si="1"/>
        <v>G26</v>
      </c>
      <c r="K8" s="349">
        <f>+VLOOKUP(J8,'Normen en kosten'!$D$5:$E$103,2,FALSE)*'9'!$G$11</f>
        <v>0</v>
      </c>
      <c r="L8" s="349">
        <f t="shared" si="0"/>
        <v>31.2</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c r="B9" s="421" t="s">
        <v>350</v>
      </c>
      <c r="C9" s="358" t="s">
        <v>620</v>
      </c>
      <c r="D9" s="358" t="s">
        <v>266</v>
      </c>
      <c r="E9" s="359"/>
      <c r="F9" s="359"/>
      <c r="G9" s="349">
        <v>5</v>
      </c>
      <c r="H9" s="349" t="s">
        <v>143</v>
      </c>
      <c r="I9" s="349">
        <v>0</v>
      </c>
      <c r="J9" s="349"/>
      <c r="K9" s="349"/>
      <c r="L9" s="349">
        <f t="shared" si="0"/>
        <v>0</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c r="B10" s="421" t="s">
        <v>350</v>
      </c>
      <c r="C10" s="358" t="s">
        <v>285</v>
      </c>
      <c r="D10" s="358" t="s">
        <v>266</v>
      </c>
      <c r="E10" s="359"/>
      <c r="F10" s="359"/>
      <c r="G10" s="349">
        <v>2.1</v>
      </c>
      <c r="H10" s="349" t="s">
        <v>143</v>
      </c>
      <c r="I10" s="349">
        <v>0</v>
      </c>
      <c r="J10" s="349"/>
      <c r="K10" s="349"/>
      <c r="L10" s="349">
        <f t="shared" si="0"/>
        <v>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c r="B11" s="421" t="s">
        <v>350</v>
      </c>
      <c r="C11" s="358" t="s">
        <v>286</v>
      </c>
      <c r="D11" s="358" t="str">
        <f>VLOOKUP(C11,'Dropdown vloerafw en cat'!$P$2:$Q$47,2,FALSE)</f>
        <v>Verkeersruimte</v>
      </c>
      <c r="E11" s="359"/>
      <c r="F11" s="359" t="str">
        <f>VLOOKUP(D11,'Normen en kosten'!$A$5:$B$103,2,FALSE)</f>
        <v>E</v>
      </c>
      <c r="G11" s="349">
        <v>30</v>
      </c>
      <c r="H11" s="349" t="s">
        <v>143</v>
      </c>
      <c r="I11" s="349">
        <v>26</v>
      </c>
      <c r="J11" s="349" t="str">
        <f t="shared" si="1"/>
        <v>E26</v>
      </c>
      <c r="K11" s="349">
        <f>+VLOOKUP(J11,'Normen en kosten'!$D$5:$E$103,2,FALSE)*'9'!$G$11</f>
        <v>0</v>
      </c>
      <c r="L11" s="349">
        <f t="shared" si="0"/>
        <v>780</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c r="B12" s="421" t="s">
        <v>350</v>
      </c>
      <c r="C12" s="358" t="s">
        <v>289</v>
      </c>
      <c r="D12" s="358" t="str">
        <f>VLOOKUP(C12,'Dropdown vloerafw en cat'!$P$2:$Q$47,2,FALSE)</f>
        <v>Sanitaire ruimte</v>
      </c>
      <c r="E12" s="359"/>
      <c r="F12" s="359" t="str">
        <f>VLOOKUP(D12,'Normen en kosten'!$A$5:$B$103,2,FALSE)</f>
        <v>G</v>
      </c>
      <c r="G12" s="349">
        <v>6.8</v>
      </c>
      <c r="H12" s="349" t="s">
        <v>143</v>
      </c>
      <c r="I12" s="349">
        <v>26</v>
      </c>
      <c r="J12" s="349" t="str">
        <f t="shared" si="1"/>
        <v>G26</v>
      </c>
      <c r="K12" s="349">
        <f>+VLOOKUP(J12,'Normen en kosten'!$D$5:$E$103,2,FALSE)*'9'!$G$11</f>
        <v>0</v>
      </c>
      <c r="L12" s="349">
        <f t="shared" si="0"/>
        <v>176.79999999999998</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12"/>
      <c r="B13" s="421" t="s">
        <v>350</v>
      </c>
      <c r="C13" s="358" t="s">
        <v>284</v>
      </c>
      <c r="D13" s="358" t="str">
        <f>VLOOKUP(C13,'Dropdown vloerafw en cat'!$P$2:$Q$47,2,FALSE)</f>
        <v>Sanitaire ruimte</v>
      </c>
      <c r="E13" s="359"/>
      <c r="F13" s="359" t="str">
        <f>VLOOKUP(D13,'Normen en kosten'!$A$5:$B$103,2,FALSE)</f>
        <v>G</v>
      </c>
      <c r="G13" s="349">
        <v>13</v>
      </c>
      <c r="H13" s="349" t="s">
        <v>143</v>
      </c>
      <c r="I13" s="349">
        <v>26</v>
      </c>
      <c r="J13" s="349" t="str">
        <f t="shared" si="1"/>
        <v>G26</v>
      </c>
      <c r="K13" s="349">
        <f>+VLOOKUP(J13,'Normen en kosten'!$D$5:$E$103,2,FALSE)*'9'!$G$11</f>
        <v>0</v>
      </c>
      <c r="L13" s="349">
        <f t="shared" si="0"/>
        <v>338</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12"/>
      <c r="B14" s="421" t="s">
        <v>350</v>
      </c>
      <c r="C14" s="358" t="s">
        <v>284</v>
      </c>
      <c r="D14" s="358" t="str">
        <f>VLOOKUP(C14,'Dropdown vloerafw en cat'!$P$2:$Q$47,2,FALSE)</f>
        <v>Sanitaire ruimte</v>
      </c>
      <c r="E14" s="359"/>
      <c r="F14" s="359" t="str">
        <f>VLOOKUP(D14,'Normen en kosten'!$A$5:$B$103,2,FALSE)</f>
        <v>G</v>
      </c>
      <c r="G14" s="349">
        <v>2.4</v>
      </c>
      <c r="H14" s="349" t="s">
        <v>143</v>
      </c>
      <c r="I14" s="349">
        <v>26</v>
      </c>
      <c r="J14" s="349" t="str">
        <f t="shared" si="1"/>
        <v>G26</v>
      </c>
      <c r="K14" s="349">
        <f>+VLOOKUP(J14,'Normen en kosten'!$D$5:$E$103,2,FALSE)*'9'!$G$11</f>
        <v>0</v>
      </c>
      <c r="L14" s="349">
        <f t="shared" si="0"/>
        <v>62.4</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12"/>
      <c r="B15" s="421" t="s">
        <v>350</v>
      </c>
      <c r="C15" s="358" t="s">
        <v>285</v>
      </c>
      <c r="D15" s="358" t="s">
        <v>266</v>
      </c>
      <c r="E15" s="359"/>
      <c r="F15" s="359"/>
      <c r="G15" s="349">
        <v>10.35</v>
      </c>
      <c r="H15" s="349" t="s">
        <v>143</v>
      </c>
      <c r="I15" s="349">
        <v>0</v>
      </c>
      <c r="J15" s="349"/>
      <c r="K15" s="349"/>
      <c r="L15" s="349">
        <f t="shared" si="0"/>
        <v>0</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12"/>
      <c r="B16" s="421" t="s">
        <v>350</v>
      </c>
      <c r="C16" s="358" t="s">
        <v>289</v>
      </c>
      <c r="D16" s="358" t="s">
        <v>266</v>
      </c>
      <c r="E16" s="359"/>
      <c r="F16" s="359"/>
      <c r="G16" s="349">
        <v>4.1500000000000004</v>
      </c>
      <c r="H16" s="349" t="s">
        <v>143</v>
      </c>
      <c r="I16" s="349">
        <v>0</v>
      </c>
      <c r="J16" s="349"/>
      <c r="K16" s="349"/>
      <c r="L16" s="349">
        <f t="shared" si="0"/>
        <v>0</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12"/>
      <c r="B17" s="421" t="s">
        <v>350</v>
      </c>
      <c r="C17" s="358" t="s">
        <v>285</v>
      </c>
      <c r="D17" s="358" t="s">
        <v>266</v>
      </c>
      <c r="E17" s="359"/>
      <c r="F17" s="359"/>
      <c r="G17" s="349">
        <v>11.75</v>
      </c>
      <c r="H17" s="349" t="s">
        <v>143</v>
      </c>
      <c r="I17" s="349">
        <v>0</v>
      </c>
      <c r="J17" s="349"/>
      <c r="K17" s="349"/>
      <c r="L17" s="349">
        <f t="shared" si="0"/>
        <v>0</v>
      </c>
      <c r="M17" s="360">
        <f t="shared" si="2"/>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12"/>
      <c r="B18" s="421" t="s">
        <v>350</v>
      </c>
      <c r="C18" s="358" t="s">
        <v>286</v>
      </c>
      <c r="D18" s="358" t="str">
        <f>VLOOKUP(C18,'Dropdown vloerafw en cat'!$P$2:$Q$47,2,FALSE)</f>
        <v>Verkeersruimte</v>
      </c>
      <c r="E18" s="359"/>
      <c r="F18" s="359" t="str">
        <f>VLOOKUP(D18,'Normen en kosten'!$A$5:$B$103,2,FALSE)</f>
        <v>E</v>
      </c>
      <c r="G18" s="349">
        <v>31.75</v>
      </c>
      <c r="H18" s="349" t="s">
        <v>143</v>
      </c>
      <c r="I18" s="349">
        <v>26</v>
      </c>
      <c r="J18" s="349" t="str">
        <f t="shared" si="1"/>
        <v>E26</v>
      </c>
      <c r="K18" s="349">
        <f>+VLOOKUP(J18,'Normen en kosten'!$D$5:$E$103,2,FALSE)*'9'!$G$11</f>
        <v>0</v>
      </c>
      <c r="L18" s="349">
        <f t="shared" si="0"/>
        <v>825.5</v>
      </c>
      <c r="M18" s="360">
        <f t="shared" si="2"/>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12"/>
      <c r="B19" s="421" t="s">
        <v>350</v>
      </c>
      <c r="C19" s="358" t="s">
        <v>284</v>
      </c>
      <c r="D19" s="358" t="str">
        <f>VLOOKUP(C19,'Dropdown vloerafw en cat'!$P$2:$Q$47,2,FALSE)</f>
        <v>Sanitaire ruimte</v>
      </c>
      <c r="E19" s="359"/>
      <c r="F19" s="359" t="str">
        <f>VLOOKUP(D19,'Normen en kosten'!$A$5:$B$103,2,FALSE)</f>
        <v>G</v>
      </c>
      <c r="G19" s="349">
        <v>13</v>
      </c>
      <c r="H19" s="349" t="s">
        <v>143</v>
      </c>
      <c r="I19" s="349">
        <v>26</v>
      </c>
      <c r="J19" s="349" t="str">
        <f t="shared" si="1"/>
        <v>G26</v>
      </c>
      <c r="K19" s="349">
        <f>+VLOOKUP(J19,'Normen en kosten'!$D$5:$E$103,2,FALSE)*'9'!$G$11</f>
        <v>0</v>
      </c>
      <c r="L19" s="349">
        <f t="shared" si="0"/>
        <v>338</v>
      </c>
      <c r="M19" s="360">
        <f t="shared" si="2"/>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x14ac:dyDescent="0.25">
      <c r="A20" s="412"/>
      <c r="B20" s="421" t="s">
        <v>350</v>
      </c>
      <c r="C20" s="358" t="s">
        <v>284</v>
      </c>
      <c r="D20" s="358" t="str">
        <f>VLOOKUP(C20,'Dropdown vloerafw en cat'!$P$2:$Q$47,2,FALSE)</f>
        <v>Sanitaire ruimte</v>
      </c>
      <c r="E20" s="359"/>
      <c r="F20" s="359" t="str">
        <f>VLOOKUP(D20,'Normen en kosten'!$A$5:$B$103,2,FALSE)</f>
        <v>G</v>
      </c>
      <c r="G20" s="349">
        <v>1.6</v>
      </c>
      <c r="H20" s="349" t="s">
        <v>143</v>
      </c>
      <c r="I20" s="349">
        <v>26</v>
      </c>
      <c r="J20" s="349" t="str">
        <f t="shared" si="1"/>
        <v>G26</v>
      </c>
      <c r="K20" s="349">
        <f>+VLOOKUP(J20,'Normen en kosten'!$D$5:$E$103,2,FALSE)*'9'!$G$11</f>
        <v>0</v>
      </c>
      <c r="L20" s="349">
        <f t="shared" si="0"/>
        <v>41.6</v>
      </c>
      <c r="M20" s="360">
        <f t="shared" si="2"/>
        <v>0</v>
      </c>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x14ac:dyDescent="0.25">
      <c r="A21" s="412"/>
      <c r="B21" s="421" t="s">
        <v>350</v>
      </c>
      <c r="C21" s="358" t="s">
        <v>285</v>
      </c>
      <c r="D21" s="358" t="str">
        <f>VLOOKUP(C21,'Dropdown vloerafw en cat'!$P$2:$Q$47,2,FALSE)</f>
        <v>Sanitaire ruimte</v>
      </c>
      <c r="E21" s="359"/>
      <c r="F21" s="359" t="str">
        <f>VLOOKUP(D21,'Normen en kosten'!$A$5:$B$103,2,FALSE)</f>
        <v>G</v>
      </c>
      <c r="G21" s="349">
        <v>1.2</v>
      </c>
      <c r="H21" s="349" t="s">
        <v>143</v>
      </c>
      <c r="I21" s="349">
        <v>26</v>
      </c>
      <c r="J21" s="349" t="str">
        <f t="shared" si="1"/>
        <v>G26</v>
      </c>
      <c r="K21" s="349">
        <f>+VLOOKUP(J21,'Normen en kosten'!$D$5:$E$103,2,FALSE)*'9'!$G$11</f>
        <v>0</v>
      </c>
      <c r="L21" s="349">
        <f t="shared" si="0"/>
        <v>31.2</v>
      </c>
      <c r="M21" s="360">
        <f t="shared" si="2"/>
        <v>0</v>
      </c>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x14ac:dyDescent="0.25">
      <c r="A22" s="412"/>
      <c r="B22" s="421" t="s">
        <v>350</v>
      </c>
      <c r="C22" s="358" t="s">
        <v>620</v>
      </c>
      <c r="D22" s="358" t="s">
        <v>266</v>
      </c>
      <c r="E22" s="359"/>
      <c r="F22" s="359"/>
      <c r="G22" s="349">
        <v>5.8</v>
      </c>
      <c r="H22" s="349" t="s">
        <v>143</v>
      </c>
      <c r="I22" s="349">
        <v>0</v>
      </c>
      <c r="J22" s="349"/>
      <c r="K22" s="349"/>
      <c r="L22" s="349">
        <f t="shared" si="0"/>
        <v>0</v>
      </c>
      <c r="M22" s="360">
        <f t="shared" si="2"/>
        <v>0</v>
      </c>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x14ac:dyDescent="0.25">
      <c r="A23" s="412"/>
      <c r="B23" s="421" t="s">
        <v>350</v>
      </c>
      <c r="C23" s="358" t="s">
        <v>285</v>
      </c>
      <c r="D23" s="358" t="s">
        <v>266</v>
      </c>
      <c r="E23" s="359"/>
      <c r="F23" s="359"/>
      <c r="G23" s="349">
        <v>2.1</v>
      </c>
      <c r="H23" s="349" t="s">
        <v>143</v>
      </c>
      <c r="I23" s="349">
        <v>0</v>
      </c>
      <c r="J23" s="349"/>
      <c r="K23" s="349"/>
      <c r="L23" s="349">
        <f t="shared" si="0"/>
        <v>0</v>
      </c>
      <c r="M23" s="360">
        <f t="shared" si="2"/>
        <v>0</v>
      </c>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x14ac:dyDescent="0.25">
      <c r="A24" s="412"/>
      <c r="B24" s="421" t="s">
        <v>350</v>
      </c>
      <c r="C24" s="358" t="s">
        <v>286</v>
      </c>
      <c r="D24" s="358" t="str">
        <f>VLOOKUP(C24,'Dropdown vloerafw en cat'!$P$2:$Q$47,2,FALSE)</f>
        <v>Verkeersruimte</v>
      </c>
      <c r="E24" s="359"/>
      <c r="F24" s="359" t="str">
        <f>VLOOKUP(D24,'Normen en kosten'!$A$5:$B$103,2,FALSE)</f>
        <v>E</v>
      </c>
      <c r="G24" s="349">
        <v>30</v>
      </c>
      <c r="H24" s="349" t="s">
        <v>143</v>
      </c>
      <c r="I24" s="349">
        <v>26</v>
      </c>
      <c r="J24" s="349" t="str">
        <f t="shared" si="1"/>
        <v>E26</v>
      </c>
      <c r="K24" s="349">
        <f>+VLOOKUP(J24,'Normen en kosten'!$D$5:$E$103,2,FALSE)*'9'!$G$11</f>
        <v>0</v>
      </c>
      <c r="L24" s="349">
        <f t="shared" si="0"/>
        <v>780</v>
      </c>
      <c r="M24" s="360">
        <f t="shared" si="2"/>
        <v>0</v>
      </c>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x14ac:dyDescent="0.25">
      <c r="A25" s="412"/>
      <c r="B25" s="421" t="s">
        <v>350</v>
      </c>
      <c r="C25" s="358" t="s">
        <v>289</v>
      </c>
      <c r="D25" s="358" t="str">
        <f>VLOOKUP(C25,'Dropdown vloerafw en cat'!$P$2:$Q$47,2,FALSE)</f>
        <v>Sanitaire ruimte</v>
      </c>
      <c r="E25" s="359"/>
      <c r="F25" s="359" t="str">
        <f>VLOOKUP(D25,'Normen en kosten'!$A$5:$B$103,2,FALSE)</f>
        <v>G</v>
      </c>
      <c r="G25" s="349">
        <v>6.8</v>
      </c>
      <c r="H25" s="349" t="s">
        <v>143</v>
      </c>
      <c r="I25" s="349">
        <v>26</v>
      </c>
      <c r="J25" s="349" t="str">
        <f t="shared" si="1"/>
        <v>G26</v>
      </c>
      <c r="K25" s="349">
        <f>+VLOOKUP(J25,'Normen en kosten'!$D$5:$E$103,2,FALSE)*'9'!$G$11</f>
        <v>0</v>
      </c>
      <c r="L25" s="349">
        <f t="shared" si="0"/>
        <v>176.79999999999998</v>
      </c>
      <c r="M25" s="360">
        <f t="shared" si="2"/>
        <v>0</v>
      </c>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25">
      <c r="A26" s="412"/>
      <c r="B26" s="421" t="s">
        <v>350</v>
      </c>
      <c r="C26" s="358" t="s">
        <v>284</v>
      </c>
      <c r="D26" s="358" t="str">
        <f>VLOOKUP(C26,'Dropdown vloerafw en cat'!$P$2:$Q$47,2,FALSE)</f>
        <v>Sanitaire ruimte</v>
      </c>
      <c r="E26" s="359"/>
      <c r="F26" s="359" t="str">
        <f>VLOOKUP(D26,'Normen en kosten'!$A$5:$B$103,2,FALSE)</f>
        <v>G</v>
      </c>
      <c r="G26" s="349">
        <v>13</v>
      </c>
      <c r="H26" s="349" t="s">
        <v>143</v>
      </c>
      <c r="I26" s="349">
        <v>26</v>
      </c>
      <c r="J26" s="349" t="str">
        <f t="shared" si="1"/>
        <v>G26</v>
      </c>
      <c r="K26" s="349">
        <f>+VLOOKUP(J26,'Normen en kosten'!$D$5:$E$103,2,FALSE)*'9'!$G$11</f>
        <v>0</v>
      </c>
      <c r="L26" s="349">
        <f t="shared" si="0"/>
        <v>338</v>
      </c>
      <c r="M26" s="360">
        <f t="shared" si="2"/>
        <v>0</v>
      </c>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x14ac:dyDescent="0.25">
      <c r="A27" s="412"/>
      <c r="B27" s="421" t="s">
        <v>350</v>
      </c>
      <c r="C27" s="358" t="s">
        <v>284</v>
      </c>
      <c r="D27" s="358" t="str">
        <f>VLOOKUP(C27,'Dropdown vloerafw en cat'!$P$2:$Q$47,2,FALSE)</f>
        <v>Sanitaire ruimte</v>
      </c>
      <c r="E27" s="359"/>
      <c r="F27" s="359" t="str">
        <f>VLOOKUP(D27,'Normen en kosten'!$A$5:$B$103,2,FALSE)</f>
        <v>G</v>
      </c>
      <c r="G27" s="349">
        <v>2.4</v>
      </c>
      <c r="H27" s="349" t="s">
        <v>143</v>
      </c>
      <c r="I27" s="349">
        <v>26</v>
      </c>
      <c r="J27" s="349" t="str">
        <f t="shared" si="1"/>
        <v>G26</v>
      </c>
      <c r="K27" s="349">
        <f>+VLOOKUP(J27,'Normen en kosten'!$D$5:$E$103,2,FALSE)*'9'!$G$11</f>
        <v>0</v>
      </c>
      <c r="L27" s="349">
        <f t="shared" si="0"/>
        <v>62.4</v>
      </c>
      <c r="M27" s="360">
        <f t="shared" si="2"/>
        <v>0</v>
      </c>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240.75000000000003</v>
      </c>
      <c r="H200" s="255"/>
      <c r="I200" s="255"/>
      <c r="J200" s="255"/>
      <c r="K200" s="255"/>
      <c r="L200" s="255">
        <f>SUM(L5:L27)</f>
        <v>5186.9999999999991</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259</v>
      </c>
      <c r="B206" s="255"/>
      <c r="C206" s="418"/>
      <c r="D206" s="255"/>
      <c r="E206" s="255"/>
      <c r="F206" s="255"/>
      <c r="G206" s="255"/>
      <c r="H206" s="419" t="s">
        <v>262</v>
      </c>
      <c r="I206" s="255">
        <v>41.25</v>
      </c>
      <c r="J206" s="255"/>
      <c r="K206" s="255"/>
      <c r="L206" s="255"/>
      <c r="M206" s="255"/>
      <c r="N206" s="199"/>
      <c r="Q206" s="199"/>
      <c r="AA206" s="199"/>
    </row>
    <row r="207" spans="1:27" x14ac:dyDescent="0.25">
      <c r="A207" s="417" t="s">
        <v>143</v>
      </c>
      <c r="B207" s="255">
        <v>240.75000000000003</v>
      </c>
      <c r="C207" s="420"/>
      <c r="D207" s="255"/>
      <c r="E207" s="255"/>
      <c r="F207" s="255"/>
      <c r="G207" s="255"/>
      <c r="H207" s="419" t="s">
        <v>38</v>
      </c>
      <c r="I207" s="255">
        <v>123.5</v>
      </c>
      <c r="J207" s="255"/>
      <c r="K207" s="255"/>
      <c r="L207" s="255"/>
      <c r="M207" s="255"/>
      <c r="N207" s="199"/>
      <c r="Q207" s="199"/>
      <c r="AA207" s="199"/>
    </row>
    <row r="208" spans="1:27" x14ac:dyDescent="0.25">
      <c r="A208" s="417" t="s">
        <v>260</v>
      </c>
      <c r="B208" s="255">
        <v>240.75000000000003</v>
      </c>
      <c r="C208" s="255"/>
      <c r="D208" s="255"/>
      <c r="E208" s="255"/>
      <c r="F208" s="255"/>
      <c r="G208" s="255"/>
      <c r="H208" s="419" t="s">
        <v>40</v>
      </c>
      <c r="I208" s="255">
        <v>76</v>
      </c>
      <c r="J208" s="255"/>
      <c r="K208" s="255"/>
      <c r="L208" s="255"/>
      <c r="M208" s="255"/>
      <c r="N208" s="199"/>
      <c r="Q208" s="199"/>
      <c r="AA208" s="199"/>
    </row>
    <row r="209" spans="1:27" x14ac:dyDescent="0.25">
      <c r="A209" s="412"/>
      <c r="B209" s="255"/>
      <c r="C209" s="255"/>
      <c r="D209" s="255"/>
      <c r="E209" s="255"/>
      <c r="F209" s="255"/>
      <c r="G209" s="255"/>
      <c r="H209" s="419" t="s">
        <v>259</v>
      </c>
      <c r="I209" s="255"/>
      <c r="J209" s="255"/>
      <c r="K209" s="255"/>
      <c r="L209" s="255"/>
      <c r="M209" s="255"/>
      <c r="N209" s="199"/>
      <c r="Q209" s="199"/>
      <c r="AA209" s="199"/>
    </row>
    <row r="210" spans="1:27" x14ac:dyDescent="0.25">
      <c r="A210" s="412"/>
      <c r="B210" s="255"/>
      <c r="C210" s="255"/>
      <c r="D210" s="255"/>
      <c r="E210" s="255"/>
      <c r="F210" s="255"/>
      <c r="G210" s="255"/>
      <c r="H210" s="419" t="s">
        <v>260</v>
      </c>
      <c r="I210" s="255">
        <v>240.75</v>
      </c>
      <c r="J210" s="255"/>
      <c r="K210" s="255"/>
      <c r="L210" s="255"/>
      <c r="M210" s="255"/>
      <c r="N210" s="199"/>
      <c r="Q210" s="199"/>
      <c r="AA210" s="199"/>
    </row>
    <row r="211" spans="1:27" x14ac:dyDescent="0.25">
      <c r="A211" s="412"/>
      <c r="B211" s="255"/>
      <c r="C211" s="255"/>
      <c r="D211" s="255"/>
      <c r="E211" s="255"/>
      <c r="F211" s="255"/>
      <c r="G211" s="255"/>
      <c r="H211" s="255"/>
      <c r="I211" s="255"/>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podU1B7y+sGoPica1QkFnZouATQyPPXhKW+KSWVYuSh74BXYS3ppdfotNvaPRh/dVeaxSSFQLrt0ipO2B/39ZQ==" saltValue="FV1wjdd3k9ySc6n0BUsov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87CB14F-949F-4351-9D93-5C25498C4402}">
          <x14:formula1>
            <xm:f>'Dropdown vloerafw en cat'!$B$2:$B$13</xm:f>
          </x14:formula1>
          <xm:sqref>H5:H199</xm:sqref>
        </x14:dataValidation>
        <x14:dataValidation type="list" allowBlank="1" showInputMessage="1" showErrorMessage="1" xr:uid="{556E1F24-434F-4D6A-8C0D-5C414270D97E}">
          <x14:formula1>
            <xm:f>'Dropdown vloerafw en cat'!$P$2:$P$47</xm:f>
          </x14:formula1>
          <xm:sqref>C5:C199</xm:sqref>
        </x14:dataValidation>
        <x14:dataValidation type="list" allowBlank="1" showInputMessage="1" showErrorMessage="1" xr:uid="{002B33CC-9C7E-4037-AD82-CF0D4CD75DB2}">
          <x14:formula1>
            <xm:f>'Dropdown vloerafw en cat'!$K$2:$K$13</xm:f>
          </x14:formula1>
          <xm:sqref>D5:D199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65674-0D33-4295-8964-D22CE4ECB31A}">
  <sheetPr>
    <tabColor rgb="FFC2E76B"/>
    <pageSetUpPr fitToPage="1"/>
  </sheetPr>
  <dimension ref="A2:O54"/>
  <sheetViews>
    <sheetView showGridLines="0" showZeros="0"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10,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Sporthal Drenthehal</v>
      </c>
      <c r="C4" s="296"/>
      <c r="D4" s="296"/>
      <c r="E4" s="297"/>
      <c r="F4" s="298"/>
      <c r="G4" s="299"/>
      <c r="H4" s="300"/>
      <c r="I4" s="238"/>
      <c r="J4" s="238"/>
      <c r="K4" s="238"/>
    </row>
    <row r="5" spans="1:11" x14ac:dyDescent="0.25">
      <c r="A5" s="272" t="s">
        <v>15</v>
      </c>
      <c r="B5" s="296" t="str">
        <f>VLOOKUP(H5,'Kosten VSR (her)controles'!A5:E54,4)</f>
        <v>Eursingerweg 1</v>
      </c>
      <c r="C5" s="296"/>
      <c r="D5" s="296"/>
      <c r="E5" s="301"/>
      <c r="F5" s="298"/>
      <c r="G5" s="302" t="s">
        <v>19</v>
      </c>
      <c r="H5" s="303">
        <v>10</v>
      </c>
      <c r="I5" s="238"/>
      <c r="J5" s="238"/>
      <c r="K5" s="238"/>
    </row>
    <row r="6" spans="1:11" x14ac:dyDescent="0.25">
      <c r="A6" s="304" t="s">
        <v>17</v>
      </c>
      <c r="B6" s="305" t="str">
        <f>VLOOKUP(H5,'Kosten VSR (her)controles'!A5:E54,5)</f>
        <v>Beilen</v>
      </c>
      <c r="C6" s="305"/>
      <c r="D6" s="305"/>
      <c r="E6" s="306"/>
      <c r="F6" s="307"/>
      <c r="G6" s="308" t="s">
        <v>20</v>
      </c>
      <c r="H6" s="309" t="str">
        <f>CONCATENATE(H5,"a")</f>
        <v>10a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+MAX('10a'!I6:I200)</f>
        <v>255</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3.9215686274509803E-3</v>
      </c>
      <c r="F11" s="319" t="e">
        <f>'10a'!L200/'10a'!M200</f>
        <v>#DIV/0!</v>
      </c>
      <c r="G11" s="293">
        <v>1</v>
      </c>
      <c r="H11" s="387">
        <f>('10a'!M200*Offertetarief)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270</v>
      </c>
      <c r="F21" s="375">
        <f>+'Normen en kosten'!I9</f>
        <v>0</v>
      </c>
      <c r="G21" s="375">
        <f t="shared" si="0"/>
        <v>0</v>
      </c>
      <c r="H21" s="190">
        <v>2</v>
      </c>
      <c r="I21" s="376">
        <f t="shared" si="1"/>
        <v>0</v>
      </c>
    </row>
    <row r="22" spans="1:9" x14ac:dyDescent="0.25">
      <c r="A22" s="461" t="str">
        <f>'Normen en kosten'!G10</f>
        <v>Wassen binnengevelglas</v>
      </c>
      <c r="B22" s="462"/>
      <c r="C22" s="462"/>
      <c r="D22" s="462"/>
      <c r="E22" s="188">
        <v>240</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v>2</v>
      </c>
      <c r="I23" s="376">
        <f t="shared" si="1"/>
        <v>0</v>
      </c>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157</v>
      </c>
      <c r="F25" s="375">
        <f>+'Normen en kosten'!I13</f>
        <v>0</v>
      </c>
      <c r="G25" s="375">
        <f t="shared" si="0"/>
        <v>0</v>
      </c>
      <c r="H25" s="190">
        <v>1</v>
      </c>
      <c r="I25" s="376">
        <f t="shared" si="1"/>
        <v>0</v>
      </c>
    </row>
    <row r="26" spans="1:9" x14ac:dyDescent="0.25">
      <c r="A26" s="461" t="str">
        <f>'Normen en kosten'!G14</f>
        <v>Gevelbeplating wassen</v>
      </c>
      <c r="B26" s="462"/>
      <c r="C26" s="462"/>
      <c r="D26" s="462"/>
      <c r="E26" s="188">
        <v>1502</v>
      </c>
      <c r="F26" s="375">
        <f>+'Normen en kosten'!I14</f>
        <v>0</v>
      </c>
      <c r="G26" s="375">
        <f t="shared" si="0"/>
        <v>0</v>
      </c>
      <c r="H26" s="190" t="s">
        <v>348</v>
      </c>
      <c r="I26" s="376"/>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t="s">
        <v>625</v>
      </c>
      <c r="B34" s="273"/>
      <c r="C34" s="274"/>
      <c r="D34" s="325" t="s">
        <v>339</v>
      </c>
      <c r="E34" s="190">
        <v>1</v>
      </c>
      <c r="F34" s="146"/>
      <c r="G34" s="379">
        <f t="shared" si="2"/>
        <v>0</v>
      </c>
      <c r="H34" s="190">
        <v>255</v>
      </c>
      <c r="I34" s="383">
        <f t="shared" ref="I34:I43" si="3">+IF(A34="","",H34*G34)</f>
        <v>0</v>
      </c>
    </row>
    <row r="35" spans="1:11" x14ac:dyDescent="0.25">
      <c r="A35" s="272" t="s">
        <v>626</v>
      </c>
      <c r="B35" s="273"/>
      <c r="C35" s="274"/>
      <c r="D35" s="326" t="s">
        <v>339</v>
      </c>
      <c r="E35" s="190">
        <v>1</v>
      </c>
      <c r="F35" s="146"/>
      <c r="G35" s="380">
        <f t="shared" si="2"/>
        <v>0</v>
      </c>
      <c r="H35" s="190">
        <v>255</v>
      </c>
      <c r="I35" s="383">
        <f t="shared" si="3"/>
        <v>0</v>
      </c>
    </row>
    <row r="36" spans="1:11" x14ac:dyDescent="0.25">
      <c r="A36" s="272" t="s">
        <v>627</v>
      </c>
      <c r="B36" s="273"/>
      <c r="C36" s="274"/>
      <c r="D36" s="190" t="s">
        <v>14</v>
      </c>
      <c r="E36" s="190">
        <v>1500</v>
      </c>
      <c r="F36" s="146"/>
      <c r="G36" s="380">
        <f t="shared" si="2"/>
        <v>0</v>
      </c>
      <c r="H36" s="190" t="s">
        <v>348</v>
      </c>
      <c r="I36" s="383"/>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471" t="s">
        <v>628</v>
      </c>
      <c r="B47" s="472"/>
      <c r="C47" s="472"/>
      <c r="D47" s="472"/>
      <c r="E47" s="472"/>
      <c r="F47" s="472"/>
      <c r="G47" s="472"/>
      <c r="H47" s="472"/>
      <c r="I47" s="473"/>
      <c r="J47" s="372"/>
      <c r="K47" s="267"/>
    </row>
    <row r="48" spans="1:11" x14ac:dyDescent="0.25">
      <c r="A48" s="474" t="s">
        <v>629</v>
      </c>
      <c r="B48" s="475"/>
      <c r="C48" s="475"/>
      <c r="D48" s="475"/>
      <c r="E48" s="475"/>
      <c r="F48" s="475"/>
      <c r="G48" s="475"/>
      <c r="H48" s="475"/>
      <c r="I48" s="476"/>
      <c r="J48" s="372"/>
      <c r="K48" s="267"/>
    </row>
    <row r="49" spans="1:11" x14ac:dyDescent="0.25">
      <c r="A49" s="474" t="s">
        <v>630</v>
      </c>
      <c r="B49" s="475"/>
      <c r="C49" s="475"/>
      <c r="D49" s="475"/>
      <c r="E49" s="475"/>
      <c r="F49" s="475"/>
      <c r="G49" s="475"/>
      <c r="H49" s="475"/>
      <c r="I49" s="476"/>
      <c r="J49" s="372"/>
      <c r="K49" s="267"/>
    </row>
    <row r="50" spans="1:11" x14ac:dyDescent="0.25">
      <c r="A50" s="474" t="s">
        <v>631</v>
      </c>
      <c r="B50" s="475"/>
      <c r="C50" s="475"/>
      <c r="D50" s="475"/>
      <c r="E50" s="475"/>
      <c r="F50" s="475"/>
      <c r="G50" s="475"/>
      <c r="H50" s="475"/>
      <c r="I50" s="476"/>
      <c r="J50" s="372"/>
      <c r="K50" s="267"/>
    </row>
    <row r="51" spans="1:11" x14ac:dyDescent="0.25">
      <c r="A51" s="474" t="s">
        <v>632</v>
      </c>
      <c r="B51" s="475"/>
      <c r="C51" s="475"/>
      <c r="D51" s="475"/>
      <c r="E51" s="475"/>
      <c r="F51" s="475"/>
      <c r="G51" s="475"/>
      <c r="H51" s="475"/>
      <c r="I51" s="476"/>
      <c r="J51" s="372"/>
      <c r="K51" s="267"/>
    </row>
    <row r="52" spans="1:11" ht="30" x14ac:dyDescent="0.25">
      <c r="A52" s="199" t="s">
        <v>82</v>
      </c>
      <c r="E52" s="199" t="s">
        <v>131</v>
      </c>
      <c r="F52" s="332" t="s">
        <v>149</v>
      </c>
      <c r="I52" s="199" t="s">
        <v>25</v>
      </c>
    </row>
    <row r="53" spans="1:11" ht="15.75" thickBot="1" x14ac:dyDescent="0.3">
      <c r="A53" s="226" t="s">
        <v>714</v>
      </c>
      <c r="B53" s="226"/>
      <c r="C53" s="226"/>
      <c r="D53" s="226"/>
      <c r="E53" s="333">
        <f>'Kosten VSR (her)controles'!H14</f>
        <v>100</v>
      </c>
      <c r="F53" s="334">
        <f>'Kosten VSR (her)controles'!I5</f>
        <v>4</v>
      </c>
      <c r="G53" s="226"/>
      <c r="H53" s="226"/>
      <c r="I53" s="388">
        <f>SUM(E53*F53)</f>
        <v>400</v>
      </c>
      <c r="J53" s="256"/>
      <c r="K53" s="256"/>
    </row>
    <row r="54" spans="1:11" ht="15.75" thickTop="1" x14ac:dyDescent="0.25"/>
  </sheetData>
  <sheetProtection algorithmName="SHA-512" hashValue="ctQ/k59qbcBwiUnxwLWTKcKEufMOWsdcDuZvtoq3Pj6M1/RP97XK76az5fjiNN2q+ObU/SCEkB01e9gbc6ODhw==" saltValue="XI5LlqurLHOTD9agIkJfQA==" spinCount="100000" sheet="1" objects="1" scenarios="1"/>
  <mergeCells count="20">
    <mergeCell ref="A47:I47"/>
    <mergeCell ref="A48:I48"/>
    <mergeCell ref="A49:I49"/>
    <mergeCell ref="A50:I50"/>
    <mergeCell ref="A51:I51"/>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376A-A0EE-4804-BC10-5F4BAAA54E64}">
  <sheetPr>
    <tabColor rgb="FF9F9289"/>
  </sheetPr>
  <dimension ref="A1:DM250"/>
  <sheetViews>
    <sheetView zoomScaleNormal="100" workbookViewId="0">
      <pane ySplit="4" topLeftCell="A32"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21.42578125" style="199" bestFit="1" customWidth="1"/>
    <col min="4" max="4" width="19.140625" style="363" bestFit="1" customWidth="1"/>
    <col min="5" max="5" width="4.5703125" style="364" bestFit="1" customWidth="1"/>
    <col min="6" max="6" width="4.42578125" style="364" bestFit="1" customWidth="1"/>
    <col min="7" max="7" width="7.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(her)controles'!A14</f>
        <v>10</v>
      </c>
      <c r="C1" s="261"/>
      <c r="D1" s="262" t="str">
        <f>VLOOKUP(B1,'Kosten VSR (her)controles'!A5:E54,3)</f>
        <v>Sporthal Drenthehal</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Eursingerweg 1</v>
      </c>
      <c r="E2" s="192" t="str">
        <f>VLOOKUP(B1,'Kosten VSR (her)controles'!A5:E54,5)</f>
        <v>Beilen</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c r="B5" s="255" t="s">
        <v>623</v>
      </c>
      <c r="C5" s="358" t="s">
        <v>286</v>
      </c>
      <c r="D5" s="358" t="str">
        <f>VLOOKUP(C5,'Dropdown vloerafw en cat'!$P$2:$Q$47,2,FALSE)</f>
        <v>Verkeersruimte</v>
      </c>
      <c r="E5" s="359"/>
      <c r="F5" s="359" t="str">
        <f>VLOOKUP(D5,'Normen en kosten'!$A$5:$B$103,2,FALSE)</f>
        <v>E</v>
      </c>
      <c r="G5" s="349">
        <v>25.75</v>
      </c>
      <c r="H5" s="349" t="s">
        <v>143</v>
      </c>
      <c r="I5" s="349">
        <v>255</v>
      </c>
      <c r="J5" s="349" t="str">
        <f>F5&amp;I5</f>
        <v>E255</v>
      </c>
      <c r="K5" s="349">
        <f>+VLOOKUP(J5,'Normen en kosten'!$D$5:$E$103,2,FALSE)*'10'!$G$11</f>
        <v>0</v>
      </c>
      <c r="L5" s="349">
        <f t="shared" ref="L5:L57" si="0">+I5*G5</f>
        <v>6566.25</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c r="B6" s="255" t="s">
        <v>623</v>
      </c>
      <c r="C6" s="358" t="s">
        <v>285</v>
      </c>
      <c r="D6" s="358" t="str">
        <f>VLOOKUP(C6,'Dropdown vloerafw en cat'!$P$2:$Q$47,2,FALSE)</f>
        <v>Sanitaire ruimte</v>
      </c>
      <c r="E6" s="359"/>
      <c r="F6" s="359" t="str">
        <f>VLOOKUP(D6,'Normen en kosten'!$A$5:$B$103,2,FALSE)</f>
        <v>G</v>
      </c>
      <c r="G6" s="349">
        <v>1.1000000000000001</v>
      </c>
      <c r="H6" s="349" t="s">
        <v>143</v>
      </c>
      <c r="I6" s="349">
        <v>255</v>
      </c>
      <c r="J6" s="349" t="str">
        <f t="shared" ref="J6:J57" si="1">F6&amp;I6</f>
        <v>G255</v>
      </c>
      <c r="K6" s="349">
        <f>+VLOOKUP(J6,'Normen en kosten'!$D$5:$E$103,2,FALSE)*'10'!$G$11</f>
        <v>0</v>
      </c>
      <c r="L6" s="349">
        <f t="shared" si="0"/>
        <v>280.5</v>
      </c>
      <c r="M6" s="360">
        <f t="shared" ref="M6:M57"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c r="B7" s="255" t="s">
        <v>623</v>
      </c>
      <c r="C7" s="358" t="s">
        <v>284</v>
      </c>
      <c r="D7" s="358" t="str">
        <f>VLOOKUP(C7,'Dropdown vloerafw en cat'!$P$2:$Q$47,2,FALSE)</f>
        <v>Sanitaire ruimte</v>
      </c>
      <c r="E7" s="359"/>
      <c r="F7" s="359" t="str">
        <f>VLOOKUP(D7,'Normen en kosten'!$A$5:$B$103,2,FALSE)</f>
        <v>G</v>
      </c>
      <c r="G7" s="349">
        <v>16.5</v>
      </c>
      <c r="H7" s="349" t="s">
        <v>143</v>
      </c>
      <c r="I7" s="349">
        <v>255</v>
      </c>
      <c r="J7" s="349" t="str">
        <f t="shared" si="1"/>
        <v>G255</v>
      </c>
      <c r="K7" s="349">
        <f>+VLOOKUP(J7,'Normen en kosten'!$D$5:$E$103,2,FALSE)*'10'!$G$11</f>
        <v>0</v>
      </c>
      <c r="L7" s="349">
        <f t="shared" si="0"/>
        <v>4207.5</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c r="B8" s="255" t="s">
        <v>623</v>
      </c>
      <c r="C8" s="358" t="s">
        <v>286</v>
      </c>
      <c r="D8" s="358" t="str">
        <f>VLOOKUP(C8,'Dropdown vloerafw en cat'!$P$2:$Q$47,2,FALSE)</f>
        <v>Verkeersruimte</v>
      </c>
      <c r="E8" s="359"/>
      <c r="F8" s="359" t="str">
        <f>VLOOKUP(D8,'Normen en kosten'!$A$5:$B$103,2,FALSE)</f>
        <v>E</v>
      </c>
      <c r="G8" s="349">
        <v>25.75</v>
      </c>
      <c r="H8" s="349" t="s">
        <v>143</v>
      </c>
      <c r="I8" s="349">
        <v>255</v>
      </c>
      <c r="J8" s="349" t="str">
        <f t="shared" si="1"/>
        <v>E255</v>
      </c>
      <c r="K8" s="349">
        <f>+VLOOKUP(J8,'Normen en kosten'!$D$5:$E$103,2,FALSE)*'10'!$G$11</f>
        <v>0</v>
      </c>
      <c r="L8" s="349">
        <f t="shared" si="0"/>
        <v>6566.25</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c r="B9" s="255" t="s">
        <v>623</v>
      </c>
      <c r="C9" s="358" t="s">
        <v>285</v>
      </c>
      <c r="D9" s="358" t="str">
        <f>VLOOKUP(C9,'Dropdown vloerafw en cat'!$P$2:$Q$47,2,FALSE)</f>
        <v>Sanitaire ruimte</v>
      </c>
      <c r="E9" s="359"/>
      <c r="F9" s="359" t="str">
        <f>VLOOKUP(D9,'Normen en kosten'!$A$5:$B$103,2,FALSE)</f>
        <v>G</v>
      </c>
      <c r="G9" s="349">
        <v>1.1000000000000001</v>
      </c>
      <c r="H9" s="349" t="s">
        <v>143</v>
      </c>
      <c r="I9" s="349">
        <v>255</v>
      </c>
      <c r="J9" s="349" t="str">
        <f t="shared" si="1"/>
        <v>G255</v>
      </c>
      <c r="K9" s="349">
        <f>+VLOOKUP(J9,'Normen en kosten'!$D$5:$E$103,2,FALSE)*'10'!$G$11</f>
        <v>0</v>
      </c>
      <c r="L9" s="349">
        <f t="shared" si="0"/>
        <v>280.5</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c r="B10" s="255" t="s">
        <v>623</v>
      </c>
      <c r="C10" s="358" t="s">
        <v>284</v>
      </c>
      <c r="D10" s="358" t="str">
        <f>VLOOKUP(C10,'Dropdown vloerafw en cat'!$P$2:$Q$47,2,FALSE)</f>
        <v>Sanitaire ruimte</v>
      </c>
      <c r="E10" s="359"/>
      <c r="F10" s="359" t="str">
        <f>VLOOKUP(D10,'Normen en kosten'!$A$5:$B$103,2,FALSE)</f>
        <v>G</v>
      </c>
      <c r="G10" s="349">
        <v>16.5</v>
      </c>
      <c r="H10" s="349" t="s">
        <v>143</v>
      </c>
      <c r="I10" s="349">
        <v>255</v>
      </c>
      <c r="J10" s="349" t="str">
        <f t="shared" si="1"/>
        <v>G255</v>
      </c>
      <c r="K10" s="349">
        <f>+VLOOKUP(J10,'Normen en kosten'!$D$5:$E$103,2,FALSE)*'10'!$G$11</f>
        <v>0</v>
      </c>
      <c r="L10" s="349">
        <f t="shared" si="0"/>
        <v>4207.5</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c r="B11" s="255" t="s">
        <v>623</v>
      </c>
      <c r="C11" s="358" t="s">
        <v>286</v>
      </c>
      <c r="D11" s="358" t="str">
        <f>VLOOKUP(C11,'Dropdown vloerafw en cat'!$P$2:$Q$47,2,FALSE)</f>
        <v>Verkeersruimte</v>
      </c>
      <c r="E11" s="359"/>
      <c r="F11" s="359" t="str">
        <f>VLOOKUP(D11,'Normen en kosten'!$A$5:$B$103,2,FALSE)</f>
        <v>E</v>
      </c>
      <c r="G11" s="349">
        <v>25.75</v>
      </c>
      <c r="H11" s="349" t="s">
        <v>143</v>
      </c>
      <c r="I11" s="349">
        <v>255</v>
      </c>
      <c r="J11" s="349" t="str">
        <f t="shared" si="1"/>
        <v>E255</v>
      </c>
      <c r="K11" s="349">
        <f>+VLOOKUP(J11,'Normen en kosten'!$D$5:$E$103,2,FALSE)*'10'!$G$11</f>
        <v>0</v>
      </c>
      <c r="L11" s="349">
        <f t="shared" si="0"/>
        <v>6566.25</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c r="B12" s="255" t="s">
        <v>623</v>
      </c>
      <c r="C12" s="358" t="s">
        <v>285</v>
      </c>
      <c r="D12" s="358" t="str">
        <f>VLOOKUP(C12,'Dropdown vloerafw en cat'!$P$2:$Q$47,2,FALSE)</f>
        <v>Sanitaire ruimte</v>
      </c>
      <c r="E12" s="359"/>
      <c r="F12" s="359" t="str">
        <f>VLOOKUP(D12,'Normen en kosten'!$A$5:$B$103,2,FALSE)</f>
        <v>G</v>
      </c>
      <c r="G12" s="349">
        <v>1.1000000000000001</v>
      </c>
      <c r="H12" s="349" t="s">
        <v>143</v>
      </c>
      <c r="I12" s="349">
        <v>255</v>
      </c>
      <c r="J12" s="349" t="str">
        <f t="shared" si="1"/>
        <v>G255</v>
      </c>
      <c r="K12" s="349">
        <f>+VLOOKUP(J12,'Normen en kosten'!$D$5:$E$103,2,FALSE)*'10'!$G$11</f>
        <v>0</v>
      </c>
      <c r="L12" s="349">
        <f t="shared" si="0"/>
        <v>280.5</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12"/>
      <c r="B13" s="255" t="s">
        <v>623</v>
      </c>
      <c r="C13" s="358" t="s">
        <v>284</v>
      </c>
      <c r="D13" s="358" t="str">
        <f>VLOOKUP(C13,'Dropdown vloerafw en cat'!$P$2:$Q$47,2,FALSE)</f>
        <v>Sanitaire ruimte</v>
      </c>
      <c r="E13" s="359"/>
      <c r="F13" s="359" t="str">
        <f>VLOOKUP(D13,'Normen en kosten'!$A$5:$B$103,2,FALSE)</f>
        <v>G</v>
      </c>
      <c r="G13" s="349">
        <v>16.5</v>
      </c>
      <c r="H13" s="349" t="s">
        <v>143</v>
      </c>
      <c r="I13" s="349">
        <v>255</v>
      </c>
      <c r="J13" s="349" t="str">
        <f t="shared" si="1"/>
        <v>G255</v>
      </c>
      <c r="K13" s="349">
        <f>+VLOOKUP(J13,'Normen en kosten'!$D$5:$E$103,2,FALSE)*'10'!$G$11</f>
        <v>0</v>
      </c>
      <c r="L13" s="349">
        <f t="shared" si="0"/>
        <v>4207.5</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12"/>
      <c r="B14" s="255" t="s">
        <v>623</v>
      </c>
      <c r="C14" s="358" t="s">
        <v>286</v>
      </c>
      <c r="D14" s="358" t="str">
        <f>VLOOKUP(C14,'Dropdown vloerafw en cat'!$P$2:$Q$47,2,FALSE)</f>
        <v>Verkeersruimte</v>
      </c>
      <c r="E14" s="359"/>
      <c r="F14" s="359" t="str">
        <f>VLOOKUP(D14,'Normen en kosten'!$A$5:$B$103,2,FALSE)</f>
        <v>E</v>
      </c>
      <c r="G14" s="349">
        <v>25.75</v>
      </c>
      <c r="H14" s="349" t="s">
        <v>143</v>
      </c>
      <c r="I14" s="349">
        <v>255</v>
      </c>
      <c r="J14" s="349" t="str">
        <f t="shared" si="1"/>
        <v>E255</v>
      </c>
      <c r="K14" s="349">
        <f>+VLOOKUP(J14,'Normen en kosten'!$D$5:$E$103,2,FALSE)*'10'!$G$11</f>
        <v>0</v>
      </c>
      <c r="L14" s="349">
        <f t="shared" si="0"/>
        <v>6566.25</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12"/>
      <c r="B15" s="255" t="s">
        <v>623</v>
      </c>
      <c r="C15" s="358" t="s">
        <v>285</v>
      </c>
      <c r="D15" s="358" t="str">
        <f>VLOOKUP(C15,'Dropdown vloerafw en cat'!$P$2:$Q$47,2,FALSE)</f>
        <v>Sanitaire ruimte</v>
      </c>
      <c r="E15" s="359"/>
      <c r="F15" s="359" t="str">
        <f>VLOOKUP(D15,'Normen en kosten'!$A$5:$B$103,2,FALSE)</f>
        <v>G</v>
      </c>
      <c r="G15" s="349">
        <v>1.1000000000000001</v>
      </c>
      <c r="H15" s="349" t="s">
        <v>143</v>
      </c>
      <c r="I15" s="349">
        <v>255</v>
      </c>
      <c r="J15" s="349" t="str">
        <f t="shared" si="1"/>
        <v>G255</v>
      </c>
      <c r="K15" s="349">
        <f>+VLOOKUP(J15,'Normen en kosten'!$D$5:$E$103,2,FALSE)*'10'!$G$11</f>
        <v>0</v>
      </c>
      <c r="L15" s="349">
        <f t="shared" si="0"/>
        <v>280.5</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12"/>
      <c r="B16" s="255" t="s">
        <v>623</v>
      </c>
      <c r="C16" s="358" t="s">
        <v>284</v>
      </c>
      <c r="D16" s="358" t="str">
        <f>VLOOKUP(C16,'Dropdown vloerafw en cat'!$P$2:$Q$47,2,FALSE)</f>
        <v>Sanitaire ruimte</v>
      </c>
      <c r="E16" s="359"/>
      <c r="F16" s="359" t="str">
        <f>VLOOKUP(D16,'Normen en kosten'!$A$5:$B$103,2,FALSE)</f>
        <v>G</v>
      </c>
      <c r="G16" s="349">
        <v>16.5</v>
      </c>
      <c r="H16" s="349" t="s">
        <v>143</v>
      </c>
      <c r="I16" s="349">
        <v>255</v>
      </c>
      <c r="J16" s="349" t="str">
        <f t="shared" si="1"/>
        <v>G255</v>
      </c>
      <c r="K16" s="349">
        <f>+VLOOKUP(J16,'Normen en kosten'!$D$5:$E$103,2,FALSE)*'10'!$G$11</f>
        <v>0</v>
      </c>
      <c r="L16" s="349">
        <f t="shared" si="0"/>
        <v>4207.5</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12"/>
      <c r="B17" s="255" t="s">
        <v>623</v>
      </c>
      <c r="C17" s="358" t="s">
        <v>286</v>
      </c>
      <c r="D17" s="358" t="str">
        <f>VLOOKUP(C17,'Dropdown vloerafw en cat'!$P$2:$Q$47,2,FALSE)</f>
        <v>Verkeersruimte</v>
      </c>
      <c r="E17" s="359"/>
      <c r="F17" s="359" t="str">
        <f>VLOOKUP(D17,'Normen en kosten'!$A$5:$B$103,2,FALSE)</f>
        <v>E</v>
      </c>
      <c r="G17" s="349">
        <v>25.75</v>
      </c>
      <c r="H17" s="349" t="s">
        <v>143</v>
      </c>
      <c r="I17" s="349">
        <v>255</v>
      </c>
      <c r="J17" s="349" t="str">
        <f t="shared" si="1"/>
        <v>E255</v>
      </c>
      <c r="K17" s="349">
        <f>+VLOOKUP(J17,'Normen en kosten'!$D$5:$E$103,2,FALSE)*'10'!$G$11</f>
        <v>0</v>
      </c>
      <c r="L17" s="349">
        <f t="shared" si="0"/>
        <v>6566.25</v>
      </c>
      <c r="M17" s="360">
        <f t="shared" si="2"/>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12"/>
      <c r="B18" s="255" t="s">
        <v>623</v>
      </c>
      <c r="C18" s="358" t="s">
        <v>285</v>
      </c>
      <c r="D18" s="358" t="str">
        <f>VLOOKUP(C18,'Dropdown vloerafw en cat'!$P$2:$Q$47,2,FALSE)</f>
        <v>Sanitaire ruimte</v>
      </c>
      <c r="E18" s="359"/>
      <c r="F18" s="359" t="str">
        <f>VLOOKUP(D18,'Normen en kosten'!$A$5:$B$103,2,FALSE)</f>
        <v>G</v>
      </c>
      <c r="G18" s="349">
        <v>1.1000000000000001</v>
      </c>
      <c r="H18" s="349" t="s">
        <v>143</v>
      </c>
      <c r="I18" s="349">
        <v>255</v>
      </c>
      <c r="J18" s="349" t="str">
        <f t="shared" si="1"/>
        <v>G255</v>
      </c>
      <c r="K18" s="349">
        <f>+VLOOKUP(J18,'Normen en kosten'!$D$5:$E$103,2,FALSE)*'10'!$G$11</f>
        <v>0</v>
      </c>
      <c r="L18" s="349">
        <f t="shared" si="0"/>
        <v>280.5</v>
      </c>
      <c r="M18" s="360">
        <f t="shared" si="2"/>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12"/>
      <c r="B19" s="255" t="s">
        <v>623</v>
      </c>
      <c r="C19" s="358" t="s">
        <v>284</v>
      </c>
      <c r="D19" s="358" t="str">
        <f>VLOOKUP(C19,'Dropdown vloerafw en cat'!$P$2:$Q$47,2,FALSE)</f>
        <v>Sanitaire ruimte</v>
      </c>
      <c r="E19" s="359"/>
      <c r="F19" s="359" t="str">
        <f>VLOOKUP(D19,'Normen en kosten'!$A$5:$B$103,2,FALSE)</f>
        <v>G</v>
      </c>
      <c r="G19" s="349">
        <v>16.5</v>
      </c>
      <c r="H19" s="349" t="s">
        <v>143</v>
      </c>
      <c r="I19" s="349">
        <v>255</v>
      </c>
      <c r="J19" s="349" t="str">
        <f t="shared" si="1"/>
        <v>G255</v>
      </c>
      <c r="K19" s="349">
        <f>+VLOOKUP(J19,'Normen en kosten'!$D$5:$E$103,2,FALSE)*'10'!$G$11</f>
        <v>0</v>
      </c>
      <c r="L19" s="349">
        <f t="shared" si="0"/>
        <v>4207.5</v>
      </c>
      <c r="M19" s="360">
        <f t="shared" si="2"/>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x14ac:dyDescent="0.25">
      <c r="A20" s="412"/>
      <c r="B20" s="255" t="s">
        <v>623</v>
      </c>
      <c r="C20" s="358" t="s">
        <v>286</v>
      </c>
      <c r="D20" s="358" t="str">
        <f>VLOOKUP(C20,'Dropdown vloerafw en cat'!$P$2:$Q$47,2,FALSE)</f>
        <v>Verkeersruimte</v>
      </c>
      <c r="E20" s="359"/>
      <c r="F20" s="359" t="str">
        <f>VLOOKUP(D20,'Normen en kosten'!$A$5:$B$103,2,FALSE)</f>
        <v>E</v>
      </c>
      <c r="G20" s="349">
        <v>25.75</v>
      </c>
      <c r="H20" s="349" t="s">
        <v>143</v>
      </c>
      <c r="I20" s="349">
        <v>255</v>
      </c>
      <c r="J20" s="349" t="str">
        <f t="shared" si="1"/>
        <v>E255</v>
      </c>
      <c r="K20" s="349">
        <f>+VLOOKUP(J20,'Normen en kosten'!$D$5:$E$103,2,FALSE)*'10'!$G$11</f>
        <v>0</v>
      </c>
      <c r="L20" s="349">
        <f t="shared" si="0"/>
        <v>6566.25</v>
      </c>
      <c r="M20" s="360">
        <f t="shared" si="2"/>
        <v>0</v>
      </c>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x14ac:dyDescent="0.25">
      <c r="A21" s="412"/>
      <c r="B21" s="255" t="s">
        <v>623</v>
      </c>
      <c r="C21" s="358" t="s">
        <v>285</v>
      </c>
      <c r="D21" s="358" t="str">
        <f>VLOOKUP(C21,'Dropdown vloerafw en cat'!$P$2:$Q$47,2,FALSE)</f>
        <v>Sanitaire ruimte</v>
      </c>
      <c r="E21" s="359"/>
      <c r="F21" s="359" t="str">
        <f>VLOOKUP(D21,'Normen en kosten'!$A$5:$B$103,2,FALSE)</f>
        <v>G</v>
      </c>
      <c r="G21" s="349">
        <v>1.1000000000000001</v>
      </c>
      <c r="H21" s="349" t="s">
        <v>143</v>
      </c>
      <c r="I21" s="349">
        <v>255</v>
      </c>
      <c r="J21" s="349" t="str">
        <f t="shared" si="1"/>
        <v>G255</v>
      </c>
      <c r="K21" s="349">
        <f>+VLOOKUP(J21,'Normen en kosten'!$D$5:$E$103,2,FALSE)*'10'!$G$11</f>
        <v>0</v>
      </c>
      <c r="L21" s="349">
        <f t="shared" si="0"/>
        <v>280.5</v>
      </c>
      <c r="M21" s="360">
        <f t="shared" si="2"/>
        <v>0</v>
      </c>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x14ac:dyDescent="0.25">
      <c r="A22" s="412"/>
      <c r="B22" s="255" t="s">
        <v>623</v>
      </c>
      <c r="C22" s="358" t="s">
        <v>284</v>
      </c>
      <c r="D22" s="358" t="str">
        <f>VLOOKUP(C22,'Dropdown vloerafw en cat'!$P$2:$Q$47,2,FALSE)</f>
        <v>Sanitaire ruimte</v>
      </c>
      <c r="E22" s="359"/>
      <c r="F22" s="359" t="str">
        <f>VLOOKUP(D22,'Normen en kosten'!$A$5:$B$103,2,FALSE)</f>
        <v>G</v>
      </c>
      <c r="G22" s="349">
        <v>16.5</v>
      </c>
      <c r="H22" s="349" t="s">
        <v>143</v>
      </c>
      <c r="I22" s="349">
        <v>255</v>
      </c>
      <c r="J22" s="349" t="str">
        <f t="shared" si="1"/>
        <v>G255</v>
      </c>
      <c r="K22" s="349">
        <f>+VLOOKUP(J22,'Normen en kosten'!$D$5:$E$103,2,FALSE)*'10'!$G$11</f>
        <v>0</v>
      </c>
      <c r="L22" s="349">
        <f t="shared" si="0"/>
        <v>4207.5</v>
      </c>
      <c r="M22" s="360">
        <f t="shared" si="2"/>
        <v>0</v>
      </c>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x14ac:dyDescent="0.25">
      <c r="A23" s="412"/>
      <c r="B23" s="255" t="s">
        <v>623</v>
      </c>
      <c r="C23" s="358" t="s">
        <v>287</v>
      </c>
      <c r="D23" s="358" t="str">
        <f>VLOOKUP(C23,'Dropdown vloerafw en cat'!$P$2:$Q$47,2,FALSE)</f>
        <v>Sporthal</v>
      </c>
      <c r="E23" s="359"/>
      <c r="F23" s="359" t="str">
        <f>VLOOKUP(D23,'Normen en kosten'!$A$5:$B$103,2,FALSE)</f>
        <v>I</v>
      </c>
      <c r="G23" s="349">
        <v>384</v>
      </c>
      <c r="H23" s="349" t="s">
        <v>589</v>
      </c>
      <c r="I23" s="349">
        <v>0</v>
      </c>
      <c r="J23" s="349" t="str">
        <f t="shared" si="1"/>
        <v>I0</v>
      </c>
      <c r="K23" s="349"/>
      <c r="L23" s="349">
        <f t="shared" si="0"/>
        <v>0</v>
      </c>
      <c r="M23" s="360">
        <f t="shared" si="2"/>
        <v>0</v>
      </c>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x14ac:dyDescent="0.25">
      <c r="A24" s="412"/>
      <c r="B24" s="255" t="s">
        <v>623</v>
      </c>
      <c r="C24" s="358" t="s">
        <v>287</v>
      </c>
      <c r="D24" s="358" t="str">
        <f>VLOOKUP(C24,'Dropdown vloerafw en cat'!$P$2:$Q$47,2,FALSE)</f>
        <v>Sporthal</v>
      </c>
      <c r="E24" s="359"/>
      <c r="F24" s="359" t="str">
        <f>VLOOKUP(D24,'Normen en kosten'!$A$5:$B$103,2,FALSE)</f>
        <v>I</v>
      </c>
      <c r="G24" s="349">
        <v>384</v>
      </c>
      <c r="H24" s="349" t="s">
        <v>589</v>
      </c>
      <c r="I24" s="349">
        <v>0</v>
      </c>
      <c r="J24" s="349" t="str">
        <f t="shared" si="1"/>
        <v>I0</v>
      </c>
      <c r="K24" s="349"/>
      <c r="L24" s="349">
        <f t="shared" si="0"/>
        <v>0</v>
      </c>
      <c r="M24" s="360">
        <f t="shared" si="2"/>
        <v>0</v>
      </c>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x14ac:dyDescent="0.25">
      <c r="A25" s="412"/>
      <c r="B25" s="255" t="s">
        <v>623</v>
      </c>
      <c r="C25" s="358" t="s">
        <v>287</v>
      </c>
      <c r="D25" s="358" t="str">
        <f>VLOOKUP(C25,'Dropdown vloerafw en cat'!$P$2:$Q$47,2,FALSE)</f>
        <v>Sporthal</v>
      </c>
      <c r="E25" s="359"/>
      <c r="F25" s="359" t="str">
        <f>VLOOKUP(D25,'Normen en kosten'!$A$5:$B$103,2,FALSE)</f>
        <v>I</v>
      </c>
      <c r="G25" s="349">
        <v>384</v>
      </c>
      <c r="H25" s="349" t="s">
        <v>589</v>
      </c>
      <c r="I25" s="349">
        <v>0</v>
      </c>
      <c r="J25" s="349" t="str">
        <f t="shared" si="1"/>
        <v>I0</v>
      </c>
      <c r="K25" s="349"/>
      <c r="L25" s="349">
        <f t="shared" si="0"/>
        <v>0</v>
      </c>
      <c r="M25" s="360">
        <f t="shared" si="2"/>
        <v>0</v>
      </c>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25">
      <c r="A26" s="412"/>
      <c r="B26" s="255" t="s">
        <v>623</v>
      </c>
      <c r="C26" s="358" t="s">
        <v>288</v>
      </c>
      <c r="D26" s="358" t="str">
        <f>VLOOKUP(C26,'Dropdown vloerafw en cat'!$P$2:$Q$47,2,FALSE)</f>
        <v>Sporthal</v>
      </c>
      <c r="E26" s="359"/>
      <c r="F26" s="359" t="str">
        <f>VLOOKUP(D26,'Normen en kosten'!$A$5:$B$103,2,FALSE)</f>
        <v>I</v>
      </c>
      <c r="G26" s="349">
        <v>112</v>
      </c>
      <c r="H26" s="349" t="s">
        <v>589</v>
      </c>
      <c r="I26" s="349">
        <v>0</v>
      </c>
      <c r="J26" s="349" t="str">
        <f t="shared" si="1"/>
        <v>I0</v>
      </c>
      <c r="K26" s="349"/>
      <c r="L26" s="349">
        <f t="shared" si="0"/>
        <v>0</v>
      </c>
      <c r="M26" s="360">
        <f t="shared" si="2"/>
        <v>0</v>
      </c>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x14ac:dyDescent="0.25">
      <c r="A27" s="412"/>
      <c r="B27" s="255" t="s">
        <v>624</v>
      </c>
      <c r="C27" s="358" t="s">
        <v>286</v>
      </c>
      <c r="D27" s="358" t="str">
        <f>VLOOKUP(C27,'Dropdown vloerafw en cat'!$P$2:$Q$47,2,FALSE)</f>
        <v>Verkeersruimte</v>
      </c>
      <c r="E27" s="359"/>
      <c r="F27" s="359" t="str">
        <f>VLOOKUP(D27,'Normen en kosten'!$A$5:$B$103,2,FALSE)</f>
        <v>E</v>
      </c>
      <c r="G27" s="349">
        <v>39.65</v>
      </c>
      <c r="H27" s="349" t="s">
        <v>558</v>
      </c>
      <c r="I27" s="349">
        <v>255</v>
      </c>
      <c r="J27" s="349" t="str">
        <f t="shared" si="1"/>
        <v>E255</v>
      </c>
      <c r="K27" s="349">
        <f>+VLOOKUP(J27,'Normen en kosten'!$D$5:$E$103,2,FALSE)*'10'!$G$11</f>
        <v>0</v>
      </c>
      <c r="L27" s="349">
        <f t="shared" si="0"/>
        <v>10110.75</v>
      </c>
      <c r="M27" s="360">
        <f t="shared" si="2"/>
        <v>0</v>
      </c>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x14ac:dyDescent="0.25">
      <c r="A28" s="412"/>
      <c r="B28" s="255" t="s">
        <v>624</v>
      </c>
      <c r="C28" s="358" t="s">
        <v>285</v>
      </c>
      <c r="D28" s="358" t="str">
        <f>VLOOKUP(C28,'Dropdown vloerafw en cat'!$P$2:$Q$47,2,FALSE)</f>
        <v>Sanitaire ruimte</v>
      </c>
      <c r="E28" s="359"/>
      <c r="F28" s="359" t="str">
        <f>VLOOKUP(D28,'Normen en kosten'!$A$5:$B$103,2,FALSE)</f>
        <v>G</v>
      </c>
      <c r="G28" s="349">
        <v>1.35</v>
      </c>
      <c r="H28" s="349" t="s">
        <v>558</v>
      </c>
      <c r="I28" s="349">
        <v>255</v>
      </c>
      <c r="J28" s="349" t="str">
        <f t="shared" si="1"/>
        <v>G255</v>
      </c>
      <c r="K28" s="349">
        <f>+VLOOKUP(J28,'Normen en kosten'!$D$5:$E$103,2,FALSE)*'10'!$G$11</f>
        <v>0</v>
      </c>
      <c r="L28" s="349">
        <f t="shared" si="0"/>
        <v>344.25</v>
      </c>
      <c r="M28" s="360">
        <f t="shared" si="2"/>
        <v>0</v>
      </c>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x14ac:dyDescent="0.25">
      <c r="A29" s="412"/>
      <c r="B29" s="255" t="s">
        <v>624</v>
      </c>
      <c r="C29" s="358" t="s">
        <v>284</v>
      </c>
      <c r="D29" s="358" t="str">
        <f>VLOOKUP(C29,'Dropdown vloerafw en cat'!$P$2:$Q$47,2,FALSE)</f>
        <v>Sanitaire ruimte</v>
      </c>
      <c r="E29" s="359"/>
      <c r="F29" s="359" t="str">
        <f>VLOOKUP(D29,'Normen en kosten'!$A$5:$B$103,2,FALSE)</f>
        <v>G</v>
      </c>
      <c r="G29" s="349">
        <v>16.5</v>
      </c>
      <c r="H29" s="349" t="s">
        <v>558</v>
      </c>
      <c r="I29" s="349">
        <v>255</v>
      </c>
      <c r="J29" s="349" t="str">
        <f t="shared" si="1"/>
        <v>G255</v>
      </c>
      <c r="K29" s="349">
        <f>+VLOOKUP(J29,'Normen en kosten'!$D$5:$E$103,2,FALSE)*'10'!$G$11</f>
        <v>0</v>
      </c>
      <c r="L29" s="349">
        <f t="shared" si="0"/>
        <v>4207.5</v>
      </c>
      <c r="M29" s="360">
        <f t="shared" si="2"/>
        <v>0</v>
      </c>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x14ac:dyDescent="0.25">
      <c r="A30" s="412"/>
      <c r="B30" s="255" t="s">
        <v>624</v>
      </c>
      <c r="C30" s="358" t="s">
        <v>286</v>
      </c>
      <c r="D30" s="358" t="str">
        <f>VLOOKUP(C30,'Dropdown vloerafw en cat'!$P$2:$Q$47,2,FALSE)</f>
        <v>Verkeersruimte</v>
      </c>
      <c r="E30" s="359"/>
      <c r="F30" s="359" t="str">
        <f>VLOOKUP(D30,'Normen en kosten'!$A$5:$B$103,2,FALSE)</f>
        <v>E</v>
      </c>
      <c r="G30" s="349">
        <v>39.65</v>
      </c>
      <c r="H30" s="349" t="s">
        <v>558</v>
      </c>
      <c r="I30" s="349">
        <v>255</v>
      </c>
      <c r="J30" s="349" t="str">
        <f t="shared" si="1"/>
        <v>E255</v>
      </c>
      <c r="K30" s="349">
        <f>+VLOOKUP(J30,'Normen en kosten'!$D$5:$E$103,2,FALSE)*'10'!$G$11</f>
        <v>0</v>
      </c>
      <c r="L30" s="349">
        <f t="shared" si="0"/>
        <v>10110.75</v>
      </c>
      <c r="M30" s="360">
        <f t="shared" si="2"/>
        <v>0</v>
      </c>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x14ac:dyDescent="0.25">
      <c r="A31" s="412"/>
      <c r="B31" s="255" t="s">
        <v>624</v>
      </c>
      <c r="C31" s="358" t="s">
        <v>285</v>
      </c>
      <c r="D31" s="358" t="str">
        <f>VLOOKUP(C31,'Dropdown vloerafw en cat'!$P$2:$Q$47,2,FALSE)</f>
        <v>Sanitaire ruimte</v>
      </c>
      <c r="E31" s="359"/>
      <c r="F31" s="359" t="str">
        <f>VLOOKUP(D31,'Normen en kosten'!$A$5:$B$103,2,FALSE)</f>
        <v>G</v>
      </c>
      <c r="G31" s="349">
        <v>1.35</v>
      </c>
      <c r="H31" s="349" t="s">
        <v>558</v>
      </c>
      <c r="I31" s="349">
        <v>255</v>
      </c>
      <c r="J31" s="349" t="str">
        <f t="shared" si="1"/>
        <v>G255</v>
      </c>
      <c r="K31" s="349">
        <f>+VLOOKUP(J31,'Normen en kosten'!$D$5:$E$103,2,FALSE)*'10'!$G$11</f>
        <v>0</v>
      </c>
      <c r="L31" s="349">
        <f t="shared" si="0"/>
        <v>344.25</v>
      </c>
      <c r="M31" s="360">
        <f t="shared" si="2"/>
        <v>0</v>
      </c>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x14ac:dyDescent="0.25">
      <c r="A32" s="412"/>
      <c r="B32" s="255" t="s">
        <v>624</v>
      </c>
      <c r="C32" s="358" t="s">
        <v>284</v>
      </c>
      <c r="D32" s="358" t="str">
        <f>VLOOKUP(C32,'Dropdown vloerafw en cat'!$P$2:$Q$47,2,FALSE)</f>
        <v>Sanitaire ruimte</v>
      </c>
      <c r="E32" s="359"/>
      <c r="F32" s="359" t="str">
        <f>VLOOKUP(D32,'Normen en kosten'!$A$5:$B$103,2,FALSE)</f>
        <v>G</v>
      </c>
      <c r="G32" s="349">
        <v>16.5</v>
      </c>
      <c r="H32" s="349" t="s">
        <v>558</v>
      </c>
      <c r="I32" s="349">
        <v>255</v>
      </c>
      <c r="J32" s="349" t="str">
        <f t="shared" si="1"/>
        <v>G255</v>
      </c>
      <c r="K32" s="349">
        <f>+VLOOKUP(J32,'Normen en kosten'!$D$5:$E$103,2,FALSE)*'10'!$G$11</f>
        <v>0</v>
      </c>
      <c r="L32" s="349">
        <f t="shared" si="0"/>
        <v>4207.5</v>
      </c>
      <c r="M32" s="360">
        <f t="shared" si="2"/>
        <v>0</v>
      </c>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x14ac:dyDescent="0.25">
      <c r="A33" s="412"/>
      <c r="B33" s="255" t="s">
        <v>624</v>
      </c>
      <c r="C33" s="358" t="s">
        <v>285</v>
      </c>
      <c r="D33" s="358" t="str">
        <f>VLOOKUP(C33,'Dropdown vloerafw en cat'!$P$2:$Q$47,2,FALSE)</f>
        <v>Sanitaire ruimte</v>
      </c>
      <c r="E33" s="359"/>
      <c r="F33" s="359" t="str">
        <f>VLOOKUP(D33,'Normen en kosten'!$A$5:$B$103,2,FALSE)</f>
        <v>G</v>
      </c>
      <c r="G33" s="349">
        <v>11.4</v>
      </c>
      <c r="H33" s="349" t="s">
        <v>143</v>
      </c>
      <c r="I33" s="349">
        <v>255</v>
      </c>
      <c r="J33" s="349" t="str">
        <f t="shared" si="1"/>
        <v>G255</v>
      </c>
      <c r="K33" s="349">
        <f>+VLOOKUP(J33,'Normen en kosten'!$D$5:$E$103,2,FALSE)*'10'!$G$11</f>
        <v>0</v>
      </c>
      <c r="L33" s="349">
        <f t="shared" si="0"/>
        <v>2907</v>
      </c>
      <c r="M33" s="360">
        <f t="shared" si="2"/>
        <v>0</v>
      </c>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x14ac:dyDescent="0.25">
      <c r="A34" s="412"/>
      <c r="B34" s="255" t="s">
        <v>624</v>
      </c>
      <c r="C34" s="358" t="s">
        <v>285</v>
      </c>
      <c r="D34" s="358" t="str">
        <f>VLOOKUP(C34,'Dropdown vloerafw en cat'!$P$2:$Q$47,2,FALSE)</f>
        <v>Sanitaire ruimte</v>
      </c>
      <c r="E34" s="359"/>
      <c r="F34" s="359" t="str">
        <f>VLOOKUP(D34,'Normen en kosten'!$A$5:$B$103,2,FALSE)</f>
        <v>G</v>
      </c>
      <c r="G34" s="349">
        <v>11.4</v>
      </c>
      <c r="H34" s="349" t="s">
        <v>143</v>
      </c>
      <c r="I34" s="349">
        <v>255</v>
      </c>
      <c r="J34" s="349" t="str">
        <f t="shared" si="1"/>
        <v>G255</v>
      </c>
      <c r="K34" s="349">
        <f>+VLOOKUP(J34,'Normen en kosten'!$D$5:$E$103,2,FALSE)*'10'!$G$11</f>
        <v>0</v>
      </c>
      <c r="L34" s="349">
        <f t="shared" si="0"/>
        <v>2907</v>
      </c>
      <c r="M34" s="360">
        <f t="shared" si="2"/>
        <v>0</v>
      </c>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x14ac:dyDescent="0.25">
      <c r="A35" s="412"/>
      <c r="B35" s="255" t="s">
        <v>624</v>
      </c>
      <c r="C35" s="358" t="s">
        <v>286</v>
      </c>
      <c r="D35" s="358" t="str">
        <f>VLOOKUP(C35,'Dropdown vloerafw en cat'!$P$2:$Q$47,2,FALSE)</f>
        <v>Verkeersruimte</v>
      </c>
      <c r="E35" s="359"/>
      <c r="F35" s="359" t="str">
        <f>VLOOKUP(D35,'Normen en kosten'!$A$5:$B$103,2,FALSE)</f>
        <v>E</v>
      </c>
      <c r="G35" s="349">
        <v>39.65</v>
      </c>
      <c r="H35" s="349" t="s">
        <v>558</v>
      </c>
      <c r="I35" s="349">
        <v>255</v>
      </c>
      <c r="J35" s="349" t="str">
        <f t="shared" si="1"/>
        <v>E255</v>
      </c>
      <c r="K35" s="349">
        <f>+VLOOKUP(J35,'Normen en kosten'!$D$5:$E$103,2,FALSE)*'10'!$G$11</f>
        <v>0</v>
      </c>
      <c r="L35" s="349">
        <f t="shared" si="0"/>
        <v>10110.75</v>
      </c>
      <c r="M35" s="360">
        <f t="shared" si="2"/>
        <v>0</v>
      </c>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x14ac:dyDescent="0.25">
      <c r="A36" s="412"/>
      <c r="B36" s="255" t="s">
        <v>624</v>
      </c>
      <c r="C36" s="358" t="s">
        <v>285</v>
      </c>
      <c r="D36" s="358" t="str">
        <f>VLOOKUP(C36,'Dropdown vloerafw en cat'!$P$2:$Q$47,2,FALSE)</f>
        <v>Sanitaire ruimte</v>
      </c>
      <c r="E36" s="359"/>
      <c r="F36" s="359" t="str">
        <f>VLOOKUP(D36,'Normen en kosten'!$A$5:$B$103,2,FALSE)</f>
        <v>G</v>
      </c>
      <c r="G36" s="349">
        <v>1.35</v>
      </c>
      <c r="H36" s="349" t="s">
        <v>558</v>
      </c>
      <c r="I36" s="349">
        <v>255</v>
      </c>
      <c r="J36" s="349" t="str">
        <f t="shared" si="1"/>
        <v>G255</v>
      </c>
      <c r="K36" s="349">
        <f>+VLOOKUP(J36,'Normen en kosten'!$D$5:$E$103,2,FALSE)*'10'!$G$11</f>
        <v>0</v>
      </c>
      <c r="L36" s="349">
        <f t="shared" si="0"/>
        <v>344.25</v>
      </c>
      <c r="M36" s="360">
        <f t="shared" si="2"/>
        <v>0</v>
      </c>
      <c r="N36" s="264"/>
      <c r="O36" s="245"/>
      <c r="P36" s="245"/>
      <c r="R36" s="245"/>
      <c r="S36" s="245"/>
      <c r="T36" s="245"/>
      <c r="U36" s="245"/>
      <c r="V36" s="245"/>
      <c r="W36" s="245"/>
      <c r="X36" s="245"/>
      <c r="Y36" s="245"/>
      <c r="Z36" s="245"/>
      <c r="AB36" s="245"/>
      <c r="AC36" s="245"/>
      <c r="AD36" s="245"/>
    </row>
    <row r="37" spans="1:117" x14ac:dyDescent="0.25">
      <c r="A37" s="412"/>
      <c r="B37" s="255" t="s">
        <v>624</v>
      </c>
      <c r="C37" s="358" t="s">
        <v>284</v>
      </c>
      <c r="D37" s="358" t="str">
        <f>VLOOKUP(C37,'Dropdown vloerafw en cat'!$P$2:$Q$47,2,FALSE)</f>
        <v>Sanitaire ruimte</v>
      </c>
      <c r="E37" s="359"/>
      <c r="F37" s="359" t="str">
        <f>VLOOKUP(D37,'Normen en kosten'!$A$5:$B$103,2,FALSE)</f>
        <v>G</v>
      </c>
      <c r="G37" s="349">
        <v>16.5</v>
      </c>
      <c r="H37" s="349" t="s">
        <v>558</v>
      </c>
      <c r="I37" s="349">
        <v>255</v>
      </c>
      <c r="J37" s="349" t="str">
        <f t="shared" si="1"/>
        <v>G255</v>
      </c>
      <c r="K37" s="349">
        <f>+VLOOKUP(J37,'Normen en kosten'!$D$5:$E$103,2,FALSE)*'10'!$G$11</f>
        <v>0</v>
      </c>
      <c r="L37" s="349">
        <f t="shared" si="0"/>
        <v>4207.5</v>
      </c>
      <c r="M37" s="360">
        <f t="shared" si="2"/>
        <v>0</v>
      </c>
      <c r="N37" s="264"/>
      <c r="O37" s="245"/>
      <c r="P37" s="245"/>
      <c r="R37" s="245"/>
      <c r="S37" s="245"/>
      <c r="T37" s="245"/>
      <c r="U37" s="245"/>
      <c r="V37" s="245"/>
      <c r="W37" s="245"/>
      <c r="X37" s="245"/>
      <c r="Y37" s="245"/>
      <c r="Z37" s="245"/>
      <c r="AB37" s="245"/>
      <c r="AC37" s="245"/>
      <c r="AD37" s="245"/>
    </row>
    <row r="38" spans="1:117" x14ac:dyDescent="0.25">
      <c r="A38" s="412"/>
      <c r="B38" s="255" t="s">
        <v>624</v>
      </c>
      <c r="C38" s="358" t="s">
        <v>286</v>
      </c>
      <c r="D38" s="358" t="str">
        <f>VLOOKUP(C38,'Dropdown vloerafw en cat'!$P$2:$Q$47,2,FALSE)</f>
        <v>Verkeersruimte</v>
      </c>
      <c r="E38" s="359"/>
      <c r="F38" s="359" t="str">
        <f>VLOOKUP(D38,'Normen en kosten'!$A$5:$B$103,2,FALSE)</f>
        <v>E</v>
      </c>
      <c r="G38" s="349">
        <v>39.65</v>
      </c>
      <c r="H38" s="349" t="s">
        <v>558</v>
      </c>
      <c r="I38" s="349">
        <v>255</v>
      </c>
      <c r="J38" s="349" t="str">
        <f t="shared" si="1"/>
        <v>E255</v>
      </c>
      <c r="K38" s="349">
        <f>+VLOOKUP(J38,'Normen en kosten'!$D$5:$E$103,2,FALSE)*'10'!$G$11</f>
        <v>0</v>
      </c>
      <c r="L38" s="349">
        <f t="shared" si="0"/>
        <v>10110.75</v>
      </c>
      <c r="M38" s="360">
        <f t="shared" si="2"/>
        <v>0</v>
      </c>
      <c r="N38" s="264"/>
      <c r="O38" s="245"/>
      <c r="P38" s="245"/>
      <c r="R38" s="245"/>
      <c r="S38" s="245"/>
      <c r="T38" s="245"/>
      <c r="U38" s="245"/>
      <c r="V38" s="245"/>
      <c r="W38" s="245"/>
      <c r="X38" s="245"/>
      <c r="Y38" s="245"/>
      <c r="Z38" s="245"/>
      <c r="AB38" s="245"/>
      <c r="AC38" s="245"/>
      <c r="AD38" s="245"/>
    </row>
    <row r="39" spans="1:117" x14ac:dyDescent="0.25">
      <c r="A39" s="412"/>
      <c r="B39" s="255" t="s">
        <v>624</v>
      </c>
      <c r="C39" s="358" t="s">
        <v>285</v>
      </c>
      <c r="D39" s="358" t="str">
        <f>VLOOKUP(C39,'Dropdown vloerafw en cat'!$P$2:$Q$47,2,FALSE)</f>
        <v>Sanitaire ruimte</v>
      </c>
      <c r="E39" s="359"/>
      <c r="F39" s="359" t="str">
        <f>VLOOKUP(D39,'Normen en kosten'!$A$5:$B$103,2,FALSE)</f>
        <v>G</v>
      </c>
      <c r="G39" s="349">
        <v>1.35</v>
      </c>
      <c r="H39" s="349" t="s">
        <v>558</v>
      </c>
      <c r="I39" s="349">
        <v>255</v>
      </c>
      <c r="J39" s="349" t="str">
        <f t="shared" si="1"/>
        <v>G255</v>
      </c>
      <c r="K39" s="349">
        <f>+VLOOKUP(J39,'Normen en kosten'!$D$5:$E$103,2,FALSE)*'10'!$G$11</f>
        <v>0</v>
      </c>
      <c r="L39" s="349">
        <f t="shared" si="0"/>
        <v>344.25</v>
      </c>
      <c r="M39" s="360">
        <f t="shared" si="2"/>
        <v>0</v>
      </c>
      <c r="N39" s="264"/>
      <c r="O39" s="245"/>
      <c r="P39" s="245"/>
      <c r="R39" s="245"/>
      <c r="S39" s="245"/>
      <c r="T39" s="245"/>
      <c r="U39" s="245"/>
      <c r="V39" s="245"/>
      <c r="W39" s="245"/>
      <c r="X39" s="245"/>
      <c r="Y39" s="245"/>
      <c r="Z39" s="245"/>
      <c r="AB39" s="245"/>
      <c r="AC39" s="245"/>
      <c r="AD39" s="245"/>
    </row>
    <row r="40" spans="1:117" x14ac:dyDescent="0.25">
      <c r="A40" s="412"/>
      <c r="B40" s="255" t="s">
        <v>624</v>
      </c>
      <c r="C40" s="358" t="s">
        <v>284</v>
      </c>
      <c r="D40" s="358" t="str">
        <f>VLOOKUP(C40,'Dropdown vloerafw en cat'!$P$2:$Q$47,2,FALSE)</f>
        <v>Sanitaire ruimte</v>
      </c>
      <c r="E40" s="359"/>
      <c r="F40" s="359" t="str">
        <f>VLOOKUP(D40,'Normen en kosten'!$A$5:$B$103,2,FALSE)</f>
        <v>G</v>
      </c>
      <c r="G40" s="349">
        <v>16.5</v>
      </c>
      <c r="H40" s="349" t="s">
        <v>558</v>
      </c>
      <c r="I40" s="349">
        <v>255</v>
      </c>
      <c r="J40" s="349" t="str">
        <f t="shared" si="1"/>
        <v>G255</v>
      </c>
      <c r="K40" s="349">
        <f>+VLOOKUP(J40,'Normen en kosten'!$D$5:$E$103,2,FALSE)*'10'!$G$11</f>
        <v>0</v>
      </c>
      <c r="L40" s="349">
        <f t="shared" si="0"/>
        <v>4207.5</v>
      </c>
      <c r="M40" s="360">
        <f t="shared" si="2"/>
        <v>0</v>
      </c>
      <c r="N40" s="264"/>
      <c r="O40" s="245"/>
      <c r="P40" s="245"/>
      <c r="R40" s="245"/>
      <c r="S40" s="245"/>
      <c r="T40" s="245"/>
      <c r="U40" s="245"/>
      <c r="V40" s="245"/>
      <c r="W40" s="245"/>
      <c r="X40" s="245"/>
      <c r="Y40" s="245"/>
      <c r="Z40" s="245"/>
      <c r="AB40" s="245"/>
      <c r="AC40" s="245"/>
      <c r="AD40" s="245"/>
    </row>
    <row r="41" spans="1:117" x14ac:dyDescent="0.25">
      <c r="A41" s="412"/>
      <c r="B41" s="255" t="s">
        <v>624</v>
      </c>
      <c r="C41" s="358" t="s">
        <v>287</v>
      </c>
      <c r="D41" s="358" t="s">
        <v>266</v>
      </c>
      <c r="E41" s="359"/>
      <c r="F41" s="359"/>
      <c r="G41" s="349">
        <v>1218</v>
      </c>
      <c r="H41" s="349" t="s">
        <v>589</v>
      </c>
      <c r="I41" s="349">
        <v>0</v>
      </c>
      <c r="J41" s="349" t="str">
        <f t="shared" si="1"/>
        <v>0</v>
      </c>
      <c r="K41" s="349"/>
      <c r="L41" s="349">
        <f t="shared" si="0"/>
        <v>0</v>
      </c>
      <c r="M41" s="360">
        <f t="shared" si="2"/>
        <v>0</v>
      </c>
      <c r="N41" s="264"/>
      <c r="O41" s="245"/>
      <c r="P41" s="245"/>
      <c r="R41" s="245"/>
      <c r="S41" s="245"/>
      <c r="T41" s="245"/>
      <c r="U41" s="245"/>
      <c r="V41" s="245"/>
      <c r="W41" s="245"/>
      <c r="X41" s="245"/>
      <c r="Y41" s="245"/>
      <c r="Z41" s="245"/>
      <c r="AB41" s="245"/>
      <c r="AC41" s="245"/>
      <c r="AD41" s="245"/>
    </row>
    <row r="42" spans="1:117" x14ac:dyDescent="0.25">
      <c r="A42" s="412"/>
      <c r="B42" s="255" t="s">
        <v>624</v>
      </c>
      <c r="C42" s="358" t="s">
        <v>288</v>
      </c>
      <c r="D42" s="358" t="s">
        <v>266</v>
      </c>
      <c r="E42" s="359"/>
      <c r="F42" s="359"/>
      <c r="G42" s="349">
        <v>36</v>
      </c>
      <c r="H42" s="349" t="s">
        <v>589</v>
      </c>
      <c r="I42" s="349">
        <v>0</v>
      </c>
      <c r="J42" s="349" t="str">
        <f t="shared" si="1"/>
        <v>0</v>
      </c>
      <c r="K42" s="349"/>
      <c r="L42" s="349">
        <f t="shared" si="0"/>
        <v>0</v>
      </c>
      <c r="M42" s="360">
        <f t="shared" si="2"/>
        <v>0</v>
      </c>
      <c r="N42" s="264"/>
      <c r="O42" s="245"/>
      <c r="P42" s="245"/>
      <c r="R42" s="245"/>
      <c r="S42" s="245"/>
      <c r="T42" s="245"/>
      <c r="U42" s="245"/>
      <c r="V42" s="245"/>
      <c r="W42" s="245"/>
      <c r="X42" s="245"/>
      <c r="Y42" s="245"/>
      <c r="Z42" s="245"/>
      <c r="AB42" s="245"/>
      <c r="AC42" s="245"/>
      <c r="AD42" s="245"/>
    </row>
    <row r="43" spans="1:117" x14ac:dyDescent="0.25">
      <c r="A43" s="412"/>
      <c r="B43" s="255" t="s">
        <v>624</v>
      </c>
      <c r="C43" s="358" t="s">
        <v>288</v>
      </c>
      <c r="D43" s="358" t="s">
        <v>266</v>
      </c>
      <c r="E43" s="359"/>
      <c r="F43" s="359"/>
      <c r="G43" s="349">
        <v>36</v>
      </c>
      <c r="H43" s="349" t="s">
        <v>589</v>
      </c>
      <c r="I43" s="349">
        <v>0</v>
      </c>
      <c r="J43" s="349" t="str">
        <f t="shared" si="1"/>
        <v>0</v>
      </c>
      <c r="K43" s="349"/>
      <c r="L43" s="349">
        <f t="shared" si="0"/>
        <v>0</v>
      </c>
      <c r="M43" s="360">
        <f t="shared" si="2"/>
        <v>0</v>
      </c>
      <c r="N43" s="264"/>
      <c r="O43" s="245"/>
      <c r="P43" s="245"/>
      <c r="R43" s="245"/>
      <c r="S43" s="245"/>
      <c r="T43" s="245"/>
      <c r="U43" s="245"/>
      <c r="V43" s="245"/>
      <c r="W43" s="245"/>
      <c r="X43" s="245"/>
      <c r="Y43" s="245"/>
      <c r="Z43" s="245"/>
      <c r="AB43" s="245"/>
      <c r="AC43" s="245"/>
      <c r="AD43" s="245"/>
    </row>
    <row r="44" spans="1:117" x14ac:dyDescent="0.25">
      <c r="A44" s="412"/>
      <c r="B44" s="255"/>
      <c r="C44" s="358" t="s">
        <v>620</v>
      </c>
      <c r="D44" s="358" t="str">
        <f>VLOOKUP(C44,'Dropdown vloerafw en cat'!$P$2:$Q$47,2,FALSE)</f>
        <v>Kantoor</v>
      </c>
      <c r="E44" s="359"/>
      <c r="F44" s="359" t="str">
        <f>VLOOKUP(D44,'Normen en kosten'!$A$5:$B$103,2,FALSE)</f>
        <v>B</v>
      </c>
      <c r="G44" s="349">
        <v>4.5999999999999996</v>
      </c>
      <c r="H44" s="349" t="s">
        <v>143</v>
      </c>
      <c r="I44" s="349">
        <v>255</v>
      </c>
      <c r="J44" s="349" t="str">
        <f t="shared" si="1"/>
        <v>B255</v>
      </c>
      <c r="K44" s="349">
        <f>+VLOOKUP(J44,'Normen en kosten'!$D$5:$E$103,2,FALSE)*'10'!$G$11</f>
        <v>0</v>
      </c>
      <c r="L44" s="349">
        <f t="shared" si="0"/>
        <v>1173</v>
      </c>
      <c r="M44" s="360">
        <f t="shared" si="2"/>
        <v>0</v>
      </c>
      <c r="N44" s="264"/>
      <c r="O44" s="245"/>
      <c r="P44" s="245"/>
      <c r="R44" s="245"/>
      <c r="S44" s="245"/>
      <c r="T44" s="245"/>
      <c r="U44" s="245"/>
      <c r="V44" s="245"/>
      <c r="W44" s="245"/>
      <c r="X44" s="245"/>
      <c r="Y44" s="245"/>
      <c r="Z44" s="245"/>
      <c r="AB44" s="245"/>
      <c r="AC44" s="245"/>
      <c r="AD44" s="245"/>
    </row>
    <row r="45" spans="1:117" x14ac:dyDescent="0.25">
      <c r="A45" s="412"/>
      <c r="B45" s="255"/>
      <c r="C45" s="358" t="s">
        <v>285</v>
      </c>
      <c r="D45" s="358" t="str">
        <f>VLOOKUP(C45,'Dropdown vloerafw en cat'!$P$2:$Q$47,2,FALSE)</f>
        <v>Sanitaire ruimte</v>
      </c>
      <c r="E45" s="359"/>
      <c r="F45" s="359" t="str">
        <f>VLOOKUP(D45,'Normen en kosten'!$A$5:$B$103,2,FALSE)</f>
        <v>G</v>
      </c>
      <c r="G45" s="349">
        <v>4.5999999999999996</v>
      </c>
      <c r="H45" s="349" t="s">
        <v>143</v>
      </c>
      <c r="I45" s="349">
        <v>255</v>
      </c>
      <c r="J45" s="349" t="str">
        <f t="shared" si="1"/>
        <v>G255</v>
      </c>
      <c r="K45" s="349">
        <f>+VLOOKUP(J45,'Normen en kosten'!$D$5:$E$103,2,FALSE)*'10'!$G$11</f>
        <v>0</v>
      </c>
      <c r="L45" s="349">
        <f t="shared" si="0"/>
        <v>1173</v>
      </c>
      <c r="M45" s="360">
        <f t="shared" si="2"/>
        <v>0</v>
      </c>
      <c r="N45" s="264"/>
      <c r="O45" s="245"/>
      <c r="P45" s="245"/>
      <c r="R45" s="245"/>
      <c r="S45" s="245"/>
      <c r="T45" s="245"/>
      <c r="U45" s="245"/>
      <c r="V45" s="245"/>
      <c r="W45" s="245"/>
      <c r="X45" s="245"/>
      <c r="Y45" s="245"/>
      <c r="Z45" s="245"/>
      <c r="AB45" s="245"/>
      <c r="AC45" s="245"/>
      <c r="AD45" s="245"/>
    </row>
    <row r="46" spans="1:117" x14ac:dyDescent="0.25">
      <c r="A46" s="412"/>
      <c r="B46" s="255"/>
      <c r="C46" s="358" t="s">
        <v>620</v>
      </c>
      <c r="D46" s="358" t="str">
        <f>VLOOKUP(C46,'Dropdown vloerafw en cat'!$P$2:$Q$47,2,FALSE)</f>
        <v>Kantoor</v>
      </c>
      <c r="E46" s="359"/>
      <c r="F46" s="359" t="str">
        <f>VLOOKUP(D46,'Normen en kosten'!$A$5:$B$103,2,FALSE)</f>
        <v>B</v>
      </c>
      <c r="G46" s="349">
        <v>4.5999999999999996</v>
      </c>
      <c r="H46" s="349" t="s">
        <v>143</v>
      </c>
      <c r="I46" s="349">
        <v>255</v>
      </c>
      <c r="J46" s="349" t="str">
        <f t="shared" si="1"/>
        <v>B255</v>
      </c>
      <c r="K46" s="349">
        <f>+VLOOKUP(J46,'Normen en kosten'!$D$5:$E$103,2,FALSE)*'10'!$G$11</f>
        <v>0</v>
      </c>
      <c r="L46" s="349">
        <f t="shared" si="0"/>
        <v>1173</v>
      </c>
      <c r="M46" s="360">
        <f t="shared" si="2"/>
        <v>0</v>
      </c>
      <c r="N46" s="264"/>
      <c r="O46" s="245"/>
      <c r="P46" s="245"/>
      <c r="R46" s="245"/>
      <c r="S46" s="245"/>
      <c r="T46" s="245"/>
      <c r="U46" s="245"/>
      <c r="V46" s="245"/>
      <c r="W46" s="245"/>
      <c r="X46" s="245"/>
      <c r="Y46" s="245"/>
      <c r="Z46" s="245"/>
      <c r="AB46" s="245"/>
      <c r="AC46" s="245"/>
      <c r="AD46" s="245"/>
    </row>
    <row r="47" spans="1:117" x14ac:dyDescent="0.25">
      <c r="A47" s="412"/>
      <c r="B47" s="255"/>
      <c r="C47" s="358" t="s">
        <v>285</v>
      </c>
      <c r="D47" s="358" t="str">
        <f>VLOOKUP(C47,'Dropdown vloerafw en cat'!$P$2:$Q$47,2,FALSE)</f>
        <v>Sanitaire ruimte</v>
      </c>
      <c r="E47" s="359"/>
      <c r="F47" s="359" t="str">
        <f>VLOOKUP(D47,'Normen en kosten'!$A$5:$B$103,2,FALSE)</f>
        <v>G</v>
      </c>
      <c r="G47" s="349">
        <v>4.5999999999999996</v>
      </c>
      <c r="H47" s="349" t="s">
        <v>143</v>
      </c>
      <c r="I47" s="349">
        <v>255</v>
      </c>
      <c r="J47" s="349" t="str">
        <f t="shared" si="1"/>
        <v>G255</v>
      </c>
      <c r="K47" s="349">
        <f>+VLOOKUP(J47,'Normen en kosten'!$D$5:$E$103,2,FALSE)*'10'!$G$11</f>
        <v>0</v>
      </c>
      <c r="L47" s="349">
        <f t="shared" si="0"/>
        <v>1173</v>
      </c>
      <c r="M47" s="360">
        <f t="shared" si="2"/>
        <v>0</v>
      </c>
      <c r="N47" s="264"/>
      <c r="O47" s="245"/>
      <c r="P47" s="245"/>
      <c r="R47" s="245"/>
      <c r="S47" s="245"/>
      <c r="T47" s="245"/>
      <c r="U47" s="245"/>
      <c r="V47" s="245"/>
      <c r="W47" s="245"/>
      <c r="X47" s="245"/>
      <c r="Y47" s="245"/>
      <c r="Z47" s="245"/>
      <c r="AB47" s="245"/>
      <c r="AC47" s="245"/>
      <c r="AD47" s="245"/>
    </row>
    <row r="48" spans="1:117" x14ac:dyDescent="0.25">
      <c r="A48" s="412"/>
      <c r="B48" s="255"/>
      <c r="C48" s="358" t="s">
        <v>289</v>
      </c>
      <c r="D48" s="358" t="str">
        <f>VLOOKUP(C48,'Dropdown vloerafw en cat'!$P$2:$Q$47,2,FALSE)</f>
        <v>Sanitaire ruimte</v>
      </c>
      <c r="E48" s="359"/>
      <c r="F48" s="359" t="str">
        <f>VLOOKUP(D48,'Normen en kosten'!$A$5:$B$103,2,FALSE)</f>
        <v>G</v>
      </c>
      <c r="G48" s="349">
        <v>6.65</v>
      </c>
      <c r="H48" s="349" t="s">
        <v>143</v>
      </c>
      <c r="I48" s="349">
        <v>255</v>
      </c>
      <c r="J48" s="349" t="str">
        <f t="shared" si="1"/>
        <v>G255</v>
      </c>
      <c r="K48" s="349">
        <f>+VLOOKUP(J48,'Normen en kosten'!$D$5:$E$103,2,FALSE)*'10'!$G$11</f>
        <v>0</v>
      </c>
      <c r="L48" s="349">
        <f t="shared" si="0"/>
        <v>1695.75</v>
      </c>
      <c r="M48" s="360">
        <f t="shared" si="2"/>
        <v>0</v>
      </c>
      <c r="N48" s="264"/>
      <c r="O48" s="245"/>
      <c r="P48" s="245"/>
      <c r="R48" s="245"/>
      <c r="S48" s="245"/>
      <c r="T48" s="245"/>
      <c r="U48" s="245"/>
      <c r="V48" s="245"/>
      <c r="W48" s="245"/>
      <c r="X48" s="245"/>
      <c r="Y48" s="245"/>
      <c r="Z48" s="245"/>
      <c r="AB48" s="245"/>
      <c r="AC48" s="245"/>
      <c r="AD48" s="245"/>
    </row>
    <row r="49" spans="1:30" x14ac:dyDescent="0.25">
      <c r="A49" s="412"/>
      <c r="B49" s="255"/>
      <c r="C49" s="358" t="s">
        <v>285</v>
      </c>
      <c r="D49" s="358" t="str">
        <f>VLOOKUP(C49,'Dropdown vloerafw en cat'!$P$2:$Q$47,2,FALSE)</f>
        <v>Sanitaire ruimte</v>
      </c>
      <c r="E49" s="359"/>
      <c r="F49" s="359" t="str">
        <f>VLOOKUP(D49,'Normen en kosten'!$A$5:$B$103,2,FALSE)</f>
        <v>G</v>
      </c>
      <c r="G49" s="349">
        <v>10.6</v>
      </c>
      <c r="H49" s="349" t="s">
        <v>143</v>
      </c>
      <c r="I49" s="349">
        <v>255</v>
      </c>
      <c r="J49" s="349" t="str">
        <f t="shared" si="1"/>
        <v>G255</v>
      </c>
      <c r="K49" s="349">
        <f>+VLOOKUP(J49,'Normen en kosten'!$D$5:$E$103,2,FALSE)*'10'!$G$11</f>
        <v>0</v>
      </c>
      <c r="L49" s="349">
        <f t="shared" si="0"/>
        <v>2703</v>
      </c>
      <c r="M49" s="360">
        <f t="shared" si="2"/>
        <v>0</v>
      </c>
      <c r="N49" s="264"/>
      <c r="O49" s="245"/>
      <c r="P49" s="245"/>
      <c r="R49" s="245"/>
      <c r="S49" s="245"/>
      <c r="T49" s="245"/>
      <c r="U49" s="245"/>
      <c r="V49" s="245"/>
      <c r="W49" s="245"/>
      <c r="X49" s="245"/>
      <c r="Y49" s="245"/>
      <c r="Z49" s="245"/>
      <c r="AB49" s="245"/>
      <c r="AC49" s="245"/>
      <c r="AD49" s="245"/>
    </row>
    <row r="50" spans="1:30" x14ac:dyDescent="0.25">
      <c r="A50" s="412"/>
      <c r="B50" s="255"/>
      <c r="C50" s="358" t="s">
        <v>285</v>
      </c>
      <c r="D50" s="358" t="str">
        <f>VLOOKUP(C50,'Dropdown vloerafw en cat'!$P$2:$Q$47,2,FALSE)</f>
        <v>Sanitaire ruimte</v>
      </c>
      <c r="E50" s="359"/>
      <c r="F50" s="359" t="str">
        <f>VLOOKUP(D50,'Normen en kosten'!$A$5:$B$103,2,FALSE)</f>
        <v>G</v>
      </c>
      <c r="G50" s="349">
        <v>10.6</v>
      </c>
      <c r="H50" s="349" t="s">
        <v>143</v>
      </c>
      <c r="I50" s="349">
        <v>255</v>
      </c>
      <c r="J50" s="349" t="str">
        <f t="shared" si="1"/>
        <v>G255</v>
      </c>
      <c r="K50" s="349">
        <f>+VLOOKUP(J50,'Normen en kosten'!$D$5:$E$103,2,FALSE)*'10'!$G$11</f>
        <v>0</v>
      </c>
      <c r="L50" s="349">
        <f t="shared" si="0"/>
        <v>2703</v>
      </c>
      <c r="M50" s="360">
        <f t="shared" si="2"/>
        <v>0</v>
      </c>
      <c r="N50" s="264"/>
      <c r="O50" s="245"/>
      <c r="P50" s="245"/>
      <c r="R50" s="245"/>
      <c r="S50" s="245"/>
      <c r="T50" s="245"/>
      <c r="U50" s="245"/>
      <c r="V50" s="245"/>
      <c r="W50" s="245"/>
      <c r="X50" s="245"/>
      <c r="Y50" s="245"/>
      <c r="Z50" s="245"/>
      <c r="AB50" s="245"/>
      <c r="AC50" s="245"/>
      <c r="AD50" s="245"/>
    </row>
    <row r="51" spans="1:30" x14ac:dyDescent="0.25">
      <c r="A51" s="412"/>
      <c r="B51" s="255"/>
      <c r="C51" s="358" t="s">
        <v>620</v>
      </c>
      <c r="D51" s="358" t="str">
        <f>VLOOKUP(C51,'Dropdown vloerafw en cat'!$P$2:$Q$47,2,FALSE)</f>
        <v>Kantoor</v>
      </c>
      <c r="E51" s="359"/>
      <c r="F51" s="359" t="str">
        <f>VLOOKUP(D51,'Normen en kosten'!$A$5:$B$103,2,FALSE)</f>
        <v>B</v>
      </c>
      <c r="G51" s="349">
        <v>4.5999999999999996</v>
      </c>
      <c r="H51" s="349" t="s">
        <v>143</v>
      </c>
      <c r="I51" s="349">
        <v>255</v>
      </c>
      <c r="J51" s="349" t="str">
        <f t="shared" si="1"/>
        <v>B255</v>
      </c>
      <c r="K51" s="349">
        <f>+VLOOKUP(J51,'Normen en kosten'!$D$5:$E$103,2,FALSE)*'10'!$G$11</f>
        <v>0</v>
      </c>
      <c r="L51" s="349">
        <f t="shared" si="0"/>
        <v>1173</v>
      </c>
      <c r="M51" s="360">
        <f t="shared" si="2"/>
        <v>0</v>
      </c>
      <c r="N51" s="264"/>
      <c r="O51" s="245"/>
      <c r="P51" s="245"/>
      <c r="R51" s="245"/>
      <c r="S51" s="245"/>
      <c r="T51" s="245"/>
      <c r="U51" s="245"/>
      <c r="V51" s="245"/>
      <c r="W51" s="245"/>
      <c r="X51" s="245"/>
      <c r="Y51" s="245"/>
      <c r="Z51" s="245"/>
      <c r="AB51" s="245"/>
      <c r="AC51" s="245"/>
      <c r="AD51" s="245"/>
    </row>
    <row r="52" spans="1:30" x14ac:dyDescent="0.25">
      <c r="A52" s="412"/>
      <c r="B52" s="255"/>
      <c r="C52" s="358" t="s">
        <v>285</v>
      </c>
      <c r="D52" s="358" t="str">
        <f>VLOOKUP(C52,'Dropdown vloerafw en cat'!$P$2:$Q$47,2,FALSE)</f>
        <v>Sanitaire ruimte</v>
      </c>
      <c r="E52" s="359"/>
      <c r="F52" s="359" t="str">
        <f>VLOOKUP(D52,'Normen en kosten'!$A$5:$B$103,2,FALSE)</f>
        <v>G</v>
      </c>
      <c r="G52" s="349">
        <v>4.5999999999999996</v>
      </c>
      <c r="H52" s="349" t="s">
        <v>143</v>
      </c>
      <c r="I52" s="349">
        <v>255</v>
      </c>
      <c r="J52" s="349" t="str">
        <f t="shared" si="1"/>
        <v>G255</v>
      </c>
      <c r="K52" s="349">
        <f>+VLOOKUP(J52,'Normen en kosten'!$D$5:$E$103,2,FALSE)*'10'!$G$11</f>
        <v>0</v>
      </c>
      <c r="L52" s="349">
        <f t="shared" si="0"/>
        <v>1173</v>
      </c>
      <c r="M52" s="360">
        <f t="shared" si="2"/>
        <v>0</v>
      </c>
    </row>
    <row r="53" spans="1:30" x14ac:dyDescent="0.25">
      <c r="A53" s="412"/>
      <c r="B53" s="255"/>
      <c r="C53" s="358" t="s">
        <v>620</v>
      </c>
      <c r="D53" s="358" t="str">
        <f>VLOOKUP(C53,'Dropdown vloerafw en cat'!$P$2:$Q$47,2,FALSE)</f>
        <v>Kantoor</v>
      </c>
      <c r="E53" s="359"/>
      <c r="F53" s="359" t="str">
        <f>VLOOKUP(D53,'Normen en kosten'!$A$5:$B$103,2,FALSE)</f>
        <v>B</v>
      </c>
      <c r="G53" s="349">
        <v>4.5999999999999996</v>
      </c>
      <c r="H53" s="349" t="s">
        <v>143</v>
      </c>
      <c r="I53" s="349">
        <v>255</v>
      </c>
      <c r="J53" s="349" t="str">
        <f t="shared" si="1"/>
        <v>B255</v>
      </c>
      <c r="K53" s="349">
        <f>+VLOOKUP(J53,'Normen en kosten'!$D$5:$E$103,2,FALSE)*'10'!$G$11</f>
        <v>0</v>
      </c>
      <c r="L53" s="349">
        <f t="shared" si="0"/>
        <v>1173</v>
      </c>
      <c r="M53" s="360">
        <f t="shared" si="2"/>
        <v>0</v>
      </c>
    </row>
    <row r="54" spans="1:30" x14ac:dyDescent="0.25">
      <c r="A54" s="412"/>
      <c r="B54" s="255"/>
      <c r="C54" s="358" t="s">
        <v>285</v>
      </c>
      <c r="D54" s="358" t="str">
        <f>VLOOKUP(C54,'Dropdown vloerafw en cat'!$P$2:$Q$47,2,FALSE)</f>
        <v>Sanitaire ruimte</v>
      </c>
      <c r="E54" s="359"/>
      <c r="F54" s="359" t="str">
        <f>VLOOKUP(D54,'Normen en kosten'!$A$5:$B$103,2,FALSE)</f>
        <v>G</v>
      </c>
      <c r="G54" s="349">
        <v>4.5999999999999996</v>
      </c>
      <c r="H54" s="349" t="s">
        <v>143</v>
      </c>
      <c r="I54" s="349">
        <v>255</v>
      </c>
      <c r="J54" s="349" t="str">
        <f t="shared" si="1"/>
        <v>G255</v>
      </c>
      <c r="K54" s="349">
        <f>+VLOOKUP(J54,'Normen en kosten'!$D$5:$E$103,2,FALSE)*'10'!$G$11</f>
        <v>0</v>
      </c>
      <c r="L54" s="349">
        <f t="shared" si="0"/>
        <v>1173</v>
      </c>
      <c r="M54" s="360">
        <f t="shared" si="2"/>
        <v>0</v>
      </c>
    </row>
    <row r="55" spans="1:30" x14ac:dyDescent="0.25">
      <c r="A55" s="412"/>
      <c r="B55" s="255"/>
      <c r="C55" s="358" t="s">
        <v>289</v>
      </c>
      <c r="D55" s="358" t="str">
        <f>VLOOKUP(C55,'Dropdown vloerafw en cat'!$P$2:$Q$47,2,FALSE)</f>
        <v>Sanitaire ruimte</v>
      </c>
      <c r="E55" s="359"/>
      <c r="F55" s="359" t="str">
        <f>VLOOKUP(D55,'Normen en kosten'!$A$5:$B$103,2,FALSE)</f>
        <v>G</v>
      </c>
      <c r="G55" s="349">
        <v>6.65</v>
      </c>
      <c r="H55" s="349" t="s">
        <v>143</v>
      </c>
      <c r="I55" s="349">
        <v>255</v>
      </c>
      <c r="J55" s="349" t="str">
        <f t="shared" si="1"/>
        <v>G255</v>
      </c>
      <c r="K55" s="349">
        <f>+VLOOKUP(J55,'Normen en kosten'!$D$5:$E$103,2,FALSE)*'10'!$G$11</f>
        <v>0</v>
      </c>
      <c r="L55" s="349">
        <f t="shared" si="0"/>
        <v>1695.75</v>
      </c>
      <c r="M55" s="360">
        <f t="shared" si="2"/>
        <v>0</v>
      </c>
    </row>
    <row r="56" spans="1:30" x14ac:dyDescent="0.25">
      <c r="A56" s="412"/>
      <c r="B56" s="255"/>
      <c r="C56" s="358" t="s">
        <v>285</v>
      </c>
      <c r="D56" s="358" t="str">
        <f>VLOOKUP(C56,'Dropdown vloerafw en cat'!$P$2:$Q$47,2,FALSE)</f>
        <v>Sanitaire ruimte</v>
      </c>
      <c r="E56" s="359"/>
      <c r="F56" s="359" t="str">
        <f>VLOOKUP(D56,'Normen en kosten'!$A$5:$B$103,2,FALSE)</f>
        <v>G</v>
      </c>
      <c r="G56" s="349">
        <v>10.6</v>
      </c>
      <c r="H56" s="349" t="s">
        <v>143</v>
      </c>
      <c r="I56" s="349">
        <v>255</v>
      </c>
      <c r="J56" s="349" t="str">
        <f t="shared" si="1"/>
        <v>G255</v>
      </c>
      <c r="K56" s="349">
        <f>+VLOOKUP(J56,'Normen en kosten'!$D$5:$E$103,2,FALSE)*'10'!$G$11</f>
        <v>0</v>
      </c>
      <c r="L56" s="349">
        <f t="shared" si="0"/>
        <v>2703</v>
      </c>
      <c r="M56" s="360">
        <f t="shared" si="2"/>
        <v>0</v>
      </c>
    </row>
    <row r="57" spans="1:30" x14ac:dyDescent="0.25">
      <c r="A57" s="412"/>
      <c r="B57" s="255"/>
      <c r="C57" s="358" t="s">
        <v>285</v>
      </c>
      <c r="D57" s="358" t="str">
        <f>VLOOKUP(C57,'Dropdown vloerafw en cat'!$P$2:$Q$47,2,FALSE)</f>
        <v>Sanitaire ruimte</v>
      </c>
      <c r="E57" s="359"/>
      <c r="F57" s="359" t="str">
        <f>VLOOKUP(D57,'Normen en kosten'!$A$5:$B$103,2,FALSE)</f>
        <v>G</v>
      </c>
      <c r="G57" s="349">
        <v>10.6</v>
      </c>
      <c r="H57" s="349" t="s">
        <v>143</v>
      </c>
      <c r="I57" s="349">
        <v>255</v>
      </c>
      <c r="J57" s="349" t="str">
        <f t="shared" si="1"/>
        <v>G255</v>
      </c>
      <c r="K57" s="349">
        <f>+VLOOKUP(J57,'Normen en kosten'!$D$5:$E$103,2,FALSE)*'10'!$G$11</f>
        <v>0</v>
      </c>
      <c r="L57" s="349">
        <f t="shared" si="0"/>
        <v>2703</v>
      </c>
      <c r="M57" s="360">
        <f t="shared" si="2"/>
        <v>0</v>
      </c>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3159.3999999999992</v>
      </c>
      <c r="H200" s="255"/>
      <c r="I200" s="255"/>
      <c r="J200" s="255"/>
      <c r="K200" s="255"/>
      <c r="L200" s="255">
        <f>SUM(L5:L57)</f>
        <v>154377</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259</v>
      </c>
      <c r="B206" s="255"/>
      <c r="C206" s="418"/>
      <c r="D206" s="255"/>
      <c r="E206" s="255"/>
      <c r="F206" s="255"/>
      <c r="G206" s="255"/>
      <c r="H206" s="419" t="s">
        <v>38</v>
      </c>
      <c r="I206" s="255">
        <v>313.09999999999997</v>
      </c>
      <c r="J206" s="255"/>
      <c r="K206" s="255"/>
      <c r="L206" s="255"/>
      <c r="M206" s="255"/>
      <c r="N206" s="199"/>
      <c r="Q206" s="199"/>
      <c r="AA206" s="199"/>
    </row>
    <row r="207" spans="1:27" x14ac:dyDescent="0.25">
      <c r="A207" s="417" t="s">
        <v>143</v>
      </c>
      <c r="B207" s="255">
        <v>375.40000000000015</v>
      </c>
      <c r="C207" s="420"/>
      <c r="D207" s="255"/>
      <c r="E207" s="255"/>
      <c r="F207" s="255"/>
      <c r="G207" s="255"/>
      <c r="H207" s="419" t="s">
        <v>40</v>
      </c>
      <c r="I207" s="255">
        <v>273.89999999999998</v>
      </c>
      <c r="J207" s="255"/>
      <c r="K207" s="255"/>
      <c r="L207" s="255"/>
      <c r="M207" s="255"/>
      <c r="N207" s="199"/>
      <c r="Q207" s="199"/>
      <c r="AA207" s="199"/>
    </row>
    <row r="208" spans="1:27" x14ac:dyDescent="0.25">
      <c r="A208" s="417" t="s">
        <v>589</v>
      </c>
      <c r="B208" s="255">
        <v>2554</v>
      </c>
      <c r="C208" s="255"/>
      <c r="D208" s="255"/>
      <c r="E208" s="255"/>
      <c r="F208" s="255"/>
      <c r="G208" s="255"/>
      <c r="H208" s="419" t="s">
        <v>171</v>
      </c>
      <c r="I208" s="255">
        <v>2554</v>
      </c>
      <c r="J208" s="255"/>
      <c r="K208" s="255"/>
      <c r="L208" s="255"/>
      <c r="M208" s="255"/>
      <c r="N208" s="199"/>
      <c r="Q208" s="199"/>
      <c r="AA208" s="199"/>
    </row>
    <row r="209" spans="1:27" x14ac:dyDescent="0.25">
      <c r="A209" s="417" t="s">
        <v>558</v>
      </c>
      <c r="B209" s="255">
        <v>230</v>
      </c>
      <c r="C209" s="255"/>
      <c r="D209" s="255"/>
      <c r="E209" s="255"/>
      <c r="F209" s="255"/>
      <c r="G209" s="255"/>
      <c r="H209" s="419" t="s">
        <v>29</v>
      </c>
      <c r="I209" s="255">
        <v>18.399999999999999</v>
      </c>
      <c r="J209" s="255"/>
      <c r="K209" s="255"/>
      <c r="L209" s="255"/>
      <c r="M209" s="255"/>
      <c r="N209" s="199"/>
      <c r="Q209" s="199"/>
      <c r="AA209" s="199"/>
    </row>
    <row r="210" spans="1:27" x14ac:dyDescent="0.25">
      <c r="A210" s="417" t="s">
        <v>260</v>
      </c>
      <c r="B210" s="255">
        <v>3159.4</v>
      </c>
      <c r="C210" s="255"/>
      <c r="D210" s="255"/>
      <c r="E210" s="255"/>
      <c r="F210" s="255"/>
      <c r="G210" s="255"/>
      <c r="H210" s="419" t="s">
        <v>259</v>
      </c>
      <c r="I210" s="255"/>
      <c r="J210" s="255"/>
      <c r="K210" s="255"/>
      <c r="L210" s="255"/>
      <c r="M210" s="255"/>
      <c r="N210" s="199"/>
      <c r="Q210" s="199"/>
      <c r="AA210" s="199"/>
    </row>
    <row r="211" spans="1:27" x14ac:dyDescent="0.25">
      <c r="A211" s="412"/>
      <c r="B211" s="255"/>
      <c r="C211" s="255"/>
      <c r="D211" s="255"/>
      <c r="E211" s="255"/>
      <c r="F211" s="255"/>
      <c r="G211" s="255"/>
      <c r="H211" s="419" t="s">
        <v>260</v>
      </c>
      <c r="I211" s="255">
        <v>3159.4</v>
      </c>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QK1e732xC67YPLuRGTHIprbUaJ8j0DIGz+xBZK0A1kU0BJ7qLCDJl8BCPHmtwA3kl12rT6BvV0cXEND4WIWr3A==" saltValue="jBCYvlvLHr+unjJRQZ5GU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F5A5D8C-C44C-44B8-A2AD-8677B4CAFB0C}">
          <x14:formula1>
            <xm:f>'Dropdown vloerafw en cat'!$B$2:$B$13</xm:f>
          </x14:formula1>
          <xm:sqref>H5:H199</xm:sqref>
        </x14:dataValidation>
        <x14:dataValidation type="list" allowBlank="1" showInputMessage="1" showErrorMessage="1" xr:uid="{0B79417D-8AC9-4DFC-A7FC-0FE81824883B}">
          <x14:formula1>
            <xm:f>'Dropdown vloerafw en cat'!$P$2:$P$47</xm:f>
          </x14:formula1>
          <xm:sqref>C5:C199</xm:sqref>
        </x14:dataValidation>
        <x14:dataValidation type="list" allowBlank="1" showInputMessage="1" showErrorMessage="1" xr:uid="{E2068837-D092-4954-B9AD-7EF9CCE7C53B}">
          <x14:formula1>
            <xm:f>'Dropdown vloerafw en cat'!$K$2:$K$13</xm:f>
          </x14:formula1>
          <xm:sqref>D5:D199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7772-9D06-4B2D-A519-0C0976A016FF}">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11,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Sporthal-zwembad De Smelte</v>
      </c>
      <c r="C4" s="296"/>
      <c r="D4" s="296"/>
      <c r="E4" s="297"/>
      <c r="F4" s="298"/>
      <c r="G4" s="299"/>
      <c r="H4" s="300"/>
      <c r="I4" s="238"/>
      <c r="J4" s="238"/>
      <c r="K4" s="238"/>
    </row>
    <row r="5" spans="1:11" x14ac:dyDescent="0.25">
      <c r="A5" s="272" t="s">
        <v>15</v>
      </c>
      <c r="B5" s="296" t="str">
        <f>VLOOKUP(H5,'Kosten VSR (her)controles'!A5:E54,4)</f>
        <v>Boerenlaan 7</v>
      </c>
      <c r="C5" s="296"/>
      <c r="D5" s="296"/>
      <c r="E5" s="301"/>
      <c r="F5" s="298"/>
      <c r="G5" s="302" t="s">
        <v>19</v>
      </c>
      <c r="H5" s="303">
        <v>11</v>
      </c>
      <c r="I5" s="238"/>
      <c r="J5" s="238"/>
      <c r="K5" s="238"/>
    </row>
    <row r="6" spans="1:11" x14ac:dyDescent="0.25">
      <c r="A6" s="304" t="s">
        <v>17</v>
      </c>
      <c r="B6" s="305" t="str">
        <f>VLOOKUP(H5,'Kosten VSR (her)controles'!A5:E54,5)</f>
        <v>Smilde</v>
      </c>
      <c r="C6" s="305"/>
      <c r="D6" s="305"/>
      <c r="E6" s="306"/>
      <c r="F6" s="307"/>
      <c r="G6" s="308" t="s">
        <v>20</v>
      </c>
      <c r="H6" s="309" t="str">
        <f>CONCATENATE(H5,"a")</f>
        <v>11a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+MAX('11a'!I6:I200)</f>
        <v>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t="e">
        <f>G11/E8</f>
        <v>#DIV/0!</v>
      </c>
      <c r="F11" s="319" t="e">
        <f>'11a'!L200/'11a'!M200</f>
        <v>#N/A</v>
      </c>
      <c r="G11" s="293">
        <v>1</v>
      </c>
      <c r="H11" s="387" t="e">
        <f>('11a'!M200*Offertetarief)</f>
        <v>#N/A</v>
      </c>
      <c r="I11" s="320"/>
      <c r="J11" s="238"/>
      <c r="K11" s="238"/>
    </row>
    <row r="12" spans="1:11" ht="15.75" x14ac:dyDescent="0.25">
      <c r="F12" s="287" t="s">
        <v>31</v>
      </c>
      <c r="G12" s="321"/>
      <c r="H12" s="385"/>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285</v>
      </c>
      <c r="F21" s="375">
        <f>+'Normen en kosten'!I9</f>
        <v>0</v>
      </c>
      <c r="G21" s="375">
        <f t="shared" si="0"/>
        <v>0</v>
      </c>
      <c r="H21" s="190"/>
      <c r="I21" s="376" t="str">
        <f t="shared" si="1"/>
        <v/>
      </c>
    </row>
    <row r="22" spans="1:9" x14ac:dyDescent="0.25">
      <c r="A22" s="461" t="str">
        <f>'Normen en kosten'!G10</f>
        <v>Wassen binnengevelglas</v>
      </c>
      <c r="B22" s="462"/>
      <c r="C22" s="462"/>
      <c r="D22" s="462"/>
      <c r="E22" s="188">
        <v>285</v>
      </c>
      <c r="F22" s="375">
        <f>+'Normen en kosten'!I10</f>
        <v>0</v>
      </c>
      <c r="G22" s="375">
        <f t="shared" si="0"/>
        <v>0</v>
      </c>
      <c r="H22" s="190"/>
      <c r="I22" s="376" t="str">
        <f t="shared" si="1"/>
        <v/>
      </c>
    </row>
    <row r="23" spans="1:9" x14ac:dyDescent="0.25">
      <c r="A23" s="461" t="str">
        <f>'Normen en kosten'!G11</f>
        <v>Wassen separatieglas  1)</v>
      </c>
      <c r="B23" s="462"/>
      <c r="C23" s="462"/>
      <c r="D23" s="462"/>
      <c r="E23" s="188">
        <v>1</v>
      </c>
      <c r="F23" s="375">
        <f>+'Normen en kosten'!I11</f>
        <v>0</v>
      </c>
      <c r="G23" s="375">
        <f t="shared" si="0"/>
        <v>0</v>
      </c>
      <c r="H23" s="190"/>
      <c r="I23" s="376" t="str">
        <f t="shared" si="1"/>
        <v/>
      </c>
    </row>
    <row r="24" spans="1:9" x14ac:dyDescent="0.25">
      <c r="A24" s="461" t="str">
        <f>'Normen en kosten'!G12</f>
        <v>Koepelglas wassen</v>
      </c>
      <c r="B24" s="462"/>
      <c r="C24" s="462"/>
      <c r="D24" s="462"/>
      <c r="E24" s="188">
        <v>1</v>
      </c>
      <c r="F24" s="375">
        <f>+'Normen en kosten'!I12</f>
        <v>0</v>
      </c>
      <c r="G24" s="375">
        <f t="shared" si="0"/>
        <v>0</v>
      </c>
      <c r="H24" s="190"/>
      <c r="I24" s="376" t="str">
        <f t="shared" si="1"/>
        <v/>
      </c>
    </row>
    <row r="25" spans="1:9" x14ac:dyDescent="0.25">
      <c r="A25" s="461" t="str">
        <f>'Normen en kosten'!G13</f>
        <v>Boeidelen wassen</v>
      </c>
      <c r="B25" s="462"/>
      <c r="C25" s="462"/>
      <c r="D25" s="462"/>
      <c r="E25" s="188">
        <v>55.4</v>
      </c>
      <c r="F25" s="375">
        <f>+'Normen en kosten'!I13</f>
        <v>0</v>
      </c>
      <c r="G25" s="375">
        <f t="shared" si="0"/>
        <v>0</v>
      </c>
      <c r="H25" s="190"/>
      <c r="I25" s="376" t="str">
        <f t="shared" si="1"/>
        <v/>
      </c>
    </row>
    <row r="26" spans="1:9" x14ac:dyDescent="0.25">
      <c r="A26" s="461" t="str">
        <f>'Normen en kosten'!G14</f>
        <v>Gevelbeplating wassen</v>
      </c>
      <c r="B26" s="462"/>
      <c r="C26" s="462"/>
      <c r="D26" s="462"/>
      <c r="E26" s="188">
        <v>684</v>
      </c>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t="s">
        <v>627</v>
      </c>
      <c r="B34" s="273"/>
      <c r="C34" s="274"/>
      <c r="D34" s="325" t="s">
        <v>14</v>
      </c>
      <c r="E34" s="190">
        <v>1300</v>
      </c>
      <c r="F34" s="146"/>
      <c r="G34" s="379">
        <f t="shared" si="2"/>
        <v>0</v>
      </c>
      <c r="H34" s="190" t="s">
        <v>348</v>
      </c>
      <c r="I34" s="383"/>
    </row>
    <row r="35" spans="1:11" x14ac:dyDescent="0.25">
      <c r="A35" s="272" t="s">
        <v>633</v>
      </c>
      <c r="B35" s="273"/>
      <c r="C35" s="274"/>
      <c r="D35" s="326" t="s">
        <v>335</v>
      </c>
      <c r="E35" s="190">
        <v>1</v>
      </c>
      <c r="F35" s="146"/>
      <c r="G35" s="380">
        <f t="shared" si="2"/>
        <v>0</v>
      </c>
      <c r="H35" s="190" t="s">
        <v>348</v>
      </c>
      <c r="I35" s="383"/>
    </row>
    <row r="36" spans="1:11" x14ac:dyDescent="0.25">
      <c r="A36" s="272"/>
      <c r="B36" s="273"/>
      <c r="C36" s="274"/>
      <c r="D36" s="190"/>
      <c r="E36" s="190"/>
      <c r="F36" s="146"/>
      <c r="G36" s="380" t="str">
        <f t="shared" si="2"/>
        <v/>
      </c>
      <c r="H36" s="190">
        <f>VLOOKUP($H$5,'Kosten VSR (her)controles'!$A$5:$BB$54,35,0)</f>
        <v>0</v>
      </c>
      <c r="I36" s="383" t="str">
        <f t="shared" ref="I36:I43" si="3">+IF(A36="","",H36*G36)</f>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(her)controles'!H15</f>
        <v>0</v>
      </c>
      <c r="F53" s="334">
        <f>'Kosten VSR (her)controles'!I5</f>
        <v>4</v>
      </c>
      <c r="G53" s="226"/>
      <c r="H53" s="226"/>
      <c r="I53" s="388">
        <f>SUM(E53*F53)</f>
        <v>0</v>
      </c>
      <c r="J53" s="256"/>
      <c r="K53" s="256"/>
    </row>
    <row r="54" spans="1:12" ht="15.75" thickTop="1" x14ac:dyDescent="0.25"/>
  </sheetData>
  <sheetProtection algorithmName="SHA-512" hashValue="7QpeOSxw+1wJJSLZAU77Yf4hndf82kQG1UeGN1js0pFbnUmgjJj6h/qUbi7RvdoashWCgx2VvLUwKIIb5Mv46g==" saltValue="CXCYTbXNO34RC4IM0gcrZ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7A717-0439-4B10-BCA2-59BAD9313F11}">
  <sheetPr>
    <tabColor rgb="FF9F9289"/>
  </sheetPr>
  <dimension ref="A1:DM250"/>
  <sheetViews>
    <sheetView zoomScaleNormal="100" workbookViewId="0">
      <pane ySplit="4" topLeftCell="A5" activePane="bottomLeft" state="frozen"/>
      <selection activeCell="C5" sqref="C5"/>
      <selection pane="bottomLeft" activeCell="D5" sqref="D5:D199"/>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(her)controles'!A15</f>
        <v>11</v>
      </c>
      <c r="C1" s="90"/>
      <c r="D1" s="94" t="str">
        <f>VLOOKUP(B1,'Kosten VSR (her)controles'!A5:E54,3)</f>
        <v>Sporthal-zwembad De Smelte</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t="str">
        <f>VLOOKUP(B1,'Kosten VSR (her)controles'!A5:E54,4)</f>
        <v>Boerenlaan 7</v>
      </c>
      <c r="E2" s="96" t="str">
        <f>VLOOKUP(B1,'Kosten VSR (her)controles'!A5:E54,5)</f>
        <v>Smilde</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kosten'!D5:E103,2,FALSE)*'11'!$G$11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kosten'!D6:E104,2,FALSE)*'11'!$G$11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kosten'!D7:E105,2,FALSE)*'11'!$G$11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kosten'!D8:E106,2,FALSE)*'11'!$G$11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kosten'!D9:E107,2,FALSE)*'11'!$G$11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kosten'!D10:E108,2,FALSE)*'11'!$G$11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kosten'!D11:E109,2,FALSE)*'11'!$G$11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kosten'!D12:E110,2,FALSE)*'11'!$G$11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kosten'!D13:E111,2,FALSE)*'11'!$G$11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kosten'!D14:E112,2,FALSE)*'11'!$G$11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kosten'!D15:E113,2,FALSE)*'11'!$G$11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kosten'!D16:E114,2,FALSE)*'11'!$G$11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kosten'!D17:E115,2,FALSE)*'11'!$G$11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kosten'!D18:E116,2,FALSE)*'11'!$G$11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kosten'!D19:E117,2,FALSE)*'11'!$G$11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kosten'!D20:E118,2,FALSE)*'11'!$G$11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kosten'!D21:E119,2,FALSE)*'11'!$G$11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kosten'!D22:E120,2,FALSE)*'11'!$G$11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kosten'!D23:E121,2,FALSE)*'11'!$G$11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kosten'!D24:E122,2,FALSE)*'11'!$G$11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kosten'!D25:E123,2,FALSE)*'11'!$G$11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kosten'!D26:E124,2,FALSE)*'11'!$G$11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kosten'!D27:E125,2,FALSE)*'11'!$G$11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kosten'!D28:E126,2,FALSE)*'11'!$G$11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kosten'!D29:E127,2,FALSE)*'11'!$G$11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kosten'!D30:E128,2,FALSE)*'11'!$G$11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kosten'!D31:E129,2,FALSE)*'11'!$G$11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kosten'!D32:E130,2,FALSE)*'11'!$G$11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kosten'!D33:E131,2,FALSE)*'11'!$G$11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kosten'!D34:E132,2,FALSE)*'11'!$G$11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kosten'!D35:E133,2,FALSE)*'11'!$G$11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kosten'!D36:E134,2,FALSE)*'11'!$G$11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kosten'!D37:E135,2,FALSE)*'11'!$G$11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kosten'!D38:E136,2,FALSE)*'11'!$G$11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kosten'!D39:E137,2,FALSE)*'11'!$G$11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kosten'!D40:E138,2,FALSE)*'11'!$G$11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kosten'!D41:E139,2,FALSE)*'11'!$G$11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kosten'!D42:E140,2,FALSE)*'11'!$G$11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kosten'!D43:E141,2,FALSE)*'11'!$G$11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kosten'!D44:E142,2,FALSE)*'11'!$G$11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kosten'!D45:E143,2,FALSE)*'11'!$G$11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kosten'!D46:E144,2,FALSE)*'11'!$G$11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kosten'!D47:E145,2,FALSE)*'11'!$G$11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kosten'!D48:E146,2,FALSE)*'11'!$G$11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kosten'!D49:E147,2,FALSE)*'11'!$G$11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kosten'!D50:E148,2,FALSE)*'11'!$G$11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kosten'!D51:E149,2,FALSE)*'11'!$G$11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kosten'!D52:E150,2,FALSE)*'11'!$G$11</f>
        <v>#N/A</v>
      </c>
      <c r="L52" s="125">
        <f t="shared" si="0"/>
        <v>0</v>
      </c>
      <c r="M52" s="128" t="e">
        <f t="shared" si="2"/>
        <v>#N/A</v>
      </c>
      <c r="O52" s="66"/>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kosten'!D53:E151,2,FALSE)*'11'!$G$11</f>
        <v>#N/A</v>
      </c>
      <c r="L53" s="125">
        <f t="shared" si="0"/>
        <v>0</v>
      </c>
      <c r="M53" s="128" t="e">
        <f t="shared" si="2"/>
        <v>#N/A</v>
      </c>
      <c r="O53" s="66"/>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kosten'!D54:E152,2,FALSE)*'11'!$G$11</f>
        <v>#N/A</v>
      </c>
      <c r="L54" s="125">
        <f t="shared" si="0"/>
        <v>0</v>
      </c>
      <c r="M54" s="128" t="e">
        <f t="shared" si="2"/>
        <v>#N/A</v>
      </c>
      <c r="O54" s="66"/>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kosten'!D55:E153,2,FALSE)*'11'!$G$11</f>
        <v>#N/A</v>
      </c>
      <c r="L55" s="125">
        <f t="shared" si="0"/>
        <v>0</v>
      </c>
      <c r="M55" s="128" t="e">
        <f t="shared" si="2"/>
        <v>#N/A</v>
      </c>
      <c r="O55" s="66"/>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kosten'!D56:E154,2,FALSE)*'11'!$G$11</f>
        <v>#N/A</v>
      </c>
      <c r="L56" s="125">
        <f t="shared" si="0"/>
        <v>0</v>
      </c>
      <c r="M56" s="128" t="e">
        <f t="shared" si="2"/>
        <v>#N/A</v>
      </c>
      <c r="O56" s="6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kosten'!D57:E155,2,FALSE)*'11'!$G$11</f>
        <v>#N/A</v>
      </c>
      <c r="L57" s="125">
        <f t="shared" si="0"/>
        <v>0</v>
      </c>
      <c r="M57" s="128" t="e">
        <f t="shared" si="2"/>
        <v>#N/A</v>
      </c>
      <c r="O57" s="66"/>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kosten'!D58:E156,2,FALSE)*'11'!$G$11</f>
        <v>#N/A</v>
      </c>
      <c r="L58" s="125">
        <f t="shared" si="0"/>
        <v>0</v>
      </c>
      <c r="M58" s="128" t="e">
        <f t="shared" si="2"/>
        <v>#N/A</v>
      </c>
      <c r="O58" s="66"/>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kosten'!D59:E157,2,FALSE)*'11'!$G$11</f>
        <v>#N/A</v>
      </c>
      <c r="L59" s="125">
        <f t="shared" si="0"/>
        <v>0</v>
      </c>
      <c r="M59" s="128" t="e">
        <f t="shared" si="2"/>
        <v>#N/A</v>
      </c>
      <c r="O59" s="66"/>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kosten'!D60:E158,2,FALSE)*'11'!$G$11</f>
        <v>#N/A</v>
      </c>
      <c r="L60" s="125">
        <f t="shared" si="0"/>
        <v>0</v>
      </c>
      <c r="M60" s="128" t="e">
        <f t="shared" si="2"/>
        <v>#N/A</v>
      </c>
      <c r="O60" s="66"/>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kosten'!D61:E159,2,FALSE)*'11'!$G$11</f>
        <v>#N/A</v>
      </c>
      <c r="L61" s="125">
        <f t="shared" si="0"/>
        <v>0</v>
      </c>
      <c r="M61" s="128" t="e">
        <f t="shared" si="2"/>
        <v>#N/A</v>
      </c>
      <c r="O61" s="66"/>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kosten'!D62:E160,2,FALSE)*'11'!$G$11</f>
        <v>#N/A</v>
      </c>
      <c r="L62" s="125">
        <f t="shared" si="0"/>
        <v>0</v>
      </c>
      <c r="M62" s="128" t="e">
        <f t="shared" si="2"/>
        <v>#N/A</v>
      </c>
      <c r="O62" s="66"/>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kosten'!D63:E161,2,FALSE)*'11'!$G$11</f>
        <v>#N/A</v>
      </c>
      <c r="L63" s="125">
        <f t="shared" si="0"/>
        <v>0</v>
      </c>
      <c r="M63" s="128" t="e">
        <f t="shared" si="2"/>
        <v>#N/A</v>
      </c>
      <c r="O63" s="66"/>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kosten'!D64:E162,2,FALSE)*'11'!$G$11</f>
        <v>#N/A</v>
      </c>
      <c r="L64" s="125">
        <f t="shared" si="0"/>
        <v>0</v>
      </c>
      <c r="M64" s="128" t="e">
        <f t="shared" si="2"/>
        <v>#N/A</v>
      </c>
      <c r="O64" s="66"/>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kosten'!D65:E163,2,FALSE)*'11'!$G$11</f>
        <v>#N/A</v>
      </c>
      <c r="L65" s="125">
        <f t="shared" si="0"/>
        <v>0</v>
      </c>
      <c r="M65" s="128" t="e">
        <f t="shared" si="2"/>
        <v>#N/A</v>
      </c>
      <c r="O65" s="66"/>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kosten'!D66:E164,2,FALSE)*'11'!$G$11</f>
        <v>#N/A</v>
      </c>
      <c r="L66" s="125">
        <f t="shared" si="0"/>
        <v>0</v>
      </c>
      <c r="M66" s="128" t="e">
        <f t="shared" si="2"/>
        <v>#N/A</v>
      </c>
      <c r="O66" s="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kosten'!D67:E165,2,FALSE)*'11'!$G$11</f>
        <v>#N/A</v>
      </c>
      <c r="L67" s="125">
        <f t="shared" si="0"/>
        <v>0</v>
      </c>
      <c r="M67" s="128" t="e">
        <f t="shared" si="2"/>
        <v>#N/A</v>
      </c>
      <c r="O67" s="66"/>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kosten'!D68:E166,2,FALSE)*'11'!$G$11</f>
        <v>#N/A</v>
      </c>
      <c r="L68" s="125">
        <f t="shared" si="0"/>
        <v>0</v>
      </c>
      <c r="M68" s="128" t="e">
        <f t="shared" si="2"/>
        <v>#N/A</v>
      </c>
      <c r="O68" s="66"/>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kosten'!D69:E167,2,FALSE)*'11'!$G$11</f>
        <v>#N/A</v>
      </c>
      <c r="L69" s="125">
        <f t="shared" ref="L69:L132" si="3">+I69*G69</f>
        <v>0</v>
      </c>
      <c r="M69" s="128" t="e">
        <f t="shared" si="2"/>
        <v>#N/A</v>
      </c>
      <c r="O69" s="66"/>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4">F70&amp;I70</f>
        <v>#N/A</v>
      </c>
      <c r="K70" s="127" t="e">
        <f>+VLOOKUP(J70,'Normen en kosten'!D70:E168,2,FALSE)*'11'!$G$11</f>
        <v>#N/A</v>
      </c>
      <c r="L70" s="125">
        <f t="shared" si="3"/>
        <v>0</v>
      </c>
      <c r="M70" s="128" t="e">
        <f t="shared" ref="M70:M133" si="5">+IF(K70=0,0,L70/K70)</f>
        <v>#N/A</v>
      </c>
      <c r="O70" s="66"/>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4"/>
        <v>#N/A</v>
      </c>
      <c r="K71" s="127" t="e">
        <f>+VLOOKUP(J71,'Normen en kosten'!D71:E169,2,FALSE)*'11'!$G$11</f>
        <v>#N/A</v>
      </c>
      <c r="L71" s="125">
        <f t="shared" si="3"/>
        <v>0</v>
      </c>
      <c r="M71" s="128" t="e">
        <f t="shared" si="5"/>
        <v>#N/A</v>
      </c>
      <c r="O71" s="66"/>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4"/>
        <v>#N/A</v>
      </c>
      <c r="K72" s="127" t="e">
        <f>+VLOOKUP(J72,'Normen en kosten'!D72:E170,2,FALSE)*'11'!$G$11</f>
        <v>#N/A</v>
      </c>
      <c r="L72" s="125">
        <f t="shared" si="3"/>
        <v>0</v>
      </c>
      <c r="M72" s="128" t="e">
        <f t="shared" si="5"/>
        <v>#N/A</v>
      </c>
      <c r="O72" s="66"/>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4"/>
        <v>#N/A</v>
      </c>
      <c r="K73" s="127" t="e">
        <f>+VLOOKUP(J73,'Normen en kosten'!D73:E171,2,FALSE)*'11'!$G$11</f>
        <v>#N/A</v>
      </c>
      <c r="L73" s="125">
        <f t="shared" si="3"/>
        <v>0</v>
      </c>
      <c r="M73" s="128" t="e">
        <f t="shared" si="5"/>
        <v>#N/A</v>
      </c>
      <c r="O73" s="66"/>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4"/>
        <v>#N/A</v>
      </c>
      <c r="K74" s="127" t="e">
        <f>+VLOOKUP(J74,'Normen en kosten'!D74:E172,2,FALSE)*'11'!$G$11</f>
        <v>#N/A</v>
      </c>
      <c r="L74" s="125">
        <f t="shared" si="3"/>
        <v>0</v>
      </c>
      <c r="M74" s="128" t="e">
        <f t="shared" si="5"/>
        <v>#N/A</v>
      </c>
      <c r="O74" s="66"/>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4"/>
        <v>#N/A</v>
      </c>
      <c r="K75" s="127" t="e">
        <f>+VLOOKUP(J75,'Normen en kosten'!D75:E173,2,FALSE)*'11'!$G$11</f>
        <v>#N/A</v>
      </c>
      <c r="L75" s="125">
        <f t="shared" si="3"/>
        <v>0</v>
      </c>
      <c r="M75" s="128" t="e">
        <f t="shared" si="5"/>
        <v>#N/A</v>
      </c>
      <c r="O75" s="66"/>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4"/>
        <v>#N/A</v>
      </c>
      <c r="K76" s="127" t="e">
        <f>+VLOOKUP(J76,'Normen en kosten'!D76:E174,2,FALSE)*'11'!$G$11</f>
        <v>#N/A</v>
      </c>
      <c r="L76" s="125">
        <f t="shared" si="3"/>
        <v>0</v>
      </c>
      <c r="M76" s="128" t="e">
        <f t="shared" si="5"/>
        <v>#N/A</v>
      </c>
      <c r="O76" s="6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4"/>
        <v>#N/A</v>
      </c>
      <c r="K77" s="127" t="e">
        <f>+VLOOKUP(J77,'Normen en kosten'!D77:E175,2,FALSE)*'11'!$G$11</f>
        <v>#N/A</v>
      </c>
      <c r="L77" s="125">
        <f t="shared" si="3"/>
        <v>0</v>
      </c>
      <c r="M77" s="128" t="e">
        <f t="shared" si="5"/>
        <v>#N/A</v>
      </c>
      <c r="O77" s="66"/>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4"/>
        <v>#N/A</v>
      </c>
      <c r="K78" s="127" t="e">
        <f>+VLOOKUP(J78,'Normen en kosten'!D78:E176,2,FALSE)*'11'!$G$11</f>
        <v>#N/A</v>
      </c>
      <c r="L78" s="125">
        <f t="shared" si="3"/>
        <v>0</v>
      </c>
      <c r="M78" s="128" t="e">
        <f t="shared" si="5"/>
        <v>#N/A</v>
      </c>
      <c r="O78" s="66"/>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4"/>
        <v>#N/A</v>
      </c>
      <c r="K79" s="127" t="e">
        <f>+VLOOKUP(J79,'Normen en kosten'!D79:E177,2,FALSE)*'11'!$G$11</f>
        <v>#N/A</v>
      </c>
      <c r="L79" s="125">
        <f t="shared" si="3"/>
        <v>0</v>
      </c>
      <c r="M79" s="128" t="e">
        <f t="shared" si="5"/>
        <v>#N/A</v>
      </c>
      <c r="O79" s="66"/>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4"/>
        <v>#N/A</v>
      </c>
      <c r="K80" s="127" t="e">
        <f>+VLOOKUP(J80,'Normen en kosten'!D80:E178,2,FALSE)*'11'!$G$11</f>
        <v>#N/A</v>
      </c>
      <c r="L80" s="125">
        <f t="shared" si="3"/>
        <v>0</v>
      </c>
      <c r="M80" s="128" t="e">
        <f t="shared" si="5"/>
        <v>#N/A</v>
      </c>
      <c r="O80" s="66"/>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4"/>
        <v>#N/A</v>
      </c>
      <c r="K81" s="127" t="e">
        <f>+VLOOKUP(J81,'Normen en kosten'!D81:E179,2,FALSE)*'11'!$G$11</f>
        <v>#N/A</v>
      </c>
      <c r="L81" s="125">
        <f t="shared" si="3"/>
        <v>0</v>
      </c>
      <c r="M81" s="128" t="e">
        <f t="shared" si="5"/>
        <v>#N/A</v>
      </c>
      <c r="O81" s="66"/>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4"/>
        <v>#N/A</v>
      </c>
      <c r="K82" s="127" t="e">
        <f>+VLOOKUP(J82,'Normen en kosten'!D82:E180,2,FALSE)*'11'!$G$11</f>
        <v>#N/A</v>
      </c>
      <c r="L82" s="125">
        <f t="shared" si="3"/>
        <v>0</v>
      </c>
      <c r="M82" s="128" t="e">
        <f t="shared" si="5"/>
        <v>#N/A</v>
      </c>
      <c r="O82" s="66"/>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4"/>
        <v>#N/A</v>
      </c>
      <c r="K83" s="127" t="e">
        <f>+VLOOKUP(J83,'Normen en kosten'!D83:E181,2,FALSE)*'11'!$G$11</f>
        <v>#N/A</v>
      </c>
      <c r="L83" s="125">
        <f t="shared" si="3"/>
        <v>0</v>
      </c>
      <c r="M83" s="128" t="e">
        <f t="shared" si="5"/>
        <v>#N/A</v>
      </c>
      <c r="O83" s="66"/>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4"/>
        <v>#N/A</v>
      </c>
      <c r="K84" s="127" t="e">
        <f>+VLOOKUP(J84,'Normen en kosten'!D84:E182,2,FALSE)*'11'!$G$11</f>
        <v>#N/A</v>
      </c>
      <c r="L84" s="125">
        <f t="shared" si="3"/>
        <v>0</v>
      </c>
      <c r="M84" s="128" t="e">
        <f t="shared" si="5"/>
        <v>#N/A</v>
      </c>
      <c r="O84" s="66"/>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4"/>
        <v>#N/A</v>
      </c>
      <c r="K85" s="127" t="e">
        <f>+VLOOKUP(J85,'Normen en kosten'!D85:E183,2,FALSE)*'11'!$G$11</f>
        <v>#N/A</v>
      </c>
      <c r="L85" s="125">
        <f t="shared" si="3"/>
        <v>0</v>
      </c>
      <c r="M85" s="128" t="e">
        <f t="shared" si="5"/>
        <v>#N/A</v>
      </c>
      <c r="O85" s="66"/>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4"/>
        <v>#N/A</v>
      </c>
      <c r="K86" s="127" t="e">
        <f>+VLOOKUP(J86,'Normen en kosten'!D86:E184,2,FALSE)*'11'!$G$11</f>
        <v>#N/A</v>
      </c>
      <c r="L86" s="125">
        <f t="shared" si="3"/>
        <v>0</v>
      </c>
      <c r="M86" s="128" t="e">
        <f t="shared" si="5"/>
        <v>#N/A</v>
      </c>
      <c r="O86" s="6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4"/>
        <v>#N/A</v>
      </c>
      <c r="K87" s="127" t="e">
        <f>+VLOOKUP(J87,'Normen en kosten'!D87:E185,2,FALSE)*'11'!$G$11</f>
        <v>#N/A</v>
      </c>
      <c r="L87" s="125">
        <f t="shared" si="3"/>
        <v>0</v>
      </c>
      <c r="M87" s="128" t="e">
        <f t="shared" si="5"/>
        <v>#N/A</v>
      </c>
      <c r="O87" s="66"/>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4"/>
        <v>#N/A</v>
      </c>
      <c r="K88" s="127" t="e">
        <f>+VLOOKUP(J88,'Normen en kosten'!D88:E186,2,FALSE)*'11'!$G$11</f>
        <v>#N/A</v>
      </c>
      <c r="L88" s="125">
        <f t="shared" si="3"/>
        <v>0</v>
      </c>
      <c r="M88" s="128" t="e">
        <f t="shared" si="5"/>
        <v>#N/A</v>
      </c>
      <c r="O88" s="66"/>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4"/>
        <v>#N/A</v>
      </c>
      <c r="K89" s="127" t="e">
        <f>+VLOOKUP(J89,'Normen en kosten'!D89:E187,2,FALSE)*'11'!$G$11</f>
        <v>#N/A</v>
      </c>
      <c r="L89" s="125">
        <f t="shared" si="3"/>
        <v>0</v>
      </c>
      <c r="M89" s="128" t="e">
        <f t="shared" si="5"/>
        <v>#N/A</v>
      </c>
      <c r="O89" s="66"/>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4"/>
        <v>#N/A</v>
      </c>
      <c r="K90" s="127" t="e">
        <f>+VLOOKUP(J90,'Normen en kosten'!D90:E188,2,FALSE)*'11'!$G$11</f>
        <v>#N/A</v>
      </c>
      <c r="L90" s="125">
        <f t="shared" si="3"/>
        <v>0</v>
      </c>
      <c r="M90" s="128" t="e">
        <f t="shared" si="5"/>
        <v>#N/A</v>
      </c>
      <c r="O90" s="66"/>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4"/>
        <v>#N/A</v>
      </c>
      <c r="K91" s="127" t="e">
        <f>+VLOOKUP(J91,'Normen en kosten'!D91:E189,2,FALSE)*'11'!$G$11</f>
        <v>#N/A</v>
      </c>
      <c r="L91" s="125">
        <f t="shared" si="3"/>
        <v>0</v>
      </c>
      <c r="M91" s="128" t="e">
        <f t="shared" si="5"/>
        <v>#N/A</v>
      </c>
      <c r="O91" s="66"/>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4"/>
        <v>#N/A</v>
      </c>
      <c r="K92" s="127" t="e">
        <f>+VLOOKUP(J92,'Normen en kosten'!D92:E190,2,FALSE)*'11'!$G$11</f>
        <v>#N/A</v>
      </c>
      <c r="L92" s="125">
        <f t="shared" si="3"/>
        <v>0</v>
      </c>
      <c r="M92" s="128" t="e">
        <f t="shared" si="5"/>
        <v>#N/A</v>
      </c>
      <c r="O92" s="66"/>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4"/>
        <v>#N/A</v>
      </c>
      <c r="K93" s="127" t="e">
        <f>+VLOOKUP(J93,'Normen en kosten'!D93:E191,2,FALSE)*'11'!$G$11</f>
        <v>#N/A</v>
      </c>
      <c r="L93" s="125">
        <f t="shared" si="3"/>
        <v>0</v>
      </c>
      <c r="M93" s="128" t="e">
        <f t="shared" si="5"/>
        <v>#N/A</v>
      </c>
      <c r="O93" s="66"/>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4"/>
        <v>#N/A</v>
      </c>
      <c r="K94" s="127" t="e">
        <f>+VLOOKUP(J94,'Normen en kosten'!D94:E192,2,FALSE)*'11'!$G$11</f>
        <v>#N/A</v>
      </c>
      <c r="L94" s="125">
        <f t="shared" si="3"/>
        <v>0</v>
      </c>
      <c r="M94" s="128" t="e">
        <f t="shared" si="5"/>
        <v>#N/A</v>
      </c>
      <c r="O94" s="66"/>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4"/>
        <v>#N/A</v>
      </c>
      <c r="K95" s="127" t="e">
        <f>+VLOOKUP(J95,'Normen en kosten'!D95:E193,2,FALSE)*'11'!$G$11</f>
        <v>#N/A</v>
      </c>
      <c r="L95" s="125">
        <f t="shared" si="3"/>
        <v>0</v>
      </c>
      <c r="M95" s="128" t="e">
        <f t="shared" si="5"/>
        <v>#N/A</v>
      </c>
      <c r="O95" s="66"/>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4"/>
        <v>#N/A</v>
      </c>
      <c r="K96" s="127" t="e">
        <f>+VLOOKUP(J96,'Normen en kosten'!D96:E194,2,FALSE)*'11'!$G$11</f>
        <v>#N/A</v>
      </c>
      <c r="L96" s="125">
        <f t="shared" si="3"/>
        <v>0</v>
      </c>
      <c r="M96" s="128" t="e">
        <f t="shared" si="5"/>
        <v>#N/A</v>
      </c>
      <c r="O96" s="66"/>
    </row>
    <row r="97" spans="1:15" x14ac:dyDescent="0.25">
      <c r="A97" s="124"/>
      <c r="B97" s="125"/>
      <c r="C97" s="129"/>
      <c r="D97" s="129" t="e">
        <f>VLOOKUP(C97,'Dropdown vloerafw en cat'!P123:Q140,2,FALSE)</f>
        <v>#N/A</v>
      </c>
      <c r="E97" s="126"/>
      <c r="F97" s="126" t="e">
        <f>VLOOKUP(D97,'Normen en kosten'!$A$5:$B$103,2,FALSE)</f>
        <v>#N/A</v>
      </c>
      <c r="G97" s="125"/>
      <c r="H97" s="125"/>
      <c r="I97" s="125"/>
      <c r="J97" s="125" t="e">
        <f t="shared" si="4"/>
        <v>#N/A</v>
      </c>
      <c r="K97" s="127" t="e">
        <f>+VLOOKUP(J97,'Normen en kosten'!D97:E195,2,FALSE)*'11'!$G$11</f>
        <v>#N/A</v>
      </c>
      <c r="L97" s="125">
        <f t="shared" si="3"/>
        <v>0</v>
      </c>
      <c r="M97" s="128" t="e">
        <f t="shared" si="5"/>
        <v>#N/A</v>
      </c>
      <c r="O97" s="66"/>
    </row>
    <row r="98" spans="1:15" x14ac:dyDescent="0.25">
      <c r="A98" s="124"/>
      <c r="B98" s="125"/>
      <c r="C98" s="129"/>
      <c r="D98" s="129" t="e">
        <f>VLOOKUP(C98,'Dropdown vloerafw en cat'!P124:Q141,2,FALSE)</f>
        <v>#N/A</v>
      </c>
      <c r="E98" s="126"/>
      <c r="F98" s="126" t="e">
        <f>VLOOKUP(D98,'Normen en kosten'!$A$5:$B$103,2,FALSE)</f>
        <v>#N/A</v>
      </c>
      <c r="G98" s="125"/>
      <c r="H98" s="125"/>
      <c r="I98" s="125"/>
      <c r="J98" s="125" t="e">
        <f t="shared" si="4"/>
        <v>#N/A</v>
      </c>
      <c r="K98" s="127" t="e">
        <f>+VLOOKUP(J98,'Normen en kosten'!D98:E196,2,FALSE)*'11'!$G$11</f>
        <v>#N/A</v>
      </c>
      <c r="L98" s="125">
        <f t="shared" si="3"/>
        <v>0</v>
      </c>
      <c r="M98" s="128" t="e">
        <f t="shared" si="5"/>
        <v>#N/A</v>
      </c>
      <c r="O98" s="66"/>
    </row>
    <row r="99" spans="1:15" x14ac:dyDescent="0.25">
      <c r="A99" s="124"/>
      <c r="B99" s="125"/>
      <c r="C99" s="129"/>
      <c r="D99" s="129" t="e">
        <f>VLOOKUP(C99,'Dropdown vloerafw en cat'!P125:Q142,2,FALSE)</f>
        <v>#N/A</v>
      </c>
      <c r="E99" s="126"/>
      <c r="F99" s="126" t="e">
        <f>VLOOKUP(D99,'Normen en kosten'!$A$5:$B$103,2,FALSE)</f>
        <v>#N/A</v>
      </c>
      <c r="G99" s="125"/>
      <c r="H99" s="125"/>
      <c r="I99" s="125"/>
      <c r="J99" s="125" t="e">
        <f t="shared" si="4"/>
        <v>#N/A</v>
      </c>
      <c r="K99" s="127" t="e">
        <f>+VLOOKUP(J99,'Normen en kosten'!D99:E197,2,FALSE)*'11'!$G$11</f>
        <v>#N/A</v>
      </c>
      <c r="L99" s="125">
        <f t="shared" si="3"/>
        <v>0</v>
      </c>
      <c r="M99" s="128" t="e">
        <f t="shared" si="5"/>
        <v>#N/A</v>
      </c>
      <c r="N99" s="93"/>
      <c r="O99" s="66"/>
    </row>
    <row r="100" spans="1:15" x14ac:dyDescent="0.25">
      <c r="A100" s="124"/>
      <c r="B100" s="125"/>
      <c r="C100" s="129"/>
      <c r="D100" s="129" t="e">
        <f>VLOOKUP(C100,'Dropdown vloerafw en cat'!P126:Q143,2,FALSE)</f>
        <v>#N/A</v>
      </c>
      <c r="E100" s="126"/>
      <c r="F100" s="126" t="e">
        <f>VLOOKUP(D100,'Normen en kosten'!$A$5:$B$103,2,FALSE)</f>
        <v>#N/A</v>
      </c>
      <c r="G100" s="125"/>
      <c r="H100" s="125"/>
      <c r="I100" s="125"/>
      <c r="J100" s="125" t="e">
        <f t="shared" si="4"/>
        <v>#N/A</v>
      </c>
      <c r="K100" s="127" t="e">
        <f>+VLOOKUP(J100,'Normen en kosten'!D100:E198,2,FALSE)*'11'!$G$11</f>
        <v>#N/A</v>
      </c>
      <c r="L100" s="125">
        <f t="shared" si="3"/>
        <v>0</v>
      </c>
      <c r="M100" s="128" t="e">
        <f t="shared" si="5"/>
        <v>#N/A</v>
      </c>
      <c r="O100" s="66"/>
    </row>
    <row r="101" spans="1:15" x14ac:dyDescent="0.25">
      <c r="A101" s="124"/>
      <c r="B101" s="125"/>
      <c r="C101" s="129"/>
      <c r="D101" s="129" t="e">
        <f>VLOOKUP(C101,'Dropdown vloerafw en cat'!P127:Q144,2,FALSE)</f>
        <v>#N/A</v>
      </c>
      <c r="E101" s="126"/>
      <c r="F101" s="126" t="e">
        <f>VLOOKUP(D101,'Normen en kosten'!$A$5:$B$103,2,FALSE)</f>
        <v>#N/A</v>
      </c>
      <c r="G101" s="125"/>
      <c r="H101" s="125"/>
      <c r="I101" s="125"/>
      <c r="J101" s="125" t="e">
        <f t="shared" si="4"/>
        <v>#N/A</v>
      </c>
      <c r="K101" s="127" t="e">
        <f>+VLOOKUP(J101,'Normen en kosten'!D101:E199,2,FALSE)*'11'!$G$11</f>
        <v>#N/A</v>
      </c>
      <c r="L101" s="125">
        <f t="shared" si="3"/>
        <v>0</v>
      </c>
      <c r="M101" s="128" t="e">
        <f t="shared" si="5"/>
        <v>#N/A</v>
      </c>
      <c r="O101" s="66"/>
    </row>
    <row r="102" spans="1:15" x14ac:dyDescent="0.25">
      <c r="A102" s="124"/>
      <c r="B102" s="125"/>
      <c r="C102" s="129"/>
      <c r="D102" s="129" t="e">
        <f>VLOOKUP(C102,'Dropdown vloerafw en cat'!P128:Q145,2,FALSE)</f>
        <v>#N/A</v>
      </c>
      <c r="E102" s="126"/>
      <c r="F102" s="126" t="e">
        <f>VLOOKUP(D102,'Normen en kosten'!$A$5:$B$103,2,FALSE)</f>
        <v>#N/A</v>
      </c>
      <c r="G102" s="125"/>
      <c r="H102" s="125"/>
      <c r="I102" s="125"/>
      <c r="J102" s="125" t="e">
        <f t="shared" si="4"/>
        <v>#N/A</v>
      </c>
      <c r="K102" s="127" t="e">
        <f>+VLOOKUP(J102,'Normen en kosten'!D102:E200,2,FALSE)*'11'!$G$11</f>
        <v>#N/A</v>
      </c>
      <c r="L102" s="125">
        <f t="shared" si="3"/>
        <v>0</v>
      </c>
      <c r="M102" s="128" t="e">
        <f t="shared" si="5"/>
        <v>#N/A</v>
      </c>
      <c r="O102" s="66"/>
    </row>
    <row r="103" spans="1:15" x14ac:dyDescent="0.25">
      <c r="A103" s="124"/>
      <c r="B103" s="125"/>
      <c r="C103" s="129"/>
      <c r="D103" s="129" t="e">
        <f>VLOOKUP(C103,'Dropdown vloerafw en cat'!P129:Q146,2,FALSE)</f>
        <v>#N/A</v>
      </c>
      <c r="E103" s="126"/>
      <c r="F103" s="126" t="e">
        <f>VLOOKUP(D103,'Normen en kosten'!$A$5:$B$103,2,FALSE)</f>
        <v>#N/A</v>
      </c>
      <c r="G103" s="125"/>
      <c r="H103" s="125"/>
      <c r="I103" s="125"/>
      <c r="J103" s="125" t="e">
        <f t="shared" si="4"/>
        <v>#N/A</v>
      </c>
      <c r="K103" s="127" t="e">
        <f>+VLOOKUP(J103,'Normen en kosten'!D103:E201,2,FALSE)*'11'!$G$11</f>
        <v>#N/A</v>
      </c>
      <c r="L103" s="125">
        <f t="shared" si="3"/>
        <v>0</v>
      </c>
      <c r="M103" s="128" t="e">
        <f t="shared" si="5"/>
        <v>#N/A</v>
      </c>
      <c r="O103" s="66"/>
    </row>
    <row r="104" spans="1:15" x14ac:dyDescent="0.25">
      <c r="A104" s="124"/>
      <c r="B104" s="125"/>
      <c r="C104" s="129"/>
      <c r="D104" s="129" t="e">
        <f>VLOOKUP(C104,'Dropdown vloerafw en cat'!P130:Q147,2,FALSE)</f>
        <v>#N/A</v>
      </c>
      <c r="E104" s="126"/>
      <c r="F104" s="126" t="e">
        <f>VLOOKUP(D104,'Normen en kosten'!$A$5:$B$103,2,FALSE)</f>
        <v>#N/A</v>
      </c>
      <c r="G104" s="125"/>
      <c r="H104" s="125"/>
      <c r="I104" s="125"/>
      <c r="J104" s="125" t="e">
        <f t="shared" si="4"/>
        <v>#N/A</v>
      </c>
      <c r="K104" s="127" t="e">
        <f>+VLOOKUP(J104,'Normen en kosten'!D104:E202,2,FALSE)*'11'!$G$11</f>
        <v>#N/A</v>
      </c>
      <c r="L104" s="125">
        <f t="shared" si="3"/>
        <v>0</v>
      </c>
      <c r="M104" s="128" t="e">
        <f t="shared" si="5"/>
        <v>#N/A</v>
      </c>
      <c r="O104" s="66"/>
    </row>
    <row r="105" spans="1:15" x14ac:dyDescent="0.25">
      <c r="A105" s="124"/>
      <c r="B105" s="125"/>
      <c r="C105" s="129"/>
      <c r="D105" s="129" t="e">
        <f>VLOOKUP(C105,'Dropdown vloerafw en cat'!P131:Q148,2,FALSE)</f>
        <v>#N/A</v>
      </c>
      <c r="E105" s="126"/>
      <c r="F105" s="126" t="e">
        <f>VLOOKUP(D105,'Normen en kosten'!$A$5:$B$103,2,FALSE)</f>
        <v>#N/A</v>
      </c>
      <c r="G105" s="125"/>
      <c r="H105" s="125"/>
      <c r="I105" s="125"/>
      <c r="J105" s="125" t="e">
        <f t="shared" si="4"/>
        <v>#N/A</v>
      </c>
      <c r="K105" s="127" t="e">
        <f>+VLOOKUP(J105,'Normen en kosten'!D105:E203,2,FALSE)*'11'!$G$11</f>
        <v>#N/A</v>
      </c>
      <c r="L105" s="125">
        <f t="shared" si="3"/>
        <v>0</v>
      </c>
      <c r="M105" s="128" t="e">
        <f t="shared" si="5"/>
        <v>#N/A</v>
      </c>
      <c r="O105" s="66"/>
    </row>
    <row r="106" spans="1:15" x14ac:dyDescent="0.25">
      <c r="A106" s="124"/>
      <c r="B106" s="125"/>
      <c r="C106" s="129"/>
      <c r="D106" s="129" t="e">
        <f>VLOOKUP(C106,'Dropdown vloerafw en cat'!P132:Q149,2,FALSE)</f>
        <v>#N/A</v>
      </c>
      <c r="E106" s="126"/>
      <c r="F106" s="126" t="e">
        <f>VLOOKUP(D106,'Normen en kosten'!$A$5:$B$103,2,FALSE)</f>
        <v>#N/A</v>
      </c>
      <c r="G106" s="125"/>
      <c r="H106" s="125"/>
      <c r="I106" s="125"/>
      <c r="J106" s="125" t="e">
        <f t="shared" si="4"/>
        <v>#N/A</v>
      </c>
      <c r="K106" s="127" t="e">
        <f>+VLOOKUP(J106,'Normen en kosten'!D106:E204,2,FALSE)*'11'!$G$11</f>
        <v>#N/A</v>
      </c>
      <c r="L106" s="125">
        <f t="shared" si="3"/>
        <v>0</v>
      </c>
      <c r="M106" s="128" t="e">
        <f t="shared" si="5"/>
        <v>#N/A</v>
      </c>
      <c r="O106" s="66"/>
    </row>
    <row r="107" spans="1:15" x14ac:dyDescent="0.25">
      <c r="A107" s="124"/>
      <c r="B107" s="125"/>
      <c r="C107" s="129"/>
      <c r="D107" s="129" t="e">
        <f>VLOOKUP(C107,'Dropdown vloerafw en cat'!P133:Q150,2,FALSE)</f>
        <v>#N/A</v>
      </c>
      <c r="E107" s="126"/>
      <c r="F107" s="126" t="e">
        <f>VLOOKUP(D107,'Normen en kosten'!$A$5:$B$103,2,FALSE)</f>
        <v>#N/A</v>
      </c>
      <c r="G107" s="125"/>
      <c r="H107" s="125"/>
      <c r="I107" s="125"/>
      <c r="J107" s="125" t="e">
        <f t="shared" si="4"/>
        <v>#N/A</v>
      </c>
      <c r="K107" s="127" t="e">
        <f>+VLOOKUP(J107,'Normen en kosten'!D107:E205,2,FALSE)*'11'!$G$11</f>
        <v>#N/A</v>
      </c>
      <c r="L107" s="125">
        <f t="shared" si="3"/>
        <v>0</v>
      </c>
      <c r="M107" s="128" t="e">
        <f t="shared" si="5"/>
        <v>#N/A</v>
      </c>
      <c r="O107" s="66"/>
    </row>
    <row r="108" spans="1:15" x14ac:dyDescent="0.25">
      <c r="A108" s="124"/>
      <c r="B108" s="125"/>
      <c r="C108" s="129"/>
      <c r="D108" s="129" t="e">
        <f>VLOOKUP(C108,'Dropdown vloerafw en cat'!P134:Q151,2,FALSE)</f>
        <v>#N/A</v>
      </c>
      <c r="E108" s="126"/>
      <c r="F108" s="126" t="e">
        <f>VLOOKUP(D108,'Normen en kosten'!$A$5:$B$103,2,FALSE)</f>
        <v>#N/A</v>
      </c>
      <c r="G108" s="125"/>
      <c r="H108" s="125"/>
      <c r="I108" s="125"/>
      <c r="J108" s="125" t="e">
        <f t="shared" si="4"/>
        <v>#N/A</v>
      </c>
      <c r="K108" s="127" t="e">
        <f>+VLOOKUP(J108,'Normen en kosten'!D108:E206,2,FALSE)*'11'!$G$11</f>
        <v>#N/A</v>
      </c>
      <c r="L108" s="125">
        <f t="shared" si="3"/>
        <v>0</v>
      </c>
      <c r="M108" s="128" t="e">
        <f t="shared" si="5"/>
        <v>#N/A</v>
      </c>
      <c r="O108" s="66"/>
    </row>
    <row r="109" spans="1:15" x14ac:dyDescent="0.25">
      <c r="A109" s="124"/>
      <c r="B109" s="125"/>
      <c r="C109" s="129"/>
      <c r="D109" s="129" t="e">
        <f>VLOOKUP(C109,'Dropdown vloerafw en cat'!P135:Q152,2,FALSE)</f>
        <v>#N/A</v>
      </c>
      <c r="E109" s="126"/>
      <c r="F109" s="126" t="e">
        <f>VLOOKUP(D109,'Normen en kosten'!$A$5:$B$103,2,FALSE)</f>
        <v>#N/A</v>
      </c>
      <c r="G109" s="125"/>
      <c r="H109" s="125"/>
      <c r="I109" s="125"/>
      <c r="J109" s="125" t="e">
        <f t="shared" si="4"/>
        <v>#N/A</v>
      </c>
      <c r="K109" s="127" t="e">
        <f>+VLOOKUP(J109,'Normen en kosten'!D109:E207,2,FALSE)*'11'!$G$11</f>
        <v>#N/A</v>
      </c>
      <c r="L109" s="125">
        <f t="shared" si="3"/>
        <v>0</v>
      </c>
      <c r="M109" s="128" t="e">
        <f t="shared" si="5"/>
        <v>#N/A</v>
      </c>
      <c r="O109" s="66"/>
    </row>
    <row r="110" spans="1:15" x14ac:dyDescent="0.25">
      <c r="A110" s="124"/>
      <c r="B110" s="125"/>
      <c r="C110" s="129"/>
      <c r="D110" s="129" t="e">
        <f>VLOOKUP(C110,'Dropdown vloerafw en cat'!P136:Q153,2,FALSE)</f>
        <v>#N/A</v>
      </c>
      <c r="E110" s="126"/>
      <c r="F110" s="126" t="e">
        <f>VLOOKUP(D110,'Normen en kosten'!$A$5:$B$103,2,FALSE)</f>
        <v>#N/A</v>
      </c>
      <c r="G110" s="125"/>
      <c r="H110" s="125"/>
      <c r="I110" s="125"/>
      <c r="J110" s="125" t="e">
        <f t="shared" si="4"/>
        <v>#N/A</v>
      </c>
      <c r="K110" s="127" t="e">
        <f>+VLOOKUP(J110,'Normen en kosten'!D110:E208,2,FALSE)*'11'!$G$11</f>
        <v>#N/A</v>
      </c>
      <c r="L110" s="125">
        <f t="shared" si="3"/>
        <v>0</v>
      </c>
      <c r="M110" s="128" t="e">
        <f t="shared" si="5"/>
        <v>#N/A</v>
      </c>
      <c r="O110" s="66"/>
    </row>
    <row r="111" spans="1:15" x14ac:dyDescent="0.25">
      <c r="A111" s="124"/>
      <c r="B111" s="125"/>
      <c r="C111" s="129"/>
      <c r="D111" s="129" t="e">
        <f>VLOOKUP(C111,'Dropdown vloerafw en cat'!P137:Q154,2,FALSE)</f>
        <v>#N/A</v>
      </c>
      <c r="E111" s="126"/>
      <c r="F111" s="126" t="e">
        <f>VLOOKUP(D111,'Normen en kosten'!$A$5:$B$103,2,FALSE)</f>
        <v>#N/A</v>
      </c>
      <c r="G111" s="125"/>
      <c r="H111" s="125"/>
      <c r="I111" s="125"/>
      <c r="J111" s="125" t="e">
        <f t="shared" si="4"/>
        <v>#N/A</v>
      </c>
      <c r="K111" s="127" t="e">
        <f>+VLOOKUP(J111,'Normen en kosten'!D111:E209,2,FALSE)*'11'!$G$11</f>
        <v>#N/A</v>
      </c>
      <c r="L111" s="125">
        <f t="shared" si="3"/>
        <v>0</v>
      </c>
      <c r="M111" s="128" t="e">
        <f t="shared" si="5"/>
        <v>#N/A</v>
      </c>
      <c r="O111" s="66"/>
    </row>
    <row r="112" spans="1:15" x14ac:dyDescent="0.25">
      <c r="A112" s="124"/>
      <c r="B112" s="125"/>
      <c r="C112" s="129"/>
      <c r="D112" s="129" t="e">
        <f>VLOOKUP(C112,'Dropdown vloerafw en cat'!P138:Q155,2,FALSE)</f>
        <v>#N/A</v>
      </c>
      <c r="E112" s="126"/>
      <c r="F112" s="126" t="e">
        <f>VLOOKUP(D112,'Normen en kosten'!$A$5:$B$103,2,FALSE)</f>
        <v>#N/A</v>
      </c>
      <c r="G112" s="125"/>
      <c r="H112" s="125"/>
      <c r="I112" s="125"/>
      <c r="J112" s="125" t="e">
        <f t="shared" si="4"/>
        <v>#N/A</v>
      </c>
      <c r="K112" s="127" t="e">
        <f>+VLOOKUP(J112,'Normen en kosten'!D112:E210,2,FALSE)*'11'!$G$11</f>
        <v>#N/A</v>
      </c>
      <c r="L112" s="125">
        <f t="shared" si="3"/>
        <v>0</v>
      </c>
      <c r="M112" s="128" t="e">
        <f t="shared" si="5"/>
        <v>#N/A</v>
      </c>
      <c r="O112" s="66"/>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4"/>
        <v>#N/A</v>
      </c>
      <c r="K113" s="127" t="e">
        <f>+VLOOKUP(J113,'Normen en kosten'!D113:E211,2,FALSE)*'11'!$G$11</f>
        <v>#N/A</v>
      </c>
      <c r="L113" s="125">
        <f t="shared" si="3"/>
        <v>0</v>
      </c>
      <c r="M113" s="128" t="e">
        <f t="shared" si="5"/>
        <v>#N/A</v>
      </c>
      <c r="O113" s="66"/>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4"/>
        <v>#N/A</v>
      </c>
      <c r="K114" s="127" t="e">
        <f>+VLOOKUP(J114,'Normen en kosten'!D114:E212,2,FALSE)*'11'!$G$11</f>
        <v>#N/A</v>
      </c>
      <c r="L114" s="125">
        <f t="shared" si="3"/>
        <v>0</v>
      </c>
      <c r="M114" s="128" t="e">
        <f t="shared" si="5"/>
        <v>#N/A</v>
      </c>
      <c r="O114" s="66"/>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4"/>
        <v>#N/A</v>
      </c>
      <c r="K115" s="127" t="e">
        <f>+VLOOKUP(J115,'Normen en kosten'!D115:E213,2,FALSE)*'11'!$G$11</f>
        <v>#N/A</v>
      </c>
      <c r="L115" s="125">
        <f t="shared" si="3"/>
        <v>0</v>
      </c>
      <c r="M115" s="128" t="e">
        <f t="shared" si="5"/>
        <v>#N/A</v>
      </c>
      <c r="O115" s="66"/>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4"/>
        <v>#N/A</v>
      </c>
      <c r="K116" s="127" t="e">
        <f>+VLOOKUP(J116,'Normen en kosten'!D116:E214,2,FALSE)*'11'!$G$11</f>
        <v>#N/A</v>
      </c>
      <c r="L116" s="125">
        <f t="shared" si="3"/>
        <v>0</v>
      </c>
      <c r="M116" s="128" t="e">
        <f t="shared" si="5"/>
        <v>#N/A</v>
      </c>
      <c r="O116" s="6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4"/>
        <v>#N/A</v>
      </c>
      <c r="K117" s="127" t="e">
        <f>+VLOOKUP(J117,'Normen en kosten'!D117:E215,2,FALSE)*'11'!$G$11</f>
        <v>#N/A</v>
      </c>
      <c r="L117" s="125">
        <f t="shared" si="3"/>
        <v>0</v>
      </c>
      <c r="M117" s="128" t="e">
        <f t="shared" si="5"/>
        <v>#N/A</v>
      </c>
      <c r="O117" s="66"/>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4"/>
        <v>#N/A</v>
      </c>
      <c r="K118" s="127" t="e">
        <f>+VLOOKUP(J118,'Normen en kosten'!D118:E216,2,FALSE)*'11'!$G$11</f>
        <v>#N/A</v>
      </c>
      <c r="L118" s="125">
        <f t="shared" si="3"/>
        <v>0</v>
      </c>
      <c r="M118" s="128" t="e">
        <f t="shared" si="5"/>
        <v>#N/A</v>
      </c>
      <c r="O118" s="66"/>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4"/>
        <v>#N/A</v>
      </c>
      <c r="K119" s="127" t="e">
        <f>+VLOOKUP(J119,'Normen en kosten'!D119:E217,2,FALSE)*'11'!$G$11</f>
        <v>#N/A</v>
      </c>
      <c r="L119" s="125">
        <f t="shared" si="3"/>
        <v>0</v>
      </c>
      <c r="M119" s="128" t="e">
        <f t="shared" si="5"/>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4"/>
        <v>#N/A</v>
      </c>
      <c r="K120" s="127" t="e">
        <f>+VLOOKUP(J120,'Normen en kosten'!D120:E218,2,FALSE)*'11'!$G$11</f>
        <v>#N/A</v>
      </c>
      <c r="L120" s="125">
        <f t="shared" si="3"/>
        <v>0</v>
      </c>
      <c r="M120" s="128" t="e">
        <f t="shared" si="5"/>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4"/>
        <v>#N/A</v>
      </c>
      <c r="K121" s="127" t="e">
        <f>+VLOOKUP(J121,'Normen en kosten'!D121:E219,2,FALSE)*'11'!$G$11</f>
        <v>#N/A</v>
      </c>
      <c r="L121" s="125">
        <f t="shared" si="3"/>
        <v>0</v>
      </c>
      <c r="M121" s="128" t="e">
        <f t="shared" si="5"/>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4"/>
        <v>#N/A</v>
      </c>
      <c r="K122" s="127" t="e">
        <f>+VLOOKUP(J122,'Normen en kosten'!D122:E220,2,FALSE)*'11'!$G$11</f>
        <v>#N/A</v>
      </c>
      <c r="L122" s="125">
        <f t="shared" si="3"/>
        <v>0</v>
      </c>
      <c r="M122" s="128" t="e">
        <f t="shared" si="5"/>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4"/>
        <v>#N/A</v>
      </c>
      <c r="K123" s="127" t="e">
        <f>+VLOOKUP(J123,'Normen en kosten'!D123:E221,2,FALSE)*'11'!$G$11</f>
        <v>#N/A</v>
      </c>
      <c r="L123" s="125">
        <f t="shared" si="3"/>
        <v>0</v>
      </c>
      <c r="M123" s="128" t="e">
        <f t="shared" si="5"/>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4"/>
        <v>#N/A</v>
      </c>
      <c r="K124" s="127" t="e">
        <f>+VLOOKUP(J124,'Normen en kosten'!D124:E222,2,FALSE)*'11'!$G$11</f>
        <v>#N/A</v>
      </c>
      <c r="L124" s="125">
        <f t="shared" si="3"/>
        <v>0</v>
      </c>
      <c r="M124" s="128" t="e">
        <f t="shared" si="5"/>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4"/>
        <v>#N/A</v>
      </c>
      <c r="K125" s="127" t="e">
        <f>+VLOOKUP(J125,'Normen en kosten'!D125:E223,2,FALSE)*'11'!$G$11</f>
        <v>#N/A</v>
      </c>
      <c r="L125" s="125">
        <f t="shared" si="3"/>
        <v>0</v>
      </c>
      <c r="M125" s="128" t="e">
        <f t="shared" si="5"/>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4"/>
        <v>#N/A</v>
      </c>
      <c r="K126" s="127" t="e">
        <f>+VLOOKUP(J126,'Normen en kosten'!D126:E224,2,FALSE)*'11'!$G$11</f>
        <v>#N/A</v>
      </c>
      <c r="L126" s="125">
        <f t="shared" si="3"/>
        <v>0</v>
      </c>
      <c r="M126" s="128" t="e">
        <f t="shared" si="5"/>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4"/>
        <v>#N/A</v>
      </c>
      <c r="K127" s="127" t="e">
        <f>+VLOOKUP(J127,'Normen en kosten'!D127:E225,2,FALSE)*'11'!$G$11</f>
        <v>#N/A</v>
      </c>
      <c r="L127" s="125">
        <f t="shared" si="3"/>
        <v>0</v>
      </c>
      <c r="M127" s="128" t="e">
        <f t="shared" si="5"/>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4"/>
        <v>#N/A</v>
      </c>
      <c r="K128" s="127" t="e">
        <f>+VLOOKUP(J128,'Normen en kosten'!D128:E226,2,FALSE)*'11'!$G$11</f>
        <v>#N/A</v>
      </c>
      <c r="L128" s="125">
        <f t="shared" si="3"/>
        <v>0</v>
      </c>
      <c r="M128" s="128" t="e">
        <f t="shared" si="5"/>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4"/>
        <v>#N/A</v>
      </c>
      <c r="K129" s="127" t="e">
        <f>+VLOOKUP(J129,'Normen en kosten'!D129:E227,2,FALSE)*'11'!$G$11</f>
        <v>#N/A</v>
      </c>
      <c r="L129" s="125">
        <f t="shared" si="3"/>
        <v>0</v>
      </c>
      <c r="M129" s="128" t="e">
        <f t="shared" si="5"/>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4"/>
        <v>#N/A</v>
      </c>
      <c r="K130" s="127" t="e">
        <f>+VLOOKUP(J130,'Normen en kosten'!D130:E228,2,FALSE)*'11'!$G$11</f>
        <v>#N/A</v>
      </c>
      <c r="L130" s="125">
        <f t="shared" si="3"/>
        <v>0</v>
      </c>
      <c r="M130" s="128" t="e">
        <f t="shared" si="5"/>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4"/>
        <v>#N/A</v>
      </c>
      <c r="K131" s="127" t="e">
        <f>+VLOOKUP(J131,'Normen en kosten'!D131:E229,2,FALSE)*'11'!$G$11</f>
        <v>#N/A</v>
      </c>
      <c r="L131" s="125">
        <f t="shared" si="3"/>
        <v>0</v>
      </c>
      <c r="M131" s="128" t="e">
        <f t="shared" si="5"/>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4"/>
        <v>#N/A</v>
      </c>
      <c r="K132" s="127" t="e">
        <f>+VLOOKUP(J132,'Normen en kosten'!D132:E230,2,FALSE)*'11'!$G$11</f>
        <v>#N/A</v>
      </c>
      <c r="L132" s="125">
        <f t="shared" si="3"/>
        <v>0</v>
      </c>
      <c r="M132" s="128" t="e">
        <f t="shared" si="5"/>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4"/>
        <v>#N/A</v>
      </c>
      <c r="K133" s="127" t="e">
        <f>+VLOOKUP(J133,'Normen en kosten'!D133:E231,2,FALSE)*'11'!$G$11</f>
        <v>#N/A</v>
      </c>
      <c r="L133" s="125">
        <f t="shared" ref="L133:L196" si="6">+I133*G133</f>
        <v>0</v>
      </c>
      <c r="M133" s="128" t="e">
        <f t="shared" si="5"/>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7">F134&amp;I134</f>
        <v>#N/A</v>
      </c>
      <c r="K134" s="127" t="e">
        <f>+VLOOKUP(J134,'Normen en kosten'!D134:E232,2,FALSE)*'11'!$G$11</f>
        <v>#N/A</v>
      </c>
      <c r="L134" s="125">
        <f t="shared" si="6"/>
        <v>0</v>
      </c>
      <c r="M134" s="128" t="e">
        <f t="shared" ref="M134:M197" si="8">+IF(K134=0,0,L134/K134)</f>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7"/>
        <v>#N/A</v>
      </c>
      <c r="K135" s="127" t="e">
        <f>+VLOOKUP(J135,'Normen en kosten'!D135:E233,2,FALSE)*'11'!$G$11</f>
        <v>#N/A</v>
      </c>
      <c r="L135" s="125">
        <f t="shared" si="6"/>
        <v>0</v>
      </c>
      <c r="M135" s="128" t="e">
        <f t="shared" si="8"/>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7"/>
        <v>#N/A</v>
      </c>
      <c r="K136" s="127" t="e">
        <f>+VLOOKUP(J136,'Normen en kosten'!D136:E234,2,FALSE)*'11'!$G$11</f>
        <v>#N/A</v>
      </c>
      <c r="L136" s="125">
        <f t="shared" si="6"/>
        <v>0</v>
      </c>
      <c r="M136" s="128" t="e">
        <f t="shared" si="8"/>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7"/>
        <v>#N/A</v>
      </c>
      <c r="K137" s="127" t="e">
        <f>+VLOOKUP(J137,'Normen en kosten'!D137:E235,2,FALSE)*'11'!$G$11</f>
        <v>#N/A</v>
      </c>
      <c r="L137" s="125">
        <f t="shared" si="6"/>
        <v>0</v>
      </c>
      <c r="M137" s="128" t="e">
        <f t="shared" si="8"/>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7"/>
        <v>#N/A</v>
      </c>
      <c r="K138" s="127" t="e">
        <f>+VLOOKUP(J138,'Normen en kosten'!D138:E236,2,FALSE)*'11'!$G$11</f>
        <v>#N/A</v>
      </c>
      <c r="L138" s="125">
        <f t="shared" si="6"/>
        <v>0</v>
      </c>
      <c r="M138" s="128" t="e">
        <f t="shared" si="8"/>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7"/>
        <v>#N/A</v>
      </c>
      <c r="K139" s="127" t="e">
        <f>+VLOOKUP(J139,'Normen en kosten'!D139:E237,2,FALSE)*'11'!$G$11</f>
        <v>#N/A</v>
      </c>
      <c r="L139" s="125">
        <f t="shared" si="6"/>
        <v>0</v>
      </c>
      <c r="M139" s="128" t="e">
        <f t="shared" si="8"/>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7"/>
        <v>#N/A</v>
      </c>
      <c r="K140" s="127" t="e">
        <f>+VLOOKUP(J140,'Normen en kosten'!D140:E238,2,FALSE)*'11'!$G$11</f>
        <v>#N/A</v>
      </c>
      <c r="L140" s="125">
        <f t="shared" si="6"/>
        <v>0</v>
      </c>
      <c r="M140" s="128" t="e">
        <f t="shared" si="8"/>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7"/>
        <v>#N/A</v>
      </c>
      <c r="K141" s="127" t="e">
        <f>+VLOOKUP(J141,'Normen en kosten'!D141:E239,2,FALSE)*'11'!$G$11</f>
        <v>#N/A</v>
      </c>
      <c r="L141" s="125">
        <f t="shared" si="6"/>
        <v>0</v>
      </c>
      <c r="M141" s="128" t="e">
        <f t="shared" si="8"/>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7"/>
        <v>#N/A</v>
      </c>
      <c r="K142" s="127" t="e">
        <f>+VLOOKUP(J142,'Normen en kosten'!D142:E240,2,FALSE)*'11'!$G$11</f>
        <v>#N/A</v>
      </c>
      <c r="L142" s="125">
        <f t="shared" si="6"/>
        <v>0</v>
      </c>
      <c r="M142" s="128" t="e">
        <f t="shared" si="8"/>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7"/>
        <v>#N/A</v>
      </c>
      <c r="K143" s="127" t="e">
        <f>+VLOOKUP(J143,'Normen en kosten'!D143:E241,2,FALSE)*'11'!$G$11</f>
        <v>#N/A</v>
      </c>
      <c r="L143" s="125">
        <f t="shared" si="6"/>
        <v>0</v>
      </c>
      <c r="M143" s="128" t="e">
        <f t="shared" si="8"/>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7"/>
        <v>#N/A</v>
      </c>
      <c r="K144" s="127" t="e">
        <f>+VLOOKUP(J144,'Normen en kosten'!D144:E242,2,FALSE)*'11'!$G$11</f>
        <v>#N/A</v>
      </c>
      <c r="L144" s="125">
        <f t="shared" si="6"/>
        <v>0</v>
      </c>
      <c r="M144" s="128" t="e">
        <f t="shared" si="8"/>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7"/>
        <v>#N/A</v>
      </c>
      <c r="K145" s="127" t="e">
        <f>+VLOOKUP(J145,'Normen en kosten'!D145:E243,2,FALSE)*'11'!$G$11</f>
        <v>#N/A</v>
      </c>
      <c r="L145" s="125">
        <f t="shared" si="6"/>
        <v>0</v>
      </c>
      <c r="M145" s="128" t="e">
        <f t="shared" si="8"/>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7"/>
        <v>#N/A</v>
      </c>
      <c r="K146" s="127" t="e">
        <f>+VLOOKUP(J146,'Normen en kosten'!D146:E244,2,FALSE)*'11'!$G$11</f>
        <v>#N/A</v>
      </c>
      <c r="L146" s="125">
        <f t="shared" si="6"/>
        <v>0</v>
      </c>
      <c r="M146" s="128" t="e">
        <f t="shared" si="8"/>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7"/>
        <v>#N/A</v>
      </c>
      <c r="K147" s="127" t="e">
        <f>+VLOOKUP(J147,'Normen en kosten'!D147:E245,2,FALSE)*'11'!$G$11</f>
        <v>#N/A</v>
      </c>
      <c r="L147" s="125">
        <f t="shared" si="6"/>
        <v>0</v>
      </c>
      <c r="M147" s="128" t="e">
        <f t="shared" si="8"/>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7"/>
        <v>#N/A</v>
      </c>
      <c r="K148" s="127" t="e">
        <f>+VLOOKUP(J148,'Normen en kosten'!D148:E246,2,FALSE)*'11'!$G$11</f>
        <v>#N/A</v>
      </c>
      <c r="L148" s="125">
        <f t="shared" si="6"/>
        <v>0</v>
      </c>
      <c r="M148" s="128" t="e">
        <f t="shared" si="8"/>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7"/>
        <v>#N/A</v>
      </c>
      <c r="K149" s="127" t="e">
        <f>+VLOOKUP(J149,'Normen en kosten'!D149:E247,2,FALSE)*'11'!$G$11</f>
        <v>#N/A</v>
      </c>
      <c r="L149" s="125">
        <f t="shared" si="6"/>
        <v>0</v>
      </c>
      <c r="M149" s="128" t="e">
        <f t="shared" si="8"/>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7"/>
        <v>#N/A</v>
      </c>
      <c r="K150" s="127" t="e">
        <f>+VLOOKUP(J150,'Normen en kosten'!D150:E248,2,FALSE)*'11'!$G$11</f>
        <v>#N/A</v>
      </c>
      <c r="L150" s="125">
        <f t="shared" si="6"/>
        <v>0</v>
      </c>
      <c r="M150" s="128" t="e">
        <f t="shared" si="8"/>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7"/>
        <v>#N/A</v>
      </c>
      <c r="K151" s="127" t="e">
        <f>+VLOOKUP(J151,'Normen en kosten'!D151:E249,2,FALSE)*'11'!$G$11</f>
        <v>#N/A</v>
      </c>
      <c r="L151" s="125">
        <f t="shared" si="6"/>
        <v>0</v>
      </c>
      <c r="M151" s="128" t="e">
        <f t="shared" si="8"/>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7"/>
        <v>#N/A</v>
      </c>
      <c r="K152" s="127" t="e">
        <f>+VLOOKUP(J152,'Normen en kosten'!D152:E250,2,FALSE)*'11'!$G$11</f>
        <v>#N/A</v>
      </c>
      <c r="L152" s="125">
        <f t="shared" si="6"/>
        <v>0</v>
      </c>
      <c r="M152" s="128" t="e">
        <f t="shared" si="8"/>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7"/>
        <v>#N/A</v>
      </c>
      <c r="K153" s="127" t="e">
        <f>+VLOOKUP(J153,'Normen en kosten'!D153:E251,2,FALSE)*'11'!$G$11</f>
        <v>#N/A</v>
      </c>
      <c r="L153" s="125">
        <f t="shared" si="6"/>
        <v>0</v>
      </c>
      <c r="M153" s="128" t="e">
        <f t="shared" si="8"/>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7"/>
        <v>#N/A</v>
      </c>
      <c r="K154" s="127" t="e">
        <f>+VLOOKUP(J154,'Normen en kosten'!D154:E252,2,FALSE)*'11'!$G$11</f>
        <v>#N/A</v>
      </c>
      <c r="L154" s="125">
        <f t="shared" si="6"/>
        <v>0</v>
      </c>
      <c r="M154" s="128" t="e">
        <f t="shared" si="8"/>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7"/>
        <v>#N/A</v>
      </c>
      <c r="K155" s="127" t="e">
        <f>+VLOOKUP(J155,'Normen en kosten'!D155:E253,2,FALSE)*'11'!$G$11</f>
        <v>#N/A</v>
      </c>
      <c r="L155" s="125">
        <f t="shared" si="6"/>
        <v>0</v>
      </c>
      <c r="M155" s="128" t="e">
        <f t="shared" si="8"/>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7"/>
        <v>#N/A</v>
      </c>
      <c r="K156" s="127" t="e">
        <f>+VLOOKUP(J156,'Normen en kosten'!D156:E254,2,FALSE)*'11'!$G$11</f>
        <v>#N/A</v>
      </c>
      <c r="L156" s="125">
        <f t="shared" si="6"/>
        <v>0</v>
      </c>
      <c r="M156" s="128" t="e">
        <f t="shared" si="8"/>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7"/>
        <v>#N/A</v>
      </c>
      <c r="K157" s="127" t="e">
        <f>+VLOOKUP(J157,'Normen en kosten'!D157:E255,2,FALSE)*'11'!$G$11</f>
        <v>#N/A</v>
      </c>
      <c r="L157" s="125">
        <f t="shared" si="6"/>
        <v>0</v>
      </c>
      <c r="M157" s="128" t="e">
        <f t="shared" si="8"/>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7"/>
        <v>#N/A</v>
      </c>
      <c r="K158" s="127" t="e">
        <f>+VLOOKUP(J158,'Normen en kosten'!D158:E256,2,FALSE)*'11'!$G$11</f>
        <v>#N/A</v>
      </c>
      <c r="L158" s="125">
        <f t="shared" si="6"/>
        <v>0</v>
      </c>
      <c r="M158" s="128" t="e">
        <f t="shared" si="8"/>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7"/>
        <v>#N/A</v>
      </c>
      <c r="K159" s="127" t="e">
        <f>+VLOOKUP(J159,'Normen en kosten'!D159:E257,2,FALSE)*'11'!$G$11</f>
        <v>#N/A</v>
      </c>
      <c r="L159" s="125">
        <f t="shared" si="6"/>
        <v>0</v>
      </c>
      <c r="M159" s="128" t="e">
        <f t="shared" si="8"/>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7"/>
        <v>#N/A</v>
      </c>
      <c r="K160" s="127" t="e">
        <f>+VLOOKUP(J160,'Normen en kosten'!D160:E258,2,FALSE)*'11'!$G$11</f>
        <v>#N/A</v>
      </c>
      <c r="L160" s="125">
        <f t="shared" si="6"/>
        <v>0</v>
      </c>
      <c r="M160" s="128" t="e">
        <f t="shared" si="8"/>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7"/>
        <v>#N/A</v>
      </c>
      <c r="K161" s="127" t="e">
        <f>+VLOOKUP(J161,'Normen en kosten'!D161:E259,2,FALSE)*'11'!$G$11</f>
        <v>#N/A</v>
      </c>
      <c r="L161" s="125">
        <f t="shared" si="6"/>
        <v>0</v>
      </c>
      <c r="M161" s="128" t="e">
        <f t="shared" si="8"/>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7"/>
        <v>#N/A</v>
      </c>
      <c r="K162" s="127" t="e">
        <f>+VLOOKUP(J162,'Normen en kosten'!D162:E260,2,FALSE)*'11'!$G$11</f>
        <v>#N/A</v>
      </c>
      <c r="L162" s="125">
        <f t="shared" si="6"/>
        <v>0</v>
      </c>
      <c r="M162" s="128" t="e">
        <f t="shared" si="8"/>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7"/>
        <v>#N/A</v>
      </c>
      <c r="K163" s="127" t="e">
        <f>+VLOOKUP(J163,'Normen en kosten'!D163:E261,2,FALSE)*'11'!$G$11</f>
        <v>#N/A</v>
      </c>
      <c r="L163" s="125">
        <f t="shared" si="6"/>
        <v>0</v>
      </c>
      <c r="M163" s="128" t="e">
        <f t="shared" si="8"/>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7"/>
        <v>#N/A</v>
      </c>
      <c r="K164" s="127" t="e">
        <f>+VLOOKUP(J164,'Normen en kosten'!D164:E262,2,FALSE)*'11'!$G$11</f>
        <v>#N/A</v>
      </c>
      <c r="L164" s="125">
        <f t="shared" si="6"/>
        <v>0</v>
      </c>
      <c r="M164" s="128" t="e">
        <f t="shared" si="8"/>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7"/>
        <v>#N/A</v>
      </c>
      <c r="K165" s="127" t="e">
        <f>+VLOOKUP(J165,'Normen en kosten'!D165:E263,2,FALSE)*'11'!$G$11</f>
        <v>#N/A</v>
      </c>
      <c r="L165" s="125">
        <f t="shared" si="6"/>
        <v>0</v>
      </c>
      <c r="M165" s="128" t="e">
        <f t="shared" si="8"/>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7"/>
        <v>#N/A</v>
      </c>
      <c r="K166" s="127" t="e">
        <f>+VLOOKUP(J166,'Normen en kosten'!D166:E264,2,FALSE)*'11'!$G$11</f>
        <v>#N/A</v>
      </c>
      <c r="L166" s="125">
        <f t="shared" si="6"/>
        <v>0</v>
      </c>
      <c r="M166" s="128" t="e">
        <f t="shared" si="8"/>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7"/>
        <v>#N/A</v>
      </c>
      <c r="K167" s="127" t="e">
        <f>+VLOOKUP(J167,'Normen en kosten'!D167:E265,2,FALSE)*'11'!$G$11</f>
        <v>#N/A</v>
      </c>
      <c r="L167" s="125">
        <f t="shared" si="6"/>
        <v>0</v>
      </c>
      <c r="M167" s="128" t="e">
        <f t="shared" si="8"/>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7"/>
        <v>#N/A</v>
      </c>
      <c r="K168" s="127" t="e">
        <f>+VLOOKUP(J168,'Normen en kosten'!D168:E266,2,FALSE)*'11'!$G$11</f>
        <v>#N/A</v>
      </c>
      <c r="L168" s="125">
        <f t="shared" si="6"/>
        <v>0</v>
      </c>
      <c r="M168" s="128" t="e">
        <f t="shared" si="8"/>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7"/>
        <v>#N/A</v>
      </c>
      <c r="K169" s="127" t="e">
        <f>+VLOOKUP(J169,'Normen en kosten'!D169:E267,2,FALSE)*'11'!$G$11</f>
        <v>#N/A</v>
      </c>
      <c r="L169" s="125">
        <f t="shared" si="6"/>
        <v>0</v>
      </c>
      <c r="M169" s="128" t="e">
        <f t="shared" si="8"/>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7"/>
        <v>#N/A</v>
      </c>
      <c r="K170" s="127" t="e">
        <f>+VLOOKUP(J170,'Normen en kosten'!D170:E268,2,FALSE)*'11'!$G$11</f>
        <v>#N/A</v>
      </c>
      <c r="L170" s="125">
        <f t="shared" si="6"/>
        <v>0</v>
      </c>
      <c r="M170" s="128" t="e">
        <f t="shared" si="8"/>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7"/>
        <v>#N/A</v>
      </c>
      <c r="K171" s="127" t="e">
        <f>+VLOOKUP(J171,'Normen en kosten'!D171:E269,2,FALSE)*'11'!$G$11</f>
        <v>#N/A</v>
      </c>
      <c r="L171" s="125">
        <f t="shared" si="6"/>
        <v>0</v>
      </c>
      <c r="M171" s="128" t="e">
        <f t="shared" si="8"/>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7"/>
        <v>#N/A</v>
      </c>
      <c r="K172" s="127" t="e">
        <f>+VLOOKUP(J172,'Normen en kosten'!D172:E270,2,FALSE)*'11'!$G$11</f>
        <v>#N/A</v>
      </c>
      <c r="L172" s="125">
        <f t="shared" si="6"/>
        <v>0</v>
      </c>
      <c r="M172" s="128" t="e">
        <f t="shared" si="8"/>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7"/>
        <v>#N/A</v>
      </c>
      <c r="K173" s="127" t="e">
        <f>+VLOOKUP(J173,'Normen en kosten'!D173:E271,2,FALSE)*'11'!$G$11</f>
        <v>#N/A</v>
      </c>
      <c r="L173" s="125">
        <f t="shared" si="6"/>
        <v>0</v>
      </c>
      <c r="M173" s="128" t="e">
        <f t="shared" si="8"/>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7"/>
        <v>#N/A</v>
      </c>
      <c r="K174" s="127" t="e">
        <f>+VLOOKUP(J174,'Normen en kosten'!D174:E272,2,FALSE)*'11'!$G$11</f>
        <v>#N/A</v>
      </c>
      <c r="L174" s="125">
        <f t="shared" si="6"/>
        <v>0</v>
      </c>
      <c r="M174" s="128" t="e">
        <f t="shared" si="8"/>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7"/>
        <v>#N/A</v>
      </c>
      <c r="K175" s="127" t="e">
        <f>+VLOOKUP(J175,'Normen en kosten'!D175:E273,2,FALSE)*'11'!$G$11</f>
        <v>#N/A</v>
      </c>
      <c r="L175" s="125">
        <f t="shared" si="6"/>
        <v>0</v>
      </c>
      <c r="M175" s="128" t="e">
        <f t="shared" si="8"/>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7"/>
        <v>#N/A</v>
      </c>
      <c r="K176" s="127" t="e">
        <f>+VLOOKUP(J176,'Normen en kosten'!D176:E274,2,FALSE)*'11'!$G$11</f>
        <v>#N/A</v>
      </c>
      <c r="L176" s="125">
        <f t="shared" si="6"/>
        <v>0</v>
      </c>
      <c r="M176" s="128" t="e">
        <f t="shared" si="8"/>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7"/>
        <v>#N/A</v>
      </c>
      <c r="K177" s="127" t="e">
        <f>+VLOOKUP(J177,'Normen en kosten'!D177:E275,2,FALSE)*'11'!$G$11</f>
        <v>#N/A</v>
      </c>
      <c r="L177" s="125">
        <f t="shared" si="6"/>
        <v>0</v>
      </c>
      <c r="M177" s="128" t="e">
        <f t="shared" si="8"/>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7"/>
        <v>#N/A</v>
      </c>
      <c r="K178" s="127" t="e">
        <f>+VLOOKUP(J178,'Normen en kosten'!D178:E276,2,FALSE)*'11'!$G$11</f>
        <v>#N/A</v>
      </c>
      <c r="L178" s="125">
        <f t="shared" si="6"/>
        <v>0</v>
      </c>
      <c r="M178" s="128" t="e">
        <f t="shared" si="8"/>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7"/>
        <v>#N/A</v>
      </c>
      <c r="K179" s="127" t="e">
        <f>+VLOOKUP(J179,'Normen en kosten'!D179:E277,2,FALSE)*'11'!$G$11</f>
        <v>#N/A</v>
      </c>
      <c r="L179" s="125">
        <f t="shared" si="6"/>
        <v>0</v>
      </c>
      <c r="M179" s="128" t="e">
        <f t="shared" si="8"/>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7"/>
        <v>#N/A</v>
      </c>
      <c r="K180" s="127" t="e">
        <f>+VLOOKUP(J180,'Normen en kosten'!D180:E278,2,FALSE)*'11'!$G$11</f>
        <v>#N/A</v>
      </c>
      <c r="L180" s="125">
        <f t="shared" si="6"/>
        <v>0</v>
      </c>
      <c r="M180" s="128" t="e">
        <f t="shared" si="8"/>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7"/>
        <v>#N/A</v>
      </c>
      <c r="K181" s="127" t="e">
        <f>+VLOOKUP(J181,'Normen en kosten'!D181:E279,2,FALSE)*'11'!$G$11</f>
        <v>#N/A</v>
      </c>
      <c r="L181" s="125">
        <f t="shared" si="6"/>
        <v>0</v>
      </c>
      <c r="M181" s="128" t="e">
        <f t="shared" si="8"/>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7"/>
        <v>#N/A</v>
      </c>
      <c r="K182" s="127" t="e">
        <f>+VLOOKUP(J182,'Normen en kosten'!D182:E280,2,FALSE)*'11'!$G$11</f>
        <v>#N/A</v>
      </c>
      <c r="L182" s="125">
        <f t="shared" si="6"/>
        <v>0</v>
      </c>
      <c r="M182" s="128" t="e">
        <f t="shared" si="8"/>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7"/>
        <v>#N/A</v>
      </c>
      <c r="K183" s="127" t="e">
        <f>+VLOOKUP(J183,'Normen en kosten'!D183:E281,2,FALSE)*'11'!$G$11</f>
        <v>#N/A</v>
      </c>
      <c r="L183" s="125">
        <f t="shared" si="6"/>
        <v>0</v>
      </c>
      <c r="M183" s="128" t="e">
        <f t="shared" si="8"/>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7"/>
        <v>#N/A</v>
      </c>
      <c r="K184" s="127" t="e">
        <f>+VLOOKUP(J184,'Normen en kosten'!D184:E282,2,FALSE)*'11'!$G$11</f>
        <v>#N/A</v>
      </c>
      <c r="L184" s="125">
        <f t="shared" si="6"/>
        <v>0</v>
      </c>
      <c r="M184" s="128" t="e">
        <f t="shared" si="8"/>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7"/>
        <v>#N/A</v>
      </c>
      <c r="K185" s="127" t="e">
        <f>+VLOOKUP(J185,'Normen en kosten'!D185:E283,2,FALSE)*'11'!$G$11</f>
        <v>#N/A</v>
      </c>
      <c r="L185" s="125">
        <f t="shared" si="6"/>
        <v>0</v>
      </c>
      <c r="M185" s="128" t="e">
        <f t="shared" si="8"/>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7"/>
        <v>#N/A</v>
      </c>
      <c r="K186" s="127" t="e">
        <f>+VLOOKUP(J186,'Normen en kosten'!D186:E284,2,FALSE)*'11'!$G$11</f>
        <v>#N/A</v>
      </c>
      <c r="L186" s="125">
        <f t="shared" si="6"/>
        <v>0</v>
      </c>
      <c r="M186" s="128" t="e">
        <f t="shared" si="8"/>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7"/>
        <v>#N/A</v>
      </c>
      <c r="K187" s="127" t="e">
        <f>+VLOOKUP(J187,'Normen en kosten'!D187:E285,2,FALSE)*'11'!$G$11</f>
        <v>#N/A</v>
      </c>
      <c r="L187" s="125">
        <f t="shared" si="6"/>
        <v>0</v>
      </c>
      <c r="M187" s="128" t="e">
        <f t="shared" si="8"/>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7"/>
        <v>#N/A</v>
      </c>
      <c r="K188" s="127" t="e">
        <f>+VLOOKUP(J188,'Normen en kosten'!D188:E286,2,FALSE)*'11'!$G$11</f>
        <v>#N/A</v>
      </c>
      <c r="L188" s="125">
        <f t="shared" si="6"/>
        <v>0</v>
      </c>
      <c r="M188" s="128" t="e">
        <f t="shared" si="8"/>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7"/>
        <v>#N/A</v>
      </c>
      <c r="K189" s="127" t="e">
        <f>+VLOOKUP(J189,'Normen en kosten'!D189:E287,2,FALSE)*'11'!$G$11</f>
        <v>#N/A</v>
      </c>
      <c r="L189" s="125">
        <f t="shared" si="6"/>
        <v>0</v>
      </c>
      <c r="M189" s="128" t="e">
        <f t="shared" si="8"/>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7"/>
        <v>#N/A</v>
      </c>
      <c r="K190" s="127" t="e">
        <f>+VLOOKUP(J190,'Normen en kosten'!D190:E288,2,FALSE)*'11'!$G$11</f>
        <v>#N/A</v>
      </c>
      <c r="L190" s="125">
        <f t="shared" si="6"/>
        <v>0</v>
      </c>
      <c r="M190" s="128" t="e">
        <f t="shared" si="8"/>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7"/>
        <v>#N/A</v>
      </c>
      <c r="K191" s="127" t="e">
        <f>+VLOOKUP(J191,'Normen en kosten'!D191:E289,2,FALSE)*'11'!$G$11</f>
        <v>#N/A</v>
      </c>
      <c r="L191" s="125">
        <f t="shared" si="6"/>
        <v>0</v>
      </c>
      <c r="M191" s="128" t="e">
        <f t="shared" si="8"/>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7"/>
        <v>#N/A</v>
      </c>
      <c r="K192" s="127" t="e">
        <f>+VLOOKUP(J192,'Normen en kosten'!D192:E290,2,FALSE)*'11'!$G$11</f>
        <v>#N/A</v>
      </c>
      <c r="L192" s="125">
        <f t="shared" si="6"/>
        <v>0</v>
      </c>
      <c r="M192" s="128" t="e">
        <f t="shared" si="8"/>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7"/>
        <v>#N/A</v>
      </c>
      <c r="K193" s="127" t="e">
        <f>+VLOOKUP(J193,'Normen en kosten'!D193:E291,2,FALSE)*'11'!$G$11</f>
        <v>#N/A</v>
      </c>
      <c r="L193" s="125">
        <f t="shared" si="6"/>
        <v>0</v>
      </c>
      <c r="M193" s="128" t="e">
        <f t="shared" si="8"/>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7"/>
        <v>#N/A</v>
      </c>
      <c r="K194" s="127" t="e">
        <f>+VLOOKUP(J194,'Normen en kosten'!D194:E292,2,FALSE)*'11'!$G$11</f>
        <v>#N/A</v>
      </c>
      <c r="L194" s="125">
        <f t="shared" si="6"/>
        <v>0</v>
      </c>
      <c r="M194" s="128" t="e">
        <f t="shared" si="8"/>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7"/>
        <v>#N/A</v>
      </c>
      <c r="K195" s="127" t="e">
        <f>+VLOOKUP(J195,'Normen en kosten'!D195:E293,2,FALSE)*'11'!$G$11</f>
        <v>#N/A</v>
      </c>
      <c r="L195" s="125">
        <f t="shared" si="6"/>
        <v>0</v>
      </c>
      <c r="M195" s="128" t="e">
        <f t="shared" si="8"/>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7"/>
        <v>#N/A</v>
      </c>
      <c r="K196" s="127" t="e">
        <f>+VLOOKUP(J196,'Normen en kosten'!D196:E294,2,FALSE)*'11'!$G$11</f>
        <v>#N/A</v>
      </c>
      <c r="L196" s="125">
        <f t="shared" si="6"/>
        <v>0</v>
      </c>
      <c r="M196" s="128" t="e">
        <f t="shared" si="8"/>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7"/>
        <v>#N/A</v>
      </c>
      <c r="K197" s="127" t="e">
        <f>+VLOOKUP(J197,'Normen en kosten'!D197:E295,2,FALSE)*'11'!$G$11</f>
        <v>#N/A</v>
      </c>
      <c r="L197" s="125">
        <f t="shared" ref="L197:L199" si="9">+I197*G197</f>
        <v>0</v>
      </c>
      <c r="M197" s="128" t="e">
        <f t="shared" si="8"/>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0">F198&amp;I198</f>
        <v>#N/A</v>
      </c>
      <c r="K198" s="127" t="e">
        <f>+VLOOKUP(J198,'Normen en kosten'!D198:E296,2,FALSE)*'11'!$G$11</f>
        <v>#N/A</v>
      </c>
      <c r="L198" s="125">
        <f t="shared" si="9"/>
        <v>0</v>
      </c>
      <c r="M198" s="128" t="e">
        <f t="shared" ref="M198:M199" si="11">+IF(K198=0,0,L198/K198)</f>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0"/>
        <v>#N/A</v>
      </c>
      <c r="K199" s="127" t="e">
        <f>+VLOOKUP(J199,'Normen en kosten'!D199:E297,2,FALSE)*'11'!$G$11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etk2DilcrvzKSYQbknhfl2S30BY8FQ1PneCKOXG0wRuH9zxqckHWu5JI/ubAGn+hSGP1cHwg3Ef6pCIdefEplg==" saltValue="UQmUuJyGajGoarFQif8/8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CC1E8310-6B2A-4675-9230-D77954E58905}">
          <x14:formula1>
            <xm:f>'Dropdown vloerafw en cat'!$B$2:$B$13</xm:f>
          </x14:formula1>
          <xm:sqref>H5:H199</xm:sqref>
        </x14:dataValidation>
        <x14:dataValidation type="list" allowBlank="1" showInputMessage="1" showErrorMessage="1" xr:uid="{7510EE4D-E3C4-469E-B673-9900EF77C580}">
          <x14:formula1>
            <xm:f>'Dropdown vloerafw en cat'!$P$2:$P$47</xm:f>
          </x14:formula1>
          <xm:sqref>C5:C199</xm:sqref>
        </x14:dataValidation>
        <x14:dataValidation type="list" allowBlank="1" showInputMessage="1" showErrorMessage="1" xr:uid="{5A1DBC2A-AE8C-4591-8B5C-ACD2DD5C717B}">
          <x14:formula1>
            <xm:f>'Dropdown vloerafw en cat'!$K$2:$K$13</xm:f>
          </x14:formula1>
          <xm:sqref>D5:D199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54F4-5BC2-4B5D-B647-A81B06CFDEA3}">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12,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Werkplaats Beilen</v>
      </c>
      <c r="C4" s="296"/>
      <c r="D4" s="296"/>
      <c r="E4" s="297"/>
      <c r="F4" s="298"/>
      <c r="G4" s="299"/>
      <c r="H4" s="300"/>
      <c r="I4" s="238"/>
      <c r="J4" s="238"/>
      <c r="K4" s="238"/>
    </row>
    <row r="5" spans="1:11" x14ac:dyDescent="0.25">
      <c r="A5" s="272" t="s">
        <v>15</v>
      </c>
      <c r="B5" s="296" t="str">
        <f>VLOOKUP(H5,'Kosten VSR (her)controles'!A5:E54,4)</f>
        <v>Eursing 4</v>
      </c>
      <c r="C5" s="296"/>
      <c r="D5" s="296"/>
      <c r="E5" s="301"/>
      <c r="F5" s="298"/>
      <c r="G5" s="302" t="s">
        <v>19</v>
      </c>
      <c r="H5" s="303">
        <v>12</v>
      </c>
      <c r="I5" s="238"/>
      <c r="J5" s="238"/>
      <c r="K5" s="238"/>
    </row>
    <row r="6" spans="1:11" x14ac:dyDescent="0.25">
      <c r="A6" s="304" t="s">
        <v>17</v>
      </c>
      <c r="B6" s="305" t="str">
        <f>VLOOKUP(H5,'Kosten VSR (her)controles'!A5:E54,5)</f>
        <v>Beilen</v>
      </c>
      <c r="C6" s="305"/>
      <c r="D6" s="305"/>
      <c r="E6" s="306"/>
      <c r="F6" s="307"/>
      <c r="G6" s="308" t="s">
        <v>20</v>
      </c>
      <c r="H6" s="309" t="str">
        <f>CONCATENATE(H5,"a")</f>
        <v>12a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+MAX('12a'!I6:I200)</f>
        <v>255</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3.9215686274509803E-3</v>
      </c>
      <c r="F11" s="319" t="e">
        <f>'12a'!L200/'12a'!M200</f>
        <v>#DIV/0!</v>
      </c>
      <c r="G11" s="293">
        <v>1</v>
      </c>
      <c r="H11" s="387">
        <f>('12a'!M200*Offertetarief)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f>GETPIVOTDATA("m2",'12a'!$A$205,"vloerafwerking","Linoleum")</f>
        <v>315</v>
      </c>
      <c r="F16" s="375">
        <f>+'Normen en kosten'!I4</f>
        <v>0</v>
      </c>
      <c r="G16" s="375">
        <f t="shared" ref="G16:G29" si="0">E16*F16</f>
        <v>0</v>
      </c>
      <c r="H16" s="190">
        <v>1</v>
      </c>
      <c r="I16" s="376">
        <f t="shared" ref="I16:I29" si="1">IF(H16="","",SUM(G16*H16))</f>
        <v>0</v>
      </c>
    </row>
    <row r="17" spans="1:9" x14ac:dyDescent="0.25">
      <c r="A17" s="461" t="str">
        <f>'Normen en kosten'!G5</f>
        <v>Recoaten linoleum</v>
      </c>
      <c r="B17" s="462"/>
      <c r="C17" s="462"/>
      <c r="D17" s="462"/>
      <c r="E17" s="188">
        <f>E16</f>
        <v>315</v>
      </c>
      <c r="F17" s="375">
        <f>+'Normen en kosten'!I5</f>
        <v>0</v>
      </c>
      <c r="G17" s="375">
        <f t="shared" si="0"/>
        <v>0</v>
      </c>
      <c r="H17" s="190" t="s">
        <v>348</v>
      </c>
      <c r="I17" s="376"/>
    </row>
    <row r="18" spans="1:9" x14ac:dyDescent="0.25">
      <c r="A18" s="461" t="str">
        <f>'Normen en kosten'!G6</f>
        <v>Volsprayen linoleum</v>
      </c>
      <c r="B18" s="462"/>
      <c r="C18" s="462"/>
      <c r="D18" s="462"/>
      <c r="E18" s="188">
        <f>E16</f>
        <v>315</v>
      </c>
      <c r="F18" s="375">
        <f>+'Normen en kosten'!I6</f>
        <v>0</v>
      </c>
      <c r="G18" s="375">
        <f t="shared" si="0"/>
        <v>0</v>
      </c>
      <c r="H18" s="190">
        <v>3</v>
      </c>
      <c r="I18" s="376">
        <f t="shared" si="1"/>
        <v>0</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125.6</v>
      </c>
      <c r="F21" s="375">
        <f>+'Normen en kosten'!I9</f>
        <v>0</v>
      </c>
      <c r="G21" s="375">
        <f t="shared" si="0"/>
        <v>0</v>
      </c>
      <c r="H21" s="190">
        <v>2</v>
      </c>
      <c r="I21" s="376">
        <f t="shared" si="1"/>
        <v>0</v>
      </c>
    </row>
    <row r="22" spans="1:9" x14ac:dyDescent="0.25">
      <c r="A22" s="461" t="str">
        <f>'Normen en kosten'!G10</f>
        <v>Wassen binnengevelglas</v>
      </c>
      <c r="B22" s="462"/>
      <c r="C22" s="462"/>
      <c r="D22" s="462"/>
      <c r="E22" s="188">
        <v>125.6</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116.2</v>
      </c>
      <c r="F23" s="375">
        <f>+'Normen en kosten'!I11</f>
        <v>0</v>
      </c>
      <c r="G23" s="375">
        <f t="shared" si="0"/>
        <v>0</v>
      </c>
      <c r="H23" s="190">
        <v>2</v>
      </c>
      <c r="I23" s="376">
        <f t="shared" si="1"/>
        <v>0</v>
      </c>
    </row>
    <row r="24" spans="1:9" x14ac:dyDescent="0.25">
      <c r="A24" s="461" t="str">
        <f>'Normen en kosten'!G12</f>
        <v>Koepelglas wassen</v>
      </c>
      <c r="B24" s="462"/>
      <c r="C24" s="462"/>
      <c r="D24" s="462"/>
      <c r="E24" s="188">
        <v>3</v>
      </c>
      <c r="F24" s="375">
        <f>+'Normen en kosten'!I12</f>
        <v>0</v>
      </c>
      <c r="G24" s="375">
        <f t="shared" si="0"/>
        <v>0</v>
      </c>
      <c r="H24" s="190" t="s">
        <v>348</v>
      </c>
      <c r="I24" s="376"/>
    </row>
    <row r="25" spans="1:9" x14ac:dyDescent="0.25">
      <c r="A25" s="461" t="str">
        <f>'Normen en kosten'!G13</f>
        <v>Boeidelen wassen</v>
      </c>
      <c r="B25" s="462"/>
      <c r="C25" s="462"/>
      <c r="D25" s="462"/>
      <c r="E25" s="188">
        <v>49.2</v>
      </c>
      <c r="F25" s="375">
        <f>+'Normen en kosten'!I13</f>
        <v>0</v>
      </c>
      <c r="G25" s="375">
        <f t="shared" si="0"/>
        <v>0</v>
      </c>
      <c r="H25" s="190">
        <v>1</v>
      </c>
      <c r="I25" s="376">
        <f t="shared" si="1"/>
        <v>0</v>
      </c>
    </row>
    <row r="26" spans="1:9" x14ac:dyDescent="0.25">
      <c r="A26" s="461" t="str">
        <f>'Normen en kosten'!G14</f>
        <v>Gevelbeplating wassen</v>
      </c>
      <c r="B26" s="462"/>
      <c r="C26" s="462"/>
      <c r="D26" s="462"/>
      <c r="E26" s="188">
        <v>721.8</v>
      </c>
      <c r="F26" s="375">
        <f>+'Normen en kosten'!I14</f>
        <v>0</v>
      </c>
      <c r="G26" s="375">
        <f t="shared" si="0"/>
        <v>0</v>
      </c>
      <c r="H26" s="190" t="s">
        <v>348</v>
      </c>
      <c r="I26" s="376"/>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t="s">
        <v>644</v>
      </c>
      <c r="B34" s="273"/>
      <c r="C34" s="274"/>
      <c r="D34" s="325" t="s">
        <v>645</v>
      </c>
      <c r="E34" s="190">
        <v>1</v>
      </c>
      <c r="F34" s="146"/>
      <c r="G34" s="379">
        <f t="shared" si="2"/>
        <v>0</v>
      </c>
      <c r="H34" s="190">
        <v>52</v>
      </c>
      <c r="I34" s="383">
        <f t="shared" ref="I34:I43" si="3">+IF(A34="","",H34*G34)</f>
        <v>0</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(her)controles'!H16</f>
        <v>100</v>
      </c>
      <c r="F53" s="334">
        <f>'Kosten VSR (her)controles'!I5</f>
        <v>4</v>
      </c>
      <c r="G53" s="226"/>
      <c r="H53" s="226"/>
      <c r="I53" s="388">
        <f>SUM(E53*F53)</f>
        <v>400</v>
      </c>
      <c r="J53" s="256"/>
      <c r="K53" s="256"/>
    </row>
    <row r="54" spans="1:12" ht="15.75" thickTop="1" x14ac:dyDescent="0.25"/>
  </sheetData>
  <sheetProtection algorithmName="SHA-512" hashValue="mSGutBV3RVmRoZNoIMiJ/DH1jgjhYePg61P/64A/iPBdEonMewZwpXDkGyCDinAtLTt/eyttODa3hzI5Vgdg5Q==" saltValue="qxKHUJDj+oHuyPf7kHgC8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rgb="FFC2E76B"/>
  </sheetPr>
  <dimension ref="A1:Q54"/>
  <sheetViews>
    <sheetView showGridLines="0" showZeros="0" zoomScaleNormal="100" workbookViewId="0">
      <selection activeCell="D25" sqref="D25"/>
    </sheetView>
  </sheetViews>
  <sheetFormatPr defaultColWidth="9.140625" defaultRowHeight="15" zeroHeight="1" x14ac:dyDescent="0.25"/>
  <cols>
    <col min="1" max="1" width="58.5703125" style="199" customWidth="1"/>
    <col min="2" max="2" width="9.7109375" style="199" customWidth="1"/>
    <col min="3" max="3" width="9.7109375" style="210" customWidth="1"/>
    <col min="4" max="4" width="9.7109375" style="199" customWidth="1"/>
    <col min="5" max="5" width="9.7109375" style="210" customWidth="1"/>
    <col min="6" max="6" width="9.7109375" style="199" customWidth="1"/>
    <col min="7" max="7" width="9.7109375" style="210" customWidth="1"/>
    <col min="8" max="8" width="5.7109375" style="199" customWidth="1"/>
    <col min="9" max="9" width="13.7109375" style="199" bestFit="1" customWidth="1"/>
    <col min="10" max="16384" width="9.140625" style="199"/>
  </cols>
  <sheetData>
    <row r="1" spans="1:17" x14ac:dyDescent="0.25"/>
    <row r="2" spans="1:17" ht="23.25" x14ac:dyDescent="0.35">
      <c r="A2" s="211" t="str">
        <f>basisgegevens!A2</f>
        <v>Gemeente Midden-Drenthe2021-SMO4500</v>
      </c>
      <c r="B2" s="212"/>
      <c r="C2" s="213"/>
      <c r="D2" s="212"/>
      <c r="E2" s="213"/>
      <c r="F2" s="214"/>
    </row>
    <row r="3" spans="1:17" x14ac:dyDescent="0.25"/>
    <row r="4" spans="1:17" ht="18.75" x14ac:dyDescent="0.3">
      <c r="A4" s="215" t="s">
        <v>86</v>
      </c>
      <c r="B4" s="216">
        <f>opdrachtnemer</f>
        <v>0</v>
      </c>
      <c r="C4" s="217"/>
      <c r="D4" s="198"/>
      <c r="E4" s="217"/>
      <c r="F4" s="198"/>
    </row>
    <row r="5" spans="1:17" x14ac:dyDescent="0.25"/>
    <row r="6" spans="1:17" x14ac:dyDescent="0.25">
      <c r="A6" s="218"/>
      <c r="B6" s="219" t="s">
        <v>58</v>
      </c>
      <c r="C6" s="220"/>
      <c r="D6" s="219" t="s">
        <v>60</v>
      </c>
      <c r="E6" s="220"/>
      <c r="F6" s="219" t="s">
        <v>59</v>
      </c>
      <c r="G6" s="221"/>
      <c r="I6" s="222"/>
      <c r="J6" s="223"/>
      <c r="K6" s="223" t="s">
        <v>77</v>
      </c>
      <c r="L6" s="223"/>
      <c r="M6" s="223"/>
      <c r="N6" s="223"/>
      <c r="O6" s="223"/>
      <c r="P6" s="223"/>
      <c r="Q6" s="224"/>
    </row>
    <row r="7" spans="1:17" ht="15.75" thickBot="1" x14ac:dyDescent="0.3">
      <c r="A7" s="225" t="s">
        <v>135</v>
      </c>
      <c r="B7" s="226"/>
      <c r="C7" s="227"/>
      <c r="D7" s="226"/>
      <c r="E7" s="227"/>
      <c r="F7" s="226"/>
      <c r="G7" s="227"/>
      <c r="I7" s="228"/>
      <c r="J7" s="229" t="s">
        <v>66</v>
      </c>
      <c r="K7" s="229" t="s">
        <v>67</v>
      </c>
      <c r="L7" s="229" t="s">
        <v>68</v>
      </c>
      <c r="M7" s="229" t="s">
        <v>69</v>
      </c>
      <c r="N7" s="229" t="s">
        <v>70</v>
      </c>
      <c r="O7" s="229" t="s">
        <v>71</v>
      </c>
      <c r="P7" s="229" t="s">
        <v>72</v>
      </c>
      <c r="Q7" s="230" t="s">
        <v>73</v>
      </c>
    </row>
    <row r="8" spans="1:17" ht="15.75" thickTop="1" x14ac:dyDescent="0.25">
      <c r="B8" s="231"/>
      <c r="C8" s="232"/>
      <c r="D8" s="231"/>
      <c r="E8" s="232"/>
      <c r="F8" s="231"/>
      <c r="G8" s="232"/>
      <c r="I8" s="222"/>
      <c r="J8" s="223"/>
      <c r="K8" s="223"/>
      <c r="L8" s="223"/>
      <c r="M8" s="223"/>
      <c r="N8" s="223"/>
      <c r="O8" s="223"/>
      <c r="P8" s="223"/>
      <c r="Q8" s="224"/>
    </row>
    <row r="9" spans="1:17" x14ac:dyDescent="0.25">
      <c r="A9" s="233" t="s">
        <v>117</v>
      </c>
      <c r="B9" s="390"/>
      <c r="C9" s="234">
        <f>(C7*B9)</f>
        <v>0</v>
      </c>
      <c r="D9" s="390"/>
      <c r="E9" s="234">
        <f>E7*D9</f>
        <v>0</v>
      </c>
      <c r="F9" s="390"/>
      <c r="G9" s="234">
        <f>G7*F9</f>
        <v>0</v>
      </c>
      <c r="I9" s="228" t="s">
        <v>74</v>
      </c>
      <c r="J9" s="206">
        <f>SUM($E$7*1.5)+($E$19-$E$7)</f>
        <v>0</v>
      </c>
      <c r="K9" s="206">
        <f>SUM($E$7*1.3)+($E$19-$E$7)</f>
        <v>0</v>
      </c>
      <c r="L9" s="206">
        <f>SUM($E$7*1.3)+($E$19-$E$7)</f>
        <v>0</v>
      </c>
      <c r="M9" s="206">
        <f>SUM($E$7*1.3)+($E$19-$E$7)</f>
        <v>0</v>
      </c>
      <c r="N9" s="206">
        <f>SUM($E$7*1.3)+($E$19-$E$7)</f>
        <v>0</v>
      </c>
      <c r="O9" s="206">
        <f t="shared" ref="O9:Q11" si="0">SUM($E$7*1.5)+($E$19-$E$7)</f>
        <v>0</v>
      </c>
      <c r="P9" s="206">
        <f t="shared" si="0"/>
        <v>0</v>
      </c>
      <c r="Q9" s="207">
        <f t="shared" si="0"/>
        <v>0</v>
      </c>
    </row>
    <row r="10" spans="1:17" x14ac:dyDescent="0.25">
      <c r="A10" s="233" t="s">
        <v>61</v>
      </c>
      <c r="B10" s="390"/>
      <c r="C10" s="234">
        <f>(C7*B10)</f>
        <v>0</v>
      </c>
      <c r="D10" s="390"/>
      <c r="E10" s="234">
        <f>E7*D10</f>
        <v>0</v>
      </c>
      <c r="F10" s="390"/>
      <c r="G10" s="234">
        <f>G7*F10</f>
        <v>0</v>
      </c>
      <c r="I10" s="228" t="s">
        <v>75</v>
      </c>
      <c r="J10" s="206">
        <f>SUM($E$7*1)+($E$19-$E$7)</f>
        <v>0</v>
      </c>
      <c r="K10" s="206">
        <f>SUM($E$7*1)+($E$19-$E$7)</f>
        <v>0</v>
      </c>
      <c r="L10" s="206">
        <f>SUM($E$7*1)+($E$19-$E$7)</f>
        <v>0</v>
      </c>
      <c r="M10" s="206">
        <f>SUM($E$7*1)+($E$19-$E$7)</f>
        <v>0</v>
      </c>
      <c r="N10" s="206">
        <f>SUM($E$7*1)+($E$19-$E$7)</f>
        <v>0</v>
      </c>
      <c r="O10" s="206">
        <f t="shared" si="0"/>
        <v>0</v>
      </c>
      <c r="P10" s="206">
        <f t="shared" si="0"/>
        <v>0</v>
      </c>
      <c r="Q10" s="207">
        <f t="shared" si="0"/>
        <v>0</v>
      </c>
    </row>
    <row r="11" spans="1:17" x14ac:dyDescent="0.25">
      <c r="A11" s="235" t="s">
        <v>136</v>
      </c>
      <c r="B11" s="390"/>
      <c r="C11" s="234">
        <f>C7*B11</f>
        <v>0</v>
      </c>
      <c r="D11" s="390"/>
      <c r="E11" s="234">
        <f>E7*D11</f>
        <v>0</v>
      </c>
      <c r="F11" s="390"/>
      <c r="G11" s="234">
        <f>G7*F11</f>
        <v>0</v>
      </c>
      <c r="I11" s="236" t="s">
        <v>76</v>
      </c>
      <c r="J11" s="208">
        <f>SUM($E$7*1.3)+($E$19-$E$7)</f>
        <v>0</v>
      </c>
      <c r="K11" s="208">
        <f>SUM($E$7*1.3)+($E$19-$E$7)</f>
        <v>0</v>
      </c>
      <c r="L11" s="208">
        <f>SUM($E$7*1.3)+($E$19-$E$7)</f>
        <v>0</v>
      </c>
      <c r="M11" s="208">
        <f>SUM($E$7*1.3)+($E$19-$E$7)</f>
        <v>0</v>
      </c>
      <c r="N11" s="208">
        <f>SUM($E$7*1.5)+($E$19-$E$7)</f>
        <v>0</v>
      </c>
      <c r="O11" s="208">
        <f t="shared" si="0"/>
        <v>0</v>
      </c>
      <c r="P11" s="208">
        <f t="shared" si="0"/>
        <v>0</v>
      </c>
      <c r="Q11" s="209">
        <f t="shared" si="0"/>
        <v>0</v>
      </c>
    </row>
    <row r="12" spans="1:17" ht="15.75" thickBot="1" x14ac:dyDescent="0.3">
      <c r="A12" s="225" t="s">
        <v>119</v>
      </c>
      <c r="B12" s="226"/>
      <c r="C12" s="237">
        <f>SUM(C9:C11)</f>
        <v>0</v>
      </c>
      <c r="D12" s="226"/>
      <c r="E12" s="237">
        <f>SUM(E9:E11)</f>
        <v>0</v>
      </c>
      <c r="F12" s="226"/>
      <c r="G12" s="237">
        <f>SUM(G9:G11)</f>
        <v>0</v>
      </c>
      <c r="I12" s="238"/>
      <c r="J12" s="238"/>
      <c r="K12" s="238"/>
      <c r="L12" s="238"/>
      <c r="M12" s="238"/>
      <c r="N12" s="238"/>
      <c r="O12" s="238"/>
      <c r="P12" s="238"/>
      <c r="Q12" s="238"/>
    </row>
    <row r="13" spans="1:17" ht="15.75" thickTop="1" x14ac:dyDescent="0.25">
      <c r="B13" s="231"/>
      <c r="C13" s="232"/>
      <c r="D13" s="231"/>
      <c r="E13" s="232"/>
      <c r="F13" s="231"/>
      <c r="G13" s="232"/>
      <c r="I13" s="222"/>
      <c r="J13" s="223"/>
      <c r="K13" s="223" t="s">
        <v>78</v>
      </c>
      <c r="L13" s="223"/>
      <c r="M13" s="223"/>
      <c r="N13" s="223"/>
      <c r="O13" s="223"/>
      <c r="P13" s="223"/>
      <c r="Q13" s="224"/>
    </row>
    <row r="14" spans="1:17" x14ac:dyDescent="0.25">
      <c r="A14" s="233" t="s">
        <v>62</v>
      </c>
      <c r="B14" s="390"/>
      <c r="C14" s="234">
        <f>C7*B14</f>
        <v>0</v>
      </c>
      <c r="D14" s="390"/>
      <c r="E14" s="234">
        <f>E7*D14</f>
        <v>0</v>
      </c>
      <c r="F14" s="390"/>
      <c r="G14" s="234">
        <f>G7*F14</f>
        <v>0</v>
      </c>
      <c r="I14" s="228"/>
      <c r="J14" s="229" t="s">
        <v>66</v>
      </c>
      <c r="K14" s="229" t="s">
        <v>67</v>
      </c>
      <c r="L14" s="229" t="s">
        <v>68</v>
      </c>
      <c r="M14" s="229" t="s">
        <v>69</v>
      </c>
      <c r="N14" s="229" t="s">
        <v>70</v>
      </c>
      <c r="O14" s="229" t="s">
        <v>71</v>
      </c>
      <c r="P14" s="229" t="s">
        <v>72</v>
      </c>
      <c r="Q14" s="230" t="s">
        <v>73</v>
      </c>
    </row>
    <row r="15" spans="1:17" x14ac:dyDescent="0.25">
      <c r="A15" s="233" t="s">
        <v>63</v>
      </c>
      <c r="B15" s="390"/>
      <c r="C15" s="234">
        <f>C7*B15</f>
        <v>0</v>
      </c>
      <c r="D15" s="390"/>
      <c r="E15" s="234">
        <f>E7*D15</f>
        <v>0</v>
      </c>
      <c r="F15" s="390"/>
      <c r="G15" s="234">
        <f>G7*F15</f>
        <v>0</v>
      </c>
      <c r="I15" s="228" t="s">
        <v>74</v>
      </c>
      <c r="J15" s="206">
        <f>SUM($G$7*1.5)+($G$19-$G$7)</f>
        <v>0</v>
      </c>
      <c r="K15" s="206">
        <f>SUM($G$7*1.3)+($G$19-$G$7)</f>
        <v>0</v>
      </c>
      <c r="L15" s="206">
        <f>SUM($G$7*1.3)+($G$19-$G$7)</f>
        <v>0</v>
      </c>
      <c r="M15" s="206">
        <f>SUM($G$7*1.3)+($G$19-$G$7)</f>
        <v>0</v>
      </c>
      <c r="N15" s="206">
        <f>SUM($G$7*1.3)+($G$19-$G$7)</f>
        <v>0</v>
      </c>
      <c r="O15" s="206">
        <f t="shared" ref="O15:Q17" si="1">SUM($G$7*1.5)+($G$19-$G$7)</f>
        <v>0</v>
      </c>
      <c r="P15" s="206">
        <f t="shared" si="1"/>
        <v>0</v>
      </c>
      <c r="Q15" s="207">
        <f t="shared" si="1"/>
        <v>0</v>
      </c>
    </row>
    <row r="16" spans="1:17" x14ac:dyDescent="0.25">
      <c r="A16" s="233" t="s">
        <v>64</v>
      </c>
      <c r="B16" s="390"/>
      <c r="C16" s="234">
        <f>C7*B16</f>
        <v>0</v>
      </c>
      <c r="D16" s="390"/>
      <c r="E16" s="234">
        <f>E7*D16</f>
        <v>0</v>
      </c>
      <c r="F16" s="390"/>
      <c r="G16" s="234">
        <f>G7*F16</f>
        <v>0</v>
      </c>
      <c r="I16" s="228" t="s">
        <v>75</v>
      </c>
      <c r="J16" s="206">
        <f>SUM($G$7*1)+($G$19-$G$7)</f>
        <v>0</v>
      </c>
      <c r="K16" s="206">
        <f>SUM($G$7*1)+($G$19-$G$7)</f>
        <v>0</v>
      </c>
      <c r="L16" s="206">
        <f>SUM($G$7*1)+($G$19-$G$7)</f>
        <v>0</v>
      </c>
      <c r="M16" s="206">
        <f>SUM($G$7*1)+($G$19-$G$7)</f>
        <v>0</v>
      </c>
      <c r="N16" s="206">
        <f>SUM($G$7*1)+($G$19-$G$7)</f>
        <v>0</v>
      </c>
      <c r="O16" s="206">
        <f t="shared" si="1"/>
        <v>0</v>
      </c>
      <c r="P16" s="206">
        <f t="shared" si="1"/>
        <v>0</v>
      </c>
      <c r="Q16" s="207">
        <f t="shared" si="1"/>
        <v>0</v>
      </c>
    </row>
    <row r="17" spans="1:17" ht="15.75" thickBot="1" x14ac:dyDescent="0.3">
      <c r="A17" s="225" t="s">
        <v>118</v>
      </c>
      <c r="B17" s="226"/>
      <c r="C17" s="237">
        <f>SUM(C14:C16)</f>
        <v>0</v>
      </c>
      <c r="D17" s="226"/>
      <c r="E17" s="237">
        <f>SUM(E14:E16)</f>
        <v>0</v>
      </c>
      <c r="F17" s="226"/>
      <c r="G17" s="237">
        <f>SUM(G14:G16)</f>
        <v>0</v>
      </c>
      <c r="I17" s="236" t="s">
        <v>76</v>
      </c>
      <c r="J17" s="208">
        <f>SUM($G$7*1.3)+($G$19-$G$7)</f>
        <v>0</v>
      </c>
      <c r="K17" s="208">
        <f>SUM($G$7*1.3)+($G$19-$G$7)</f>
        <v>0</v>
      </c>
      <c r="L17" s="208">
        <f>SUM($G$7*1.3)+($G$19-$G$7)</f>
        <v>0</v>
      </c>
      <c r="M17" s="208">
        <f>SUM($G$7*1.3)+($G$19-$G$7)</f>
        <v>0</v>
      </c>
      <c r="N17" s="208">
        <f>SUM($G$7*1.5)+($G$19-$G$7)</f>
        <v>0</v>
      </c>
      <c r="O17" s="208">
        <f t="shared" si="1"/>
        <v>0</v>
      </c>
      <c r="P17" s="208">
        <f t="shared" si="1"/>
        <v>0</v>
      </c>
      <c r="Q17" s="209">
        <f t="shared" si="1"/>
        <v>0</v>
      </c>
    </row>
    <row r="18" spans="1:17" ht="15.75" thickTop="1" x14ac:dyDescent="0.25"/>
    <row r="19" spans="1:17" ht="15.75" thickBot="1" x14ac:dyDescent="0.3">
      <c r="A19" s="225" t="s">
        <v>65</v>
      </c>
      <c r="B19" s="239"/>
      <c r="C19" s="240">
        <f>+C17+C12+C7</f>
        <v>0</v>
      </c>
      <c r="D19" s="241"/>
      <c r="E19" s="240">
        <f>+E17+E12+E7</f>
        <v>0</v>
      </c>
      <c r="F19" s="241"/>
      <c r="G19" s="240">
        <f>+G17+G12+G7</f>
        <v>0</v>
      </c>
    </row>
    <row r="20" spans="1:17" ht="15.75" thickTop="1" x14ac:dyDescent="0.25">
      <c r="C20" s="199"/>
      <c r="E20" s="199"/>
      <c r="G20" s="199"/>
    </row>
    <row r="21" spans="1:17" x14ac:dyDescent="0.25">
      <c r="A21" s="238"/>
      <c r="B21" s="238"/>
      <c r="C21" s="242"/>
      <c r="D21" s="238"/>
      <c r="E21" s="242"/>
      <c r="F21" s="238"/>
      <c r="G21" s="242"/>
    </row>
    <row r="22" spans="1:17" x14ac:dyDescent="0.25">
      <c r="A22" s="238"/>
      <c r="B22" s="238"/>
      <c r="C22" s="242"/>
      <c r="D22" s="238"/>
      <c r="E22" s="242"/>
      <c r="F22" s="238"/>
      <c r="G22" s="242"/>
    </row>
    <row r="23" spans="1:17" x14ac:dyDescent="0.25"/>
    <row r="24" spans="1:17" x14ac:dyDescent="0.25"/>
    <row r="25" spans="1:17" x14ac:dyDescent="0.25"/>
    <row r="26" spans="1:17" x14ac:dyDescent="0.25"/>
    <row r="27" spans="1:17" x14ac:dyDescent="0.25"/>
    <row r="28" spans="1:17" x14ac:dyDescent="0.25"/>
    <row r="29" spans="1:17" x14ac:dyDescent="0.25"/>
    <row r="30" spans="1:17" x14ac:dyDescent="0.25"/>
    <row r="31" spans="1:17" x14ac:dyDescent="0.25"/>
    <row r="32" spans="1:17" x14ac:dyDescent="0.25"/>
    <row r="33" x14ac:dyDescent="0.25"/>
    <row r="34" x14ac:dyDescent="0.25"/>
    <row r="35" ht="110.25" customHeight="1"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sheetData>
  <sheetProtection algorithmName="SHA-512" hashValue="A87To3Kt/mtFLeuHCLtdkNirQI5Desu9CbtB/Wd39lHiAu2UPNdhJ6/qPbJqnMV9zHpi62wPtUDOkG26TPyFqw==" saltValue="o1on3HyMdL6xCzzP2If3sA==" spinCount="100000" sheet="1" objects="1" scenarios="1"/>
  <pageMargins left="0.70866141732283472" right="0.70866141732283472" top="0.94488188976377963" bottom="0.74803149606299213" header="0.31496062992125984" footer="0.31496062992125984"/>
  <pageSetup paperSize="9" scale="90" orientation="portrait" r:id="rId1"/>
  <headerFooter>
    <oddHeader>&amp;L&amp;G</oddHead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B752-AC4A-42B7-B7CB-DFF15D68ABAF}">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10.85546875" style="391" bestFit="1" customWidth="1"/>
    <col min="2" max="2" width="11.5703125" style="199" bestFit="1" customWidth="1"/>
    <col min="3" max="3" width="15.28515625" style="199" bestFit="1" customWidth="1"/>
    <col min="4" max="4" width="17.57031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(her)controles'!A16</f>
        <v>12</v>
      </c>
      <c r="C1" s="261"/>
      <c r="D1" s="262" t="str">
        <f>VLOOKUP(B1,'Kosten VSR (her)controles'!A5:E54,3)</f>
        <v>Werkplaats Beilen</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Eursing 4</v>
      </c>
      <c r="E2" s="192" t="str">
        <f>VLOOKUP(B1,'Kosten VSR (her)controles'!A5:E54,5)</f>
        <v>Beilen</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t="s">
        <v>350</v>
      </c>
      <c r="B5" s="371" t="s">
        <v>351</v>
      </c>
      <c r="C5" s="358" t="s">
        <v>134</v>
      </c>
      <c r="D5" s="358" t="s">
        <v>266</v>
      </c>
      <c r="E5" s="359"/>
      <c r="F5" s="359"/>
      <c r="G5" s="349">
        <v>0</v>
      </c>
      <c r="H5" s="349"/>
      <c r="I5" s="349">
        <v>0</v>
      </c>
      <c r="J5" s="349"/>
      <c r="K5" s="349"/>
      <c r="L5" s="349">
        <f t="shared" ref="L5:L35" si="0">+I5*G5</f>
        <v>0</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t="s">
        <v>350</v>
      </c>
      <c r="B6" s="371" t="s">
        <v>363</v>
      </c>
      <c r="C6" s="358" t="s">
        <v>134</v>
      </c>
      <c r="D6" s="358" t="s">
        <v>266</v>
      </c>
      <c r="E6" s="359"/>
      <c r="F6" s="359"/>
      <c r="G6" s="349">
        <v>0</v>
      </c>
      <c r="H6" s="349"/>
      <c r="I6" s="349">
        <v>0</v>
      </c>
      <c r="J6" s="349"/>
      <c r="K6" s="349"/>
      <c r="L6" s="349">
        <f t="shared" si="0"/>
        <v>0</v>
      </c>
      <c r="M6" s="360">
        <f t="shared" ref="M6:M35" si="1">+IF(K6=0,0,L6/K6)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t="s">
        <v>350</v>
      </c>
      <c r="B7" s="371" t="s">
        <v>352</v>
      </c>
      <c r="C7" s="358" t="s">
        <v>137</v>
      </c>
      <c r="D7" s="358" t="str">
        <f>VLOOKUP(C7,'Dropdown vloerafw en cat'!$P$2:$Q$50,2,FALSE)</f>
        <v>Kantine</v>
      </c>
      <c r="E7" s="359"/>
      <c r="F7" s="359" t="str">
        <f>VLOOKUP(D7,'Normen en kosten'!$A$5:$B$103,2,FALSE)</f>
        <v>C</v>
      </c>
      <c r="G7" s="349">
        <v>58</v>
      </c>
      <c r="H7" s="349" t="s">
        <v>141</v>
      </c>
      <c r="I7" s="349">
        <v>255</v>
      </c>
      <c r="J7" s="349" t="str">
        <f t="shared" ref="J7:J35" si="2">F7&amp;I7</f>
        <v>C255</v>
      </c>
      <c r="K7" s="349">
        <f>+VLOOKUP(J7,'Normen en kosten'!$D$5:$E$103,2,FALSE)*'12'!$G$11</f>
        <v>0</v>
      </c>
      <c r="L7" s="349">
        <f t="shared" si="0"/>
        <v>14790</v>
      </c>
      <c r="M7" s="360">
        <f t="shared" si="1"/>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t="s">
        <v>350</v>
      </c>
      <c r="B8" s="371" t="s">
        <v>353</v>
      </c>
      <c r="C8" s="358" t="s">
        <v>283</v>
      </c>
      <c r="D8" s="358" t="str">
        <f>VLOOKUP(C8,'Dropdown vloerafw en cat'!$P$2:$Q$50,2,FALSE)</f>
        <v>Verkeersruimte</v>
      </c>
      <c r="E8" s="359"/>
      <c r="F8" s="359" t="str">
        <f>VLOOKUP(D8,'Normen en kosten'!$A$5:$B$103,2,FALSE)</f>
        <v>E</v>
      </c>
      <c r="G8" s="349">
        <v>31</v>
      </c>
      <c r="H8" s="349" t="s">
        <v>558</v>
      </c>
      <c r="I8" s="349">
        <v>255</v>
      </c>
      <c r="J8" s="349" t="str">
        <f t="shared" si="2"/>
        <v>E255</v>
      </c>
      <c r="K8" s="349">
        <f>+VLOOKUP(J8,'Normen en kosten'!$D$5:$E$103,2,FALSE)*'12'!$G$11</f>
        <v>0</v>
      </c>
      <c r="L8" s="349">
        <f t="shared" si="0"/>
        <v>7905</v>
      </c>
      <c r="M8" s="360">
        <f t="shared" si="1"/>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t="s">
        <v>350</v>
      </c>
      <c r="B9" s="371" t="s">
        <v>354</v>
      </c>
      <c r="C9" s="358" t="s">
        <v>138</v>
      </c>
      <c r="D9" s="358" t="str">
        <f>VLOOKUP(C9,'Dropdown vloerafw en cat'!$P$2:$Q$50,2,FALSE)</f>
        <v>Keuken</v>
      </c>
      <c r="E9" s="359"/>
      <c r="F9" s="359" t="str">
        <f>VLOOKUP(D9,'Normen en kosten'!$A$5:$B$103,2,FALSE)</f>
        <v>D</v>
      </c>
      <c r="G9" s="349">
        <v>18</v>
      </c>
      <c r="H9" s="349" t="s">
        <v>141</v>
      </c>
      <c r="I9" s="349">
        <v>255</v>
      </c>
      <c r="J9" s="349" t="str">
        <f t="shared" si="2"/>
        <v>D255</v>
      </c>
      <c r="K9" s="349">
        <f>+VLOOKUP(J9,'Normen en kosten'!$D$5:$E$103,2,FALSE)*'12'!$G$11</f>
        <v>0</v>
      </c>
      <c r="L9" s="349">
        <f t="shared" si="0"/>
        <v>4590</v>
      </c>
      <c r="M9" s="360">
        <f t="shared" si="1"/>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t="s">
        <v>350</v>
      </c>
      <c r="B10" s="371" t="s">
        <v>355</v>
      </c>
      <c r="C10" s="358" t="s">
        <v>552</v>
      </c>
      <c r="D10" s="358" t="str">
        <f>VLOOKUP(C10,'Dropdown vloerafw en cat'!$P$2:$Q$50,2,FALSE)</f>
        <v>Verkeersruimte</v>
      </c>
      <c r="E10" s="359"/>
      <c r="F10" s="359" t="str">
        <f>VLOOKUP(D10,'Normen en kosten'!$A$5:$B$103,2,FALSE)</f>
        <v>E</v>
      </c>
      <c r="G10" s="349">
        <v>12</v>
      </c>
      <c r="H10" s="349" t="s">
        <v>141</v>
      </c>
      <c r="I10" s="349">
        <v>255</v>
      </c>
      <c r="J10" s="349" t="str">
        <f t="shared" si="2"/>
        <v>E255</v>
      </c>
      <c r="K10" s="349">
        <f>+VLOOKUP(J10,'Normen en kosten'!$D$5:$E$103,2,FALSE)*'12'!$G$11</f>
        <v>0</v>
      </c>
      <c r="L10" s="349">
        <f t="shared" si="0"/>
        <v>3060</v>
      </c>
      <c r="M10" s="360">
        <f t="shared" si="1"/>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t="s">
        <v>350</v>
      </c>
      <c r="B11" s="371" t="s">
        <v>362</v>
      </c>
      <c r="C11" s="358" t="s">
        <v>280</v>
      </c>
      <c r="D11" s="358" t="str">
        <f>VLOOKUP(C11,'Dropdown vloerafw en cat'!$P$2:$Q$50,2,FALSE)</f>
        <v>Kantoor</v>
      </c>
      <c r="E11" s="359"/>
      <c r="F11" s="359" t="str">
        <f>VLOOKUP(D11,'Normen en kosten'!$A$5:$B$103,2,FALSE)</f>
        <v>B</v>
      </c>
      <c r="G11" s="349">
        <v>15</v>
      </c>
      <c r="H11" s="349" t="s">
        <v>141</v>
      </c>
      <c r="I11" s="349">
        <v>255</v>
      </c>
      <c r="J11" s="349" t="str">
        <f t="shared" si="2"/>
        <v>B255</v>
      </c>
      <c r="K11" s="349">
        <f>+VLOOKUP(J11,'Normen en kosten'!$D$5:$E$103,2,FALSE)*'12'!$G$11</f>
        <v>0</v>
      </c>
      <c r="L11" s="349">
        <f t="shared" si="0"/>
        <v>3825</v>
      </c>
      <c r="M11" s="360">
        <f t="shared" si="1"/>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12" t="s">
        <v>350</v>
      </c>
      <c r="B12" s="371" t="s">
        <v>356</v>
      </c>
      <c r="C12" s="358" t="s">
        <v>280</v>
      </c>
      <c r="D12" s="358" t="str">
        <f>VLOOKUP(C12,'Dropdown vloerafw en cat'!$P$2:$Q$50,2,FALSE)</f>
        <v>Kantoor</v>
      </c>
      <c r="E12" s="359"/>
      <c r="F12" s="359" t="str">
        <f>VLOOKUP(D12,'Normen en kosten'!$A$5:$B$103,2,FALSE)</f>
        <v>B</v>
      </c>
      <c r="G12" s="349">
        <v>15</v>
      </c>
      <c r="H12" s="349" t="s">
        <v>141</v>
      </c>
      <c r="I12" s="349">
        <v>255</v>
      </c>
      <c r="J12" s="349" t="str">
        <f t="shared" si="2"/>
        <v>B255</v>
      </c>
      <c r="K12" s="349">
        <f>+VLOOKUP(J12,'Normen en kosten'!$D$5:$E$103,2,FALSE)*'12'!$G$11</f>
        <v>0</v>
      </c>
      <c r="L12" s="349">
        <f t="shared" si="0"/>
        <v>3825</v>
      </c>
      <c r="M12" s="360">
        <f t="shared" si="1"/>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12" t="s">
        <v>350</v>
      </c>
      <c r="B13" s="371" t="s">
        <v>357</v>
      </c>
      <c r="C13" s="358" t="s">
        <v>274</v>
      </c>
      <c r="D13" s="358" t="str">
        <f>VLOOKUP(C13,'Dropdown vloerafw en cat'!$P$2:$Q$50,2,FALSE)</f>
        <v>Kantoor</v>
      </c>
      <c r="E13" s="359"/>
      <c r="F13" s="359" t="str">
        <f>VLOOKUP(D13,'Normen en kosten'!$A$5:$B$103,2,FALSE)</f>
        <v>B</v>
      </c>
      <c r="G13" s="349">
        <v>25</v>
      </c>
      <c r="H13" s="349" t="s">
        <v>141</v>
      </c>
      <c r="I13" s="349">
        <v>255</v>
      </c>
      <c r="J13" s="349" t="str">
        <f t="shared" si="2"/>
        <v>B255</v>
      </c>
      <c r="K13" s="349">
        <f>+VLOOKUP(J13,'Normen en kosten'!$D$5:$E$103,2,FALSE)*'12'!$G$11</f>
        <v>0</v>
      </c>
      <c r="L13" s="349">
        <f t="shared" si="0"/>
        <v>6375</v>
      </c>
      <c r="M13" s="360">
        <f t="shared" si="1"/>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12" t="s">
        <v>350</v>
      </c>
      <c r="B14" s="371" t="s">
        <v>358</v>
      </c>
      <c r="C14" s="358" t="s">
        <v>274</v>
      </c>
      <c r="D14" s="358" t="str">
        <f>VLOOKUP(C14,'Dropdown vloerafw en cat'!$P$2:$Q$50,2,FALSE)</f>
        <v>Kantoor</v>
      </c>
      <c r="E14" s="359"/>
      <c r="F14" s="359" t="str">
        <f>VLOOKUP(D14,'Normen en kosten'!$A$5:$B$103,2,FALSE)</f>
        <v>B</v>
      </c>
      <c r="G14" s="349">
        <v>24</v>
      </c>
      <c r="H14" s="349" t="s">
        <v>141</v>
      </c>
      <c r="I14" s="349">
        <v>255</v>
      </c>
      <c r="J14" s="349" t="str">
        <f t="shared" si="2"/>
        <v>B255</v>
      </c>
      <c r="K14" s="349">
        <f>+VLOOKUP(J14,'Normen en kosten'!$D$5:$E$103,2,FALSE)*'12'!$G$11</f>
        <v>0</v>
      </c>
      <c r="L14" s="349">
        <f t="shared" si="0"/>
        <v>6120</v>
      </c>
      <c r="M14" s="360">
        <f t="shared" si="1"/>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12" t="s">
        <v>350</v>
      </c>
      <c r="B15" s="371" t="s">
        <v>634</v>
      </c>
      <c r="C15" s="358" t="s">
        <v>285</v>
      </c>
      <c r="D15" s="358" t="str">
        <f>VLOOKUP(C15,'Dropdown vloerafw en cat'!$P$2:$Q$50,2,FALSE)</f>
        <v>Sanitaire ruimte</v>
      </c>
      <c r="E15" s="359"/>
      <c r="F15" s="359" t="str">
        <f>VLOOKUP(D15,'Normen en kosten'!$A$5:$B$103,2,FALSE)</f>
        <v>G</v>
      </c>
      <c r="G15" s="349">
        <v>2</v>
      </c>
      <c r="H15" s="349" t="s">
        <v>143</v>
      </c>
      <c r="I15" s="349">
        <v>255</v>
      </c>
      <c r="J15" s="349" t="str">
        <f t="shared" si="2"/>
        <v>G255</v>
      </c>
      <c r="K15" s="349">
        <f>+VLOOKUP(J15,'Normen en kosten'!$D$5:$E$103,2,FALSE)*'12'!$G$11</f>
        <v>0</v>
      </c>
      <c r="L15" s="349">
        <f t="shared" si="0"/>
        <v>510</v>
      </c>
      <c r="M15" s="360">
        <f t="shared" si="1"/>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12" t="s">
        <v>350</v>
      </c>
      <c r="B16" s="371" t="s">
        <v>359</v>
      </c>
      <c r="C16" s="358" t="s">
        <v>282</v>
      </c>
      <c r="D16" s="358" t="str">
        <f>VLOOKUP(C16,'Dropdown vloerafw en cat'!$P$2:$Q$50,2,FALSE)</f>
        <v>Verkeersruimte</v>
      </c>
      <c r="E16" s="359"/>
      <c r="F16" s="359" t="str">
        <f>VLOOKUP(D16,'Normen en kosten'!$A$5:$B$103,2,FALSE)</f>
        <v>E</v>
      </c>
      <c r="G16" s="349">
        <v>20</v>
      </c>
      <c r="H16" s="349" t="s">
        <v>141</v>
      </c>
      <c r="I16" s="349">
        <v>255</v>
      </c>
      <c r="J16" s="349" t="str">
        <f t="shared" si="2"/>
        <v>E255</v>
      </c>
      <c r="K16" s="349">
        <f>+VLOOKUP(J16,'Normen en kosten'!$D$5:$E$103,2,FALSE)*'12'!$G$11</f>
        <v>0</v>
      </c>
      <c r="L16" s="349">
        <f t="shared" si="0"/>
        <v>5100</v>
      </c>
      <c r="M16" s="360">
        <f t="shared" si="1"/>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30" t="s">
        <v>350</v>
      </c>
      <c r="B17" s="431" t="s">
        <v>364</v>
      </c>
      <c r="C17" s="358" t="s">
        <v>280</v>
      </c>
      <c r="D17" s="358" t="str">
        <f>VLOOKUP(C17,'Dropdown vloerafw en cat'!$P$2:$Q$50,2,FALSE)</f>
        <v>Kantoor</v>
      </c>
      <c r="E17" s="359"/>
      <c r="F17" s="359" t="str">
        <f>VLOOKUP(D17,'Normen en kosten'!$A$5:$B$103,2,FALSE)</f>
        <v>B</v>
      </c>
      <c r="G17" s="349">
        <v>25.5</v>
      </c>
      <c r="H17" s="349" t="s">
        <v>145</v>
      </c>
      <c r="I17" s="349">
        <v>255</v>
      </c>
      <c r="J17" s="349" t="str">
        <f t="shared" si="2"/>
        <v>B255</v>
      </c>
      <c r="K17" s="349">
        <f>+VLOOKUP(J17,'Normen en kosten'!$D$5:$E$103,2,FALSE)*'12'!$G$11</f>
        <v>0</v>
      </c>
      <c r="L17" s="349">
        <f t="shared" si="0"/>
        <v>6502.5</v>
      </c>
      <c r="M17" s="360">
        <f t="shared" si="1"/>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12" t="s">
        <v>350</v>
      </c>
      <c r="B18" s="371" t="s">
        <v>361</v>
      </c>
      <c r="C18" s="358" t="s">
        <v>286</v>
      </c>
      <c r="D18" s="358" t="str">
        <f>VLOOKUP(C18,'Dropdown vloerafw en cat'!$P$2:$Q$50,2,FALSE)</f>
        <v>Verkeersruimte</v>
      </c>
      <c r="E18" s="359"/>
      <c r="F18" s="359" t="str">
        <f>VLOOKUP(D18,'Normen en kosten'!$A$5:$B$103,2,FALSE)</f>
        <v>E</v>
      </c>
      <c r="G18" s="349">
        <v>20</v>
      </c>
      <c r="H18" s="349" t="s">
        <v>141</v>
      </c>
      <c r="I18" s="349">
        <v>255</v>
      </c>
      <c r="J18" s="349" t="str">
        <f t="shared" si="2"/>
        <v>E255</v>
      </c>
      <c r="K18" s="349">
        <f>+VLOOKUP(J18,'Normen en kosten'!$D$5:$E$103,2,FALSE)*'12'!$G$11</f>
        <v>0</v>
      </c>
      <c r="L18" s="349">
        <f t="shared" si="0"/>
        <v>5100</v>
      </c>
      <c r="M18" s="360">
        <f t="shared" si="1"/>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12" t="s">
        <v>350</v>
      </c>
      <c r="B19" s="371" t="s">
        <v>369</v>
      </c>
      <c r="C19" s="358" t="s">
        <v>285</v>
      </c>
      <c r="D19" s="358" t="str">
        <f>VLOOKUP(C19,'Dropdown vloerafw en cat'!$P$2:$Q$50,2,FALSE)</f>
        <v>Sanitaire ruimte</v>
      </c>
      <c r="E19" s="359"/>
      <c r="F19" s="359" t="str">
        <f>VLOOKUP(D19,'Normen en kosten'!$A$5:$B$103,2,FALSE)</f>
        <v>G</v>
      </c>
      <c r="G19" s="349">
        <v>24</v>
      </c>
      <c r="H19" s="349" t="s">
        <v>141</v>
      </c>
      <c r="I19" s="349">
        <v>255</v>
      </c>
      <c r="J19" s="349" t="str">
        <f t="shared" si="2"/>
        <v>G255</v>
      </c>
      <c r="K19" s="349">
        <f>+VLOOKUP(J19,'Normen en kosten'!$D$5:$E$103,2,FALSE)*'12'!$G$11</f>
        <v>0</v>
      </c>
      <c r="L19" s="349">
        <f t="shared" si="0"/>
        <v>6120</v>
      </c>
      <c r="M19" s="360">
        <f t="shared" si="1"/>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12" t="s">
        <v>350</v>
      </c>
      <c r="B20" s="371" t="s">
        <v>370</v>
      </c>
      <c r="C20" s="358"/>
      <c r="D20" s="358" t="s">
        <v>223</v>
      </c>
      <c r="E20" s="359"/>
      <c r="F20" s="359" t="str">
        <f>VLOOKUP(D20,'Normen en kosten'!$A$5:$B$103,2,FALSE)</f>
        <v>G</v>
      </c>
      <c r="G20" s="349"/>
      <c r="H20" s="349"/>
      <c r="I20" s="349"/>
      <c r="J20" s="349"/>
      <c r="K20" s="349"/>
      <c r="L20" s="349">
        <f t="shared" si="0"/>
        <v>0</v>
      </c>
      <c r="M20" s="360">
        <f t="shared" si="1"/>
        <v>0</v>
      </c>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12" t="s">
        <v>350</v>
      </c>
      <c r="B21" s="371" t="s">
        <v>371</v>
      </c>
      <c r="C21" s="358"/>
      <c r="D21" s="358" t="s">
        <v>223</v>
      </c>
      <c r="E21" s="359"/>
      <c r="F21" s="359" t="str">
        <f>VLOOKUP(D21,'Normen en kosten'!$A$5:$B$103,2,FALSE)</f>
        <v>G</v>
      </c>
      <c r="G21" s="349"/>
      <c r="H21" s="349"/>
      <c r="I21" s="349"/>
      <c r="J21" s="349"/>
      <c r="K21" s="349"/>
      <c r="L21" s="349">
        <f t="shared" si="0"/>
        <v>0</v>
      </c>
      <c r="M21" s="360">
        <f t="shared" si="1"/>
        <v>0</v>
      </c>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12" t="s">
        <v>350</v>
      </c>
      <c r="B22" s="371" t="s">
        <v>372</v>
      </c>
      <c r="C22" s="358"/>
      <c r="D22" s="358" t="s">
        <v>223</v>
      </c>
      <c r="E22" s="359"/>
      <c r="F22" s="359" t="str">
        <f>VLOOKUP(D22,'Normen en kosten'!$A$5:$B$103,2,FALSE)</f>
        <v>G</v>
      </c>
      <c r="G22" s="349"/>
      <c r="H22" s="349"/>
      <c r="I22" s="349"/>
      <c r="J22" s="349"/>
      <c r="K22" s="349"/>
      <c r="L22" s="349">
        <f t="shared" si="0"/>
        <v>0</v>
      </c>
      <c r="M22" s="360">
        <f t="shared" si="1"/>
        <v>0</v>
      </c>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12" t="s">
        <v>350</v>
      </c>
      <c r="B23" s="371" t="s">
        <v>635</v>
      </c>
      <c r="C23" s="358"/>
      <c r="D23" s="358" t="s">
        <v>223</v>
      </c>
      <c r="E23" s="359"/>
      <c r="F23" s="359" t="str">
        <f>VLOOKUP(D23,'Normen en kosten'!$A$5:$B$103,2,FALSE)</f>
        <v>G</v>
      </c>
      <c r="G23" s="349"/>
      <c r="H23" s="349"/>
      <c r="I23" s="349"/>
      <c r="J23" s="349"/>
      <c r="K23" s="349"/>
      <c r="L23" s="349">
        <f t="shared" si="0"/>
        <v>0</v>
      </c>
      <c r="M23" s="360">
        <f t="shared" si="1"/>
        <v>0</v>
      </c>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12" t="s">
        <v>350</v>
      </c>
      <c r="B24" s="371" t="s">
        <v>636</v>
      </c>
      <c r="C24" s="358"/>
      <c r="D24" s="358" t="s">
        <v>223</v>
      </c>
      <c r="E24" s="359"/>
      <c r="F24" s="359" t="str">
        <f>VLOOKUP(D24,'Normen en kosten'!$A$5:$B$103,2,FALSE)</f>
        <v>G</v>
      </c>
      <c r="G24" s="349"/>
      <c r="H24" s="349"/>
      <c r="I24" s="349"/>
      <c r="J24" s="349"/>
      <c r="K24" s="349"/>
      <c r="L24" s="349">
        <f t="shared" si="0"/>
        <v>0</v>
      </c>
      <c r="M24" s="360">
        <f t="shared" si="1"/>
        <v>0</v>
      </c>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x14ac:dyDescent="0.25">
      <c r="A25" s="412" t="s">
        <v>350</v>
      </c>
      <c r="B25" s="371" t="s">
        <v>374</v>
      </c>
      <c r="C25" s="358" t="s">
        <v>134</v>
      </c>
      <c r="D25" s="358" t="s">
        <v>266</v>
      </c>
      <c r="E25" s="359"/>
      <c r="F25" s="359"/>
      <c r="G25" s="349">
        <v>0</v>
      </c>
      <c r="H25" s="349"/>
      <c r="I25" s="349">
        <v>0</v>
      </c>
      <c r="J25" s="349" t="str">
        <f t="shared" si="2"/>
        <v>0</v>
      </c>
      <c r="K25" s="349"/>
      <c r="L25" s="349">
        <f t="shared" si="0"/>
        <v>0</v>
      </c>
      <c r="M25" s="360">
        <f t="shared" si="1"/>
        <v>0</v>
      </c>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25">
      <c r="A26" s="412" t="s">
        <v>350</v>
      </c>
      <c r="B26" s="371" t="s">
        <v>637</v>
      </c>
      <c r="C26" s="358" t="s">
        <v>282</v>
      </c>
      <c r="D26" s="358" t="str">
        <f>VLOOKUP(C26,'Dropdown vloerafw en cat'!$P$2:$Q$50,2,FALSE)</f>
        <v>Verkeersruimte</v>
      </c>
      <c r="E26" s="359"/>
      <c r="F26" s="359" t="str">
        <f>VLOOKUP(D26,'Normen en kosten'!$A$5:$B$103,2,FALSE)</f>
        <v>E</v>
      </c>
      <c r="G26" s="349">
        <v>17</v>
      </c>
      <c r="H26" s="349" t="s">
        <v>141</v>
      </c>
      <c r="I26" s="349">
        <v>255</v>
      </c>
      <c r="J26" s="349" t="str">
        <f t="shared" si="2"/>
        <v>E255</v>
      </c>
      <c r="K26" s="349">
        <f>+VLOOKUP(J26,'Normen en kosten'!$D$5:$E$103,2,FALSE)*'12'!$G$11</f>
        <v>0</v>
      </c>
      <c r="L26" s="349">
        <f t="shared" si="0"/>
        <v>4335</v>
      </c>
      <c r="M26" s="360">
        <f t="shared" si="1"/>
        <v>0</v>
      </c>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x14ac:dyDescent="0.25">
      <c r="A27" s="412" t="s">
        <v>350</v>
      </c>
      <c r="B27" s="371" t="s">
        <v>638</v>
      </c>
      <c r="C27" s="358" t="s">
        <v>274</v>
      </c>
      <c r="D27" s="358" t="str">
        <f>VLOOKUP(C27,'Dropdown vloerafw en cat'!$P$2:$Q$50,2,FALSE)</f>
        <v>Kantoor</v>
      </c>
      <c r="E27" s="359"/>
      <c r="F27" s="359" t="str">
        <f>VLOOKUP(D27,'Normen en kosten'!$A$5:$B$103,2,FALSE)</f>
        <v>B</v>
      </c>
      <c r="G27" s="349">
        <v>7</v>
      </c>
      <c r="H27" s="349" t="s">
        <v>141</v>
      </c>
      <c r="I27" s="349">
        <v>255</v>
      </c>
      <c r="J27" s="349" t="str">
        <f t="shared" si="2"/>
        <v>B255</v>
      </c>
      <c r="K27" s="349">
        <f>+VLOOKUP(J27,'Normen en kosten'!$D$5:$E$103,2,FALSE)*'12'!$G$11</f>
        <v>0</v>
      </c>
      <c r="L27" s="349">
        <f t="shared" si="0"/>
        <v>1785</v>
      </c>
      <c r="M27" s="360">
        <f t="shared" si="1"/>
        <v>0</v>
      </c>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x14ac:dyDescent="0.25">
      <c r="A28" s="412" t="s">
        <v>350</v>
      </c>
      <c r="B28" s="371" t="s">
        <v>639</v>
      </c>
      <c r="C28" s="358" t="s">
        <v>134</v>
      </c>
      <c r="D28" s="358" t="s">
        <v>266</v>
      </c>
      <c r="E28" s="359"/>
      <c r="F28" s="359"/>
      <c r="G28" s="349">
        <v>0</v>
      </c>
      <c r="H28" s="349"/>
      <c r="I28" s="349">
        <v>0</v>
      </c>
      <c r="J28" s="349" t="str">
        <f t="shared" si="2"/>
        <v>0</v>
      </c>
      <c r="K28" s="349"/>
      <c r="L28" s="349">
        <f t="shared" si="0"/>
        <v>0</v>
      </c>
      <c r="M28" s="360">
        <f t="shared" si="1"/>
        <v>0</v>
      </c>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x14ac:dyDescent="0.25">
      <c r="A29" s="412" t="s">
        <v>350</v>
      </c>
      <c r="B29" s="371" t="s">
        <v>640</v>
      </c>
      <c r="C29" s="358" t="s">
        <v>134</v>
      </c>
      <c r="D29" s="358" t="s">
        <v>266</v>
      </c>
      <c r="E29" s="359"/>
      <c r="F29" s="359"/>
      <c r="G29" s="349">
        <v>0</v>
      </c>
      <c r="H29" s="349"/>
      <c r="I29" s="349">
        <v>0</v>
      </c>
      <c r="J29" s="349" t="str">
        <f t="shared" si="2"/>
        <v>0</v>
      </c>
      <c r="K29" s="349"/>
      <c r="L29" s="349">
        <f t="shared" si="0"/>
        <v>0</v>
      </c>
      <c r="M29" s="360">
        <f t="shared" si="1"/>
        <v>0</v>
      </c>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x14ac:dyDescent="0.25">
      <c r="A30" s="412" t="s">
        <v>350</v>
      </c>
      <c r="B30" s="371" t="s">
        <v>641</v>
      </c>
      <c r="C30" s="358" t="s">
        <v>134</v>
      </c>
      <c r="D30" s="358" t="s">
        <v>266</v>
      </c>
      <c r="E30" s="359"/>
      <c r="F30" s="359"/>
      <c r="G30" s="349">
        <v>0</v>
      </c>
      <c r="H30" s="349"/>
      <c r="I30" s="349">
        <v>0</v>
      </c>
      <c r="J30" s="349" t="str">
        <f t="shared" si="2"/>
        <v>0</v>
      </c>
      <c r="K30" s="349"/>
      <c r="L30" s="349">
        <f t="shared" si="0"/>
        <v>0</v>
      </c>
      <c r="M30" s="360">
        <f t="shared" si="1"/>
        <v>0</v>
      </c>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x14ac:dyDescent="0.25">
      <c r="A31" s="412" t="s">
        <v>350</v>
      </c>
      <c r="B31" s="371" t="s">
        <v>376</v>
      </c>
      <c r="C31" s="358" t="s">
        <v>134</v>
      </c>
      <c r="D31" s="358" t="s">
        <v>266</v>
      </c>
      <c r="E31" s="359"/>
      <c r="F31" s="359"/>
      <c r="G31" s="349">
        <v>0</v>
      </c>
      <c r="H31" s="349"/>
      <c r="I31" s="349">
        <v>0</v>
      </c>
      <c r="J31" s="349" t="str">
        <f t="shared" si="2"/>
        <v>0</v>
      </c>
      <c r="K31" s="349"/>
      <c r="L31" s="349">
        <f t="shared" si="0"/>
        <v>0</v>
      </c>
      <c r="M31" s="360">
        <f t="shared" si="1"/>
        <v>0</v>
      </c>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x14ac:dyDescent="0.25">
      <c r="A32" s="412" t="s">
        <v>642</v>
      </c>
      <c r="B32" s="373"/>
      <c r="C32" s="358" t="s">
        <v>283</v>
      </c>
      <c r="D32" s="358" t="str">
        <f>VLOOKUP(C32,'Dropdown vloerafw en cat'!$P$2:$Q$50,2,FALSE)</f>
        <v>Verkeersruimte</v>
      </c>
      <c r="E32" s="359"/>
      <c r="F32" s="359" t="str">
        <f>VLOOKUP(D32,'Normen en kosten'!$A$5:$B$103,2,FALSE)</f>
        <v>E</v>
      </c>
      <c r="G32" s="349">
        <v>5</v>
      </c>
      <c r="H32" s="349" t="s">
        <v>141</v>
      </c>
      <c r="I32" s="349">
        <v>255</v>
      </c>
      <c r="J32" s="349" t="str">
        <f t="shared" si="2"/>
        <v>E255</v>
      </c>
      <c r="K32" s="349">
        <f>+VLOOKUP(J32,'Normen en kosten'!$D$5:$E$103,2,FALSE)*'12'!$G$11</f>
        <v>0</v>
      </c>
      <c r="L32" s="349">
        <f t="shared" si="0"/>
        <v>1275</v>
      </c>
      <c r="M32" s="360">
        <f t="shared" si="1"/>
        <v>0</v>
      </c>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x14ac:dyDescent="0.25">
      <c r="A33" s="412" t="s">
        <v>642</v>
      </c>
      <c r="B33" s="373"/>
      <c r="C33" s="358" t="s">
        <v>285</v>
      </c>
      <c r="D33" s="358" t="str">
        <f>VLOOKUP(C33,'Dropdown vloerafw en cat'!$P$2:$Q$50,2,FALSE)</f>
        <v>Sanitaire ruimte</v>
      </c>
      <c r="E33" s="359"/>
      <c r="F33" s="359" t="str">
        <f>VLOOKUP(D33,'Normen en kosten'!$A$5:$B$103,2,FALSE)</f>
        <v>G</v>
      </c>
      <c r="G33" s="349">
        <v>5</v>
      </c>
      <c r="H33" s="349" t="s">
        <v>141</v>
      </c>
      <c r="I33" s="349">
        <v>255</v>
      </c>
      <c r="J33" s="349" t="str">
        <f t="shared" si="2"/>
        <v>G255</v>
      </c>
      <c r="K33" s="349">
        <f>+VLOOKUP(J33,'Normen en kosten'!$D$5:$E$103,2,FALSE)*'12'!$G$11</f>
        <v>0</v>
      </c>
      <c r="L33" s="349">
        <f t="shared" si="0"/>
        <v>1275</v>
      </c>
      <c r="M33" s="360">
        <f t="shared" si="1"/>
        <v>0</v>
      </c>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x14ac:dyDescent="0.25">
      <c r="A34" s="412" t="s">
        <v>642</v>
      </c>
      <c r="B34" s="373"/>
      <c r="C34" s="358" t="s">
        <v>274</v>
      </c>
      <c r="D34" s="358" t="str">
        <f>VLOOKUP(C34,'Dropdown vloerafw en cat'!$P$2:$Q$50,2,FALSE)</f>
        <v>Kantoor</v>
      </c>
      <c r="E34" s="359"/>
      <c r="F34" s="359" t="str">
        <f>VLOOKUP(D34,'Normen en kosten'!$A$5:$B$103,2,FALSE)</f>
        <v>B</v>
      </c>
      <c r="G34" s="349">
        <v>20</v>
      </c>
      <c r="H34" s="349" t="s">
        <v>141</v>
      </c>
      <c r="I34" s="349">
        <v>255</v>
      </c>
      <c r="J34" s="349" t="str">
        <f t="shared" si="2"/>
        <v>B255</v>
      </c>
      <c r="K34" s="349">
        <f>+VLOOKUP(J34,'Normen en kosten'!$D$5:$E$103,2,FALSE)*'12'!$G$11</f>
        <v>0</v>
      </c>
      <c r="L34" s="349">
        <f t="shared" si="0"/>
        <v>5100</v>
      </c>
      <c r="M34" s="360">
        <f t="shared" si="1"/>
        <v>0</v>
      </c>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x14ac:dyDescent="0.25">
      <c r="A35" s="412" t="s">
        <v>643</v>
      </c>
      <c r="B35" s="371"/>
      <c r="C35" s="358" t="s">
        <v>274</v>
      </c>
      <c r="D35" s="358" t="str">
        <f>VLOOKUP(C35,'Dropdown vloerafw en cat'!$P$2:$Q$50,2,FALSE)</f>
        <v>Kantoor</v>
      </c>
      <c r="E35" s="359"/>
      <c r="F35" s="359" t="str">
        <f>VLOOKUP(D35,'Normen en kosten'!$A$5:$B$103,2,FALSE)</f>
        <v>B</v>
      </c>
      <c r="G35" s="349">
        <v>30</v>
      </c>
      <c r="H35" s="349" t="s">
        <v>141</v>
      </c>
      <c r="I35" s="349">
        <v>255</v>
      </c>
      <c r="J35" s="349" t="str">
        <f t="shared" si="2"/>
        <v>B255</v>
      </c>
      <c r="K35" s="349">
        <f>+VLOOKUP(J35,'Normen en kosten'!$D$5:$E$103,2,FALSE)*'12'!$G$11</f>
        <v>0</v>
      </c>
      <c r="L35" s="349">
        <f t="shared" si="0"/>
        <v>7650</v>
      </c>
      <c r="M35" s="360">
        <f t="shared" si="1"/>
        <v>0</v>
      </c>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373.5</v>
      </c>
      <c r="H200" s="255"/>
      <c r="I200" s="255"/>
      <c r="J200" s="255"/>
      <c r="K200" s="255"/>
      <c r="L200" s="255">
        <f>SUM(L5:L35)</f>
        <v>95242.5</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43" t="s">
        <v>258</v>
      </c>
      <c r="B205" t="s">
        <v>261</v>
      </c>
      <c r="C205" s="365"/>
      <c r="D205" s="255"/>
      <c r="E205" s="255"/>
      <c r="F205" s="255"/>
      <c r="G205" s="255"/>
      <c r="H205" s="416" t="s">
        <v>258</v>
      </c>
      <c r="I205" s="255" t="s">
        <v>261</v>
      </c>
      <c r="J205" s="255"/>
      <c r="K205" s="255"/>
      <c r="L205" s="255"/>
      <c r="M205" s="255"/>
      <c r="N205" s="199"/>
      <c r="Q205" s="199"/>
      <c r="AA205" s="199"/>
    </row>
    <row r="206" spans="1:27" x14ac:dyDescent="0.25">
      <c r="A206" s="444" t="s">
        <v>259</v>
      </c>
      <c r="B206" s="445">
        <v>0</v>
      </c>
      <c r="C206" s="418"/>
      <c r="D206" s="255"/>
      <c r="E206" s="255"/>
      <c r="F206" s="255"/>
      <c r="G206" s="255"/>
      <c r="H206" s="419" t="s">
        <v>262</v>
      </c>
      <c r="I206" s="255">
        <v>0</v>
      </c>
      <c r="J206" s="255"/>
      <c r="K206" s="255"/>
      <c r="L206" s="255"/>
      <c r="M206" s="255"/>
      <c r="N206" s="199"/>
      <c r="Q206" s="199"/>
      <c r="AA206" s="199"/>
    </row>
    <row r="207" spans="1:27" x14ac:dyDescent="0.25">
      <c r="A207" s="444" t="s">
        <v>145</v>
      </c>
      <c r="B207" s="445">
        <v>25.5</v>
      </c>
      <c r="C207" s="420"/>
      <c r="D207" s="255"/>
      <c r="E207" s="255"/>
      <c r="F207" s="255"/>
      <c r="G207" s="255"/>
      <c r="H207" s="419" t="s">
        <v>39</v>
      </c>
      <c r="I207" s="255">
        <v>58</v>
      </c>
      <c r="J207" s="255"/>
      <c r="K207" s="255"/>
      <c r="L207" s="255"/>
      <c r="M207" s="255"/>
      <c r="N207" s="199"/>
      <c r="Q207" s="199"/>
      <c r="AA207" s="199"/>
    </row>
    <row r="208" spans="1:27" x14ac:dyDescent="0.25">
      <c r="A208" s="444" t="s">
        <v>558</v>
      </c>
      <c r="B208" s="445">
        <v>31</v>
      </c>
      <c r="C208" s="255"/>
      <c r="D208" s="255"/>
      <c r="E208" s="255"/>
      <c r="F208" s="255"/>
      <c r="G208" s="255"/>
      <c r="H208" s="419" t="s">
        <v>38</v>
      </c>
      <c r="I208" s="255">
        <v>105</v>
      </c>
      <c r="J208" s="255"/>
      <c r="K208" s="255"/>
      <c r="L208" s="255"/>
      <c r="M208" s="255"/>
      <c r="N208" s="199"/>
      <c r="Q208" s="199"/>
      <c r="AA208" s="199"/>
    </row>
    <row r="209" spans="1:27" x14ac:dyDescent="0.25">
      <c r="A209" s="444" t="s">
        <v>143</v>
      </c>
      <c r="B209" s="445">
        <v>2</v>
      </c>
      <c r="C209" s="255"/>
      <c r="D209" s="255"/>
      <c r="E209" s="255"/>
      <c r="F209" s="255"/>
      <c r="G209" s="255"/>
      <c r="H209" s="419" t="s">
        <v>30</v>
      </c>
      <c r="I209" s="255">
        <v>18</v>
      </c>
      <c r="J209" s="255"/>
      <c r="K209" s="255"/>
      <c r="L209" s="255"/>
      <c r="M209" s="255"/>
      <c r="N209" s="199"/>
      <c r="Q209" s="199"/>
      <c r="AA209" s="199"/>
    </row>
    <row r="210" spans="1:27" x14ac:dyDescent="0.25">
      <c r="A210" s="444" t="s">
        <v>141</v>
      </c>
      <c r="B210" s="445">
        <v>315</v>
      </c>
      <c r="C210" s="255"/>
      <c r="D210" s="255"/>
      <c r="E210" s="255"/>
      <c r="F210" s="255"/>
      <c r="G210" s="255"/>
      <c r="H210" s="419" t="s">
        <v>29</v>
      </c>
      <c r="I210" s="255">
        <v>161.5</v>
      </c>
      <c r="J210" s="255"/>
      <c r="K210" s="255"/>
      <c r="L210" s="255"/>
      <c r="M210" s="255"/>
      <c r="N210" s="199"/>
      <c r="Q210" s="199"/>
      <c r="AA210" s="199"/>
    </row>
    <row r="211" spans="1:27" x14ac:dyDescent="0.25">
      <c r="A211" s="444" t="s">
        <v>260</v>
      </c>
      <c r="B211" s="445">
        <v>373.5</v>
      </c>
      <c r="C211" s="255"/>
      <c r="D211" s="255"/>
      <c r="E211" s="255"/>
      <c r="F211" s="255"/>
      <c r="G211" s="255"/>
      <c r="H211" s="419" t="s">
        <v>40</v>
      </c>
      <c r="I211" s="255">
        <v>31</v>
      </c>
      <c r="J211" s="255"/>
      <c r="K211" s="255"/>
      <c r="L211" s="255"/>
      <c r="M211" s="255"/>
      <c r="N211" s="199"/>
      <c r="Q211" s="199"/>
      <c r="AA211" s="199"/>
    </row>
    <row r="212" spans="1:27" x14ac:dyDescent="0.25">
      <c r="A212" s="412"/>
      <c r="B212" s="255"/>
      <c r="C212" s="255"/>
      <c r="D212" s="255"/>
      <c r="E212" s="255"/>
      <c r="F212" s="255"/>
      <c r="G212" s="255"/>
      <c r="H212" s="419" t="s">
        <v>259</v>
      </c>
      <c r="I212" s="255"/>
      <c r="J212" s="255"/>
      <c r="K212" s="255"/>
      <c r="L212" s="255"/>
      <c r="M212" s="255"/>
      <c r="N212" s="199"/>
      <c r="Q212" s="199"/>
      <c r="AA212" s="199"/>
    </row>
    <row r="213" spans="1:27" x14ac:dyDescent="0.25">
      <c r="A213" s="412"/>
      <c r="B213" s="255"/>
      <c r="C213" s="255"/>
      <c r="D213" s="255"/>
      <c r="E213" s="414"/>
      <c r="F213" s="414"/>
      <c r="G213" s="255"/>
      <c r="H213" s="419" t="s">
        <v>260</v>
      </c>
      <c r="I213" s="255">
        <v>373.5</v>
      </c>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mMD8YyQXjOWVFtZl6P0LdTCcO9FFykQomhT8nTtOpX0c4Ga8f15P03Rqj0HZ5SAIrRvEHD1aBGTAViSC9kpH9g==" saltValue="XFAUg1EuT2UIteLK4l+GI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A4559E1-FACC-48DF-9601-64173D16CF91}">
          <x14:formula1>
            <xm:f>'Dropdown vloerafw en cat'!$B$2:$B$13</xm:f>
          </x14:formula1>
          <xm:sqref>H5:H199</xm:sqref>
        </x14:dataValidation>
        <x14:dataValidation type="list" allowBlank="1" showInputMessage="1" showErrorMessage="1" xr:uid="{2E0F6A60-B31D-45A5-A3D6-624077FFB1BC}">
          <x14:formula1>
            <xm:f>'Dropdown vloerafw en cat'!$P$2:$P$47</xm:f>
          </x14:formula1>
          <xm:sqref>C5:C199</xm:sqref>
        </x14:dataValidation>
        <x14:dataValidation type="list" allowBlank="1" showInputMessage="1" showErrorMessage="1" xr:uid="{F01E003E-18DE-4632-9C13-8D3E4F1416CB}">
          <x14:formula1>
            <xm:f>'Dropdown vloerafw en cat'!$K$2:$K$13</xm:f>
          </x14:formula1>
          <xm:sqref>D5:D199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959D-CB02-45C1-95BD-1A0C9385DC6D}">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13,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Werkplaats Smilde</v>
      </c>
      <c r="C4" s="296"/>
      <c r="D4" s="296"/>
      <c r="E4" s="297"/>
      <c r="F4" s="298"/>
      <c r="G4" s="299"/>
      <c r="H4" s="300"/>
      <c r="I4" s="238"/>
      <c r="J4" s="238"/>
      <c r="K4" s="238"/>
    </row>
    <row r="5" spans="1:11" x14ac:dyDescent="0.25">
      <c r="A5" s="272" t="s">
        <v>15</v>
      </c>
      <c r="B5" s="296" t="str">
        <f>VLOOKUP(H5,'Kosten VSR (her)controles'!A5:E54,4)</f>
        <v>W.A. Scholtenweg 1</v>
      </c>
      <c r="C5" s="296"/>
      <c r="D5" s="296"/>
      <c r="E5" s="301"/>
      <c r="F5" s="298"/>
      <c r="G5" s="302" t="s">
        <v>19</v>
      </c>
      <c r="H5" s="303">
        <v>13</v>
      </c>
      <c r="I5" s="238"/>
      <c r="J5" s="238"/>
      <c r="K5" s="238"/>
    </row>
    <row r="6" spans="1:11" x14ac:dyDescent="0.25">
      <c r="A6" s="304" t="s">
        <v>17</v>
      </c>
      <c r="B6" s="305" t="str">
        <f>VLOOKUP(H5,'Kosten VSR (her)controles'!A5:E54,5)</f>
        <v>Smilde</v>
      </c>
      <c r="C6" s="305"/>
      <c r="D6" s="305"/>
      <c r="E6" s="306"/>
      <c r="F6" s="307"/>
      <c r="G6" s="308" t="s">
        <v>20</v>
      </c>
      <c r="H6" s="309" t="str">
        <f>CONCATENATE(H5,"a")</f>
        <v>13a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+MAX('13a'!I6:I200)</f>
        <v>104</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9.6153846153846159E-3</v>
      </c>
      <c r="F11" s="319" t="e">
        <f>'13a'!L200/'13a'!M200</f>
        <v>#DIV/0!</v>
      </c>
      <c r="G11" s="293">
        <v>1</v>
      </c>
      <c r="H11" s="387">
        <f>('13a'!M200*Offertetarief)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GETPIVOTDATA("m2",'13a'!$H$205,"Cat.","G")</f>
        <v>2.8</v>
      </c>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f>GETPIVOTDATA("m2",'13a'!$A$205,"vloerafwerking","Linoleum")</f>
        <v>50</v>
      </c>
      <c r="F16" s="375">
        <f>+'Normen en kosten'!I4</f>
        <v>0</v>
      </c>
      <c r="G16" s="375">
        <f t="shared" ref="G16:G29" si="0">E16*F16</f>
        <v>0</v>
      </c>
      <c r="H16" s="190">
        <v>1</v>
      </c>
      <c r="I16" s="376">
        <f t="shared" ref="I16:I29" si="1">IF(H16="","",SUM(G16*H16))</f>
        <v>0</v>
      </c>
    </row>
    <row r="17" spans="1:9" x14ac:dyDescent="0.25">
      <c r="A17" s="461" t="str">
        <f>'Normen en kosten'!G5</f>
        <v>Recoaten linoleum</v>
      </c>
      <c r="B17" s="462"/>
      <c r="C17" s="462"/>
      <c r="D17" s="462"/>
      <c r="E17" s="188">
        <f>E16</f>
        <v>50</v>
      </c>
      <c r="F17" s="375">
        <f>+'Normen en kosten'!I5</f>
        <v>0</v>
      </c>
      <c r="G17" s="375">
        <f t="shared" si="0"/>
        <v>0</v>
      </c>
      <c r="H17" s="190" t="s">
        <v>348</v>
      </c>
      <c r="I17" s="376"/>
    </row>
    <row r="18" spans="1:9" x14ac:dyDescent="0.25">
      <c r="A18" s="461" t="str">
        <f>'Normen en kosten'!G6</f>
        <v>Volsprayen linoleum</v>
      </c>
      <c r="B18" s="462"/>
      <c r="C18" s="462"/>
      <c r="D18" s="462"/>
      <c r="E18" s="188">
        <f>E16</f>
        <v>50</v>
      </c>
      <c r="F18" s="375">
        <f>+'Normen en kosten'!I6</f>
        <v>0</v>
      </c>
      <c r="G18" s="375">
        <f t="shared" si="0"/>
        <v>0</v>
      </c>
      <c r="H18" s="190" t="s">
        <v>348</v>
      </c>
      <c r="I18" s="376"/>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38</v>
      </c>
      <c r="F21" s="375">
        <f>+'Normen en kosten'!I9</f>
        <v>0</v>
      </c>
      <c r="G21" s="375">
        <f t="shared" si="0"/>
        <v>0</v>
      </c>
      <c r="H21" s="190">
        <v>2</v>
      </c>
      <c r="I21" s="376">
        <f t="shared" si="1"/>
        <v>0</v>
      </c>
    </row>
    <row r="22" spans="1:9" x14ac:dyDescent="0.25">
      <c r="A22" s="461" t="str">
        <f>'Normen en kosten'!G10</f>
        <v>Wassen binnengevelglas</v>
      </c>
      <c r="B22" s="462"/>
      <c r="C22" s="462"/>
      <c r="D22" s="462"/>
      <c r="E22" s="188">
        <v>38</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v>2</v>
      </c>
      <c r="I23" s="376">
        <f t="shared" si="1"/>
        <v>0</v>
      </c>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(her)controles'!H17</f>
        <v>100</v>
      </c>
      <c r="F53" s="334">
        <f>'Kosten VSR (her)controles'!I5</f>
        <v>4</v>
      </c>
      <c r="G53" s="226"/>
      <c r="H53" s="226"/>
      <c r="I53" s="388">
        <f>SUM(E53*F53)</f>
        <v>400</v>
      </c>
      <c r="J53" s="256"/>
      <c r="K53" s="256"/>
    </row>
    <row r="54" spans="1:12" ht="15.75" thickTop="1" x14ac:dyDescent="0.25"/>
  </sheetData>
  <sheetProtection algorithmName="SHA-512" hashValue="XGimS4o5S4eFL0xGZYquJnZm+4sZwg4+XrsXT4q3JrtaQVDPGgCSkVm6bxB2ZCYGZ9xieky81ZhY4ebygAqvjQ==" saltValue="fRyVc77GsWniNOf78yt8O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50C4-359F-4EFF-B294-3FBF0C669C2A}">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11.7109375" style="199" bestFit="1" customWidth="1"/>
    <col min="4" max="4" width="18.8554687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(her)controles'!A17</f>
        <v>13</v>
      </c>
      <c r="C1" s="261"/>
      <c r="D1" s="262" t="str">
        <f>VLOOKUP(B1,'Kosten VSR (her)controles'!A5:E54,3)</f>
        <v>Werkplaats Smilde</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W.A. Scholtenweg 1</v>
      </c>
      <c r="E2" s="192" t="str">
        <f>VLOOKUP(B1,'Kosten VSR (her)controles'!A5:E54,5)</f>
        <v>Smilde</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12" t="s">
        <v>350</v>
      </c>
      <c r="B5" s="371" t="s">
        <v>590</v>
      </c>
      <c r="C5" s="358" t="s">
        <v>137</v>
      </c>
      <c r="D5" s="358" t="str">
        <f>VLOOKUP(C5,'Dropdown vloerafw en cat'!$P$2:$Q$47,2,FALSE)</f>
        <v>Kantine</v>
      </c>
      <c r="E5" s="359"/>
      <c r="F5" s="359" t="str">
        <f>VLOOKUP(D5,'Normen en kosten'!$A$5:$B$103,2,FALSE)</f>
        <v>C</v>
      </c>
      <c r="G5" s="349">
        <v>45</v>
      </c>
      <c r="H5" s="349" t="s">
        <v>143</v>
      </c>
      <c r="I5" s="349">
        <v>104</v>
      </c>
      <c r="J5" s="349" t="str">
        <f>F5&amp;I5</f>
        <v>C104</v>
      </c>
      <c r="K5" s="349">
        <f>+VLOOKUP(J5,'Normen en kosten'!$D$5:$E$103,2,FALSE)*'13'!$G$11</f>
        <v>0</v>
      </c>
      <c r="L5" s="349">
        <f t="shared" ref="L5:L11" si="0">+I5*G5</f>
        <v>4680</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12" t="s">
        <v>350</v>
      </c>
      <c r="B6" s="371" t="s">
        <v>591</v>
      </c>
      <c r="C6" s="358" t="s">
        <v>282</v>
      </c>
      <c r="D6" s="358" t="str">
        <f>VLOOKUP(C6,'Dropdown vloerafw en cat'!$P$2:$Q$47,2,FALSE)</f>
        <v>Verkeersruimte</v>
      </c>
      <c r="E6" s="359"/>
      <c r="F6" s="359" t="str">
        <f>VLOOKUP(D6,'Normen en kosten'!$A$5:$B$103,2,FALSE)</f>
        <v>E</v>
      </c>
      <c r="G6" s="349">
        <v>15</v>
      </c>
      <c r="H6" s="349" t="s">
        <v>143</v>
      </c>
      <c r="I6" s="349">
        <v>104</v>
      </c>
      <c r="J6" s="349" t="str">
        <f t="shared" ref="J6:J11" si="1">F6&amp;I6</f>
        <v>E104</v>
      </c>
      <c r="K6" s="349">
        <f>+VLOOKUP(J6,'Normen en kosten'!$D$5:$E$103,2,FALSE)*'13'!$G$11</f>
        <v>0</v>
      </c>
      <c r="L6" s="349">
        <f t="shared" si="0"/>
        <v>1560</v>
      </c>
      <c r="M6" s="360">
        <f t="shared" ref="M6:M11"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12" t="s">
        <v>350</v>
      </c>
      <c r="B7" s="371" t="s">
        <v>593</v>
      </c>
      <c r="C7" s="358" t="s">
        <v>286</v>
      </c>
      <c r="D7" s="358" t="str">
        <f>VLOOKUP(C7,'Dropdown vloerafw en cat'!$P$2:$Q$47,2,FALSE)</f>
        <v>Verkeersruimte</v>
      </c>
      <c r="E7" s="359"/>
      <c r="F7" s="359" t="str">
        <f>VLOOKUP(D7,'Normen en kosten'!$A$5:$B$103,2,FALSE)</f>
        <v>E</v>
      </c>
      <c r="G7" s="349">
        <v>18.600000000000001</v>
      </c>
      <c r="H7" s="349" t="s">
        <v>143</v>
      </c>
      <c r="I7" s="349">
        <v>104</v>
      </c>
      <c r="J7" s="349" t="str">
        <f t="shared" si="1"/>
        <v>E104</v>
      </c>
      <c r="K7" s="349">
        <f>+VLOOKUP(J7,'Normen en kosten'!$D$5:$E$103,2,FALSE)*'13'!$G$11</f>
        <v>0</v>
      </c>
      <c r="L7" s="349">
        <f t="shared" si="0"/>
        <v>1934.4</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12" t="s">
        <v>350</v>
      </c>
      <c r="B8" s="371" t="s">
        <v>605</v>
      </c>
      <c r="C8" s="358" t="s">
        <v>285</v>
      </c>
      <c r="D8" s="358" t="str">
        <f>VLOOKUP(C8,'Dropdown vloerafw en cat'!$P$2:$Q$47,2,FALSE)</f>
        <v>Sanitaire ruimte</v>
      </c>
      <c r="E8" s="359"/>
      <c r="F8" s="359" t="str">
        <f>VLOOKUP(D8,'Normen en kosten'!$A$5:$B$103,2,FALSE)</f>
        <v>G</v>
      </c>
      <c r="G8" s="349">
        <v>1.4</v>
      </c>
      <c r="H8" s="349" t="s">
        <v>143</v>
      </c>
      <c r="I8" s="349">
        <v>104</v>
      </c>
      <c r="J8" s="349" t="str">
        <f t="shared" si="1"/>
        <v>G104</v>
      </c>
      <c r="K8" s="349">
        <f>+VLOOKUP(J8,'Normen en kosten'!$D$5:$E$103,2,FALSE)*'13'!$G$11</f>
        <v>0</v>
      </c>
      <c r="L8" s="349">
        <f t="shared" si="0"/>
        <v>145.6</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12" t="s">
        <v>350</v>
      </c>
      <c r="B9" s="371" t="s">
        <v>616</v>
      </c>
      <c r="C9" s="358" t="s">
        <v>285</v>
      </c>
      <c r="D9" s="358" t="str">
        <f>VLOOKUP(C9,'Dropdown vloerafw en cat'!$P$2:$Q$47,2,FALSE)</f>
        <v>Sanitaire ruimte</v>
      </c>
      <c r="E9" s="359"/>
      <c r="F9" s="359" t="str">
        <f>VLOOKUP(D9,'Normen en kosten'!$A$5:$B$103,2,FALSE)</f>
        <v>G</v>
      </c>
      <c r="G9" s="349">
        <v>1.4</v>
      </c>
      <c r="H9" s="349" t="s">
        <v>143</v>
      </c>
      <c r="I9" s="349">
        <v>104</v>
      </c>
      <c r="J9" s="349" t="str">
        <f t="shared" si="1"/>
        <v>G104</v>
      </c>
      <c r="K9" s="349">
        <f>+VLOOKUP(J9,'Normen en kosten'!$D$5:$E$103,2,FALSE)*'13'!$G$11</f>
        <v>0</v>
      </c>
      <c r="L9" s="349">
        <f t="shared" si="0"/>
        <v>145.6</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12" t="s">
        <v>350</v>
      </c>
      <c r="B10" s="371" t="s">
        <v>594</v>
      </c>
      <c r="C10" s="358" t="s">
        <v>274</v>
      </c>
      <c r="D10" s="358" t="str">
        <f>VLOOKUP(C10,'Dropdown vloerafw en cat'!$P$2:$Q$47,2,FALSE)</f>
        <v>Kantoor</v>
      </c>
      <c r="E10" s="359"/>
      <c r="F10" s="359" t="str">
        <f>VLOOKUP(D10,'Normen en kosten'!$A$5:$B$103,2,FALSE)</f>
        <v>B</v>
      </c>
      <c r="G10" s="349">
        <v>25</v>
      </c>
      <c r="H10" s="349" t="s">
        <v>141</v>
      </c>
      <c r="I10" s="349">
        <v>104</v>
      </c>
      <c r="J10" s="349" t="str">
        <f t="shared" si="1"/>
        <v>B104</v>
      </c>
      <c r="K10" s="349">
        <f>+VLOOKUP(J10,'Normen en kosten'!$D$5:$E$103,2,FALSE)*'13'!$G$11</f>
        <v>0</v>
      </c>
      <c r="L10" s="349">
        <f t="shared" si="0"/>
        <v>2600</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12" t="s">
        <v>350</v>
      </c>
      <c r="B11" s="371" t="s">
        <v>595</v>
      </c>
      <c r="C11" s="358" t="s">
        <v>274</v>
      </c>
      <c r="D11" s="358" t="str">
        <f>VLOOKUP(C11,'Dropdown vloerafw en cat'!$P$2:$Q$47,2,FALSE)</f>
        <v>Kantoor</v>
      </c>
      <c r="E11" s="359"/>
      <c r="F11" s="359" t="str">
        <f>VLOOKUP(D11,'Normen en kosten'!$A$5:$B$103,2,FALSE)</f>
        <v>B</v>
      </c>
      <c r="G11" s="349">
        <v>25</v>
      </c>
      <c r="H11" s="349" t="s">
        <v>141</v>
      </c>
      <c r="I11" s="349">
        <v>104</v>
      </c>
      <c r="J11" s="349" t="str">
        <f t="shared" si="1"/>
        <v>B104</v>
      </c>
      <c r="K11" s="349">
        <f>+VLOOKUP(J11,'Normen en kosten'!$D$5:$E$103,2,FALSE)*'13'!$G$11</f>
        <v>0</v>
      </c>
      <c r="L11" s="349">
        <f t="shared" si="0"/>
        <v>2600</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hidden="1" x14ac:dyDescent="0.25">
      <c r="A12" s="408"/>
      <c r="B12" s="349"/>
      <c r="C12" s="358"/>
      <c r="D12" s="358"/>
      <c r="E12" s="359"/>
      <c r="F12" s="359"/>
      <c r="G12" s="349"/>
      <c r="H12" s="349"/>
      <c r="I12" s="349"/>
      <c r="J12" s="349"/>
      <c r="K12" s="349"/>
      <c r="L12" s="349"/>
      <c r="M12" s="360"/>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hidden="1" x14ac:dyDescent="0.25">
      <c r="A13" s="408"/>
      <c r="B13" s="349"/>
      <c r="C13" s="358"/>
      <c r="D13" s="358"/>
      <c r="E13" s="359"/>
      <c r="F13" s="359"/>
      <c r="G13" s="349"/>
      <c r="H13" s="349"/>
      <c r="I13" s="349"/>
      <c r="J13" s="349"/>
      <c r="K13" s="349"/>
      <c r="L13" s="349"/>
      <c r="M13" s="360"/>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hidden="1" x14ac:dyDescent="0.25">
      <c r="A14" s="408"/>
      <c r="B14" s="349"/>
      <c r="C14" s="358"/>
      <c r="D14" s="358"/>
      <c r="E14" s="359"/>
      <c r="F14" s="359"/>
      <c r="G14" s="349"/>
      <c r="H14" s="349"/>
      <c r="I14" s="349"/>
      <c r="J14" s="349"/>
      <c r="K14" s="349"/>
      <c r="L14" s="349"/>
      <c r="M14" s="360"/>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hidden="1" x14ac:dyDescent="0.25">
      <c r="A15" s="408"/>
      <c r="B15" s="349"/>
      <c r="C15" s="358"/>
      <c r="D15" s="358"/>
      <c r="E15" s="359"/>
      <c r="F15" s="359"/>
      <c r="G15" s="349"/>
      <c r="H15" s="349"/>
      <c r="I15" s="349"/>
      <c r="J15" s="349"/>
      <c r="K15" s="349"/>
      <c r="L15" s="349"/>
      <c r="M15" s="360"/>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hidden="1" x14ac:dyDescent="0.25">
      <c r="A16" s="408"/>
      <c r="B16" s="349"/>
      <c r="C16" s="358"/>
      <c r="D16" s="358"/>
      <c r="E16" s="359"/>
      <c r="F16" s="359"/>
      <c r="G16" s="349"/>
      <c r="H16" s="349"/>
      <c r="I16" s="349"/>
      <c r="J16" s="349"/>
      <c r="K16" s="349"/>
      <c r="L16" s="349"/>
      <c r="M16" s="360"/>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hidden="1" x14ac:dyDescent="0.25">
      <c r="A17" s="408"/>
      <c r="B17" s="349"/>
      <c r="C17" s="358"/>
      <c r="D17" s="358"/>
      <c r="E17" s="359"/>
      <c r="F17" s="359"/>
      <c r="G17" s="349"/>
      <c r="H17" s="349"/>
      <c r="I17" s="349"/>
      <c r="J17" s="349"/>
      <c r="K17" s="349"/>
      <c r="L17" s="349"/>
      <c r="M17" s="360"/>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hidden="1" x14ac:dyDescent="0.25">
      <c r="A18" s="408"/>
      <c r="B18" s="349"/>
      <c r="C18" s="358"/>
      <c r="D18" s="358"/>
      <c r="E18" s="359"/>
      <c r="F18" s="359"/>
      <c r="G18" s="349"/>
      <c r="H18" s="349"/>
      <c r="I18" s="349"/>
      <c r="J18" s="349"/>
      <c r="K18" s="349"/>
      <c r="L18" s="349"/>
      <c r="M18" s="360"/>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hidden="1" x14ac:dyDescent="0.25">
      <c r="A19" s="408"/>
      <c r="B19" s="349"/>
      <c r="C19" s="358"/>
      <c r="D19" s="358"/>
      <c r="E19" s="359"/>
      <c r="F19" s="359"/>
      <c r="G19" s="349"/>
      <c r="H19" s="349"/>
      <c r="I19" s="349"/>
      <c r="J19" s="349"/>
      <c r="K19" s="349"/>
      <c r="L19" s="349"/>
      <c r="M19" s="360"/>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131.4</v>
      </c>
      <c r="H200" s="255"/>
      <c r="I200" s="255"/>
      <c r="J200" s="255"/>
      <c r="K200" s="255"/>
      <c r="L200" s="255">
        <f>SUM(L5:L11)</f>
        <v>13665.6</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259</v>
      </c>
      <c r="B206" s="255"/>
      <c r="C206" s="418"/>
      <c r="D206" s="255"/>
      <c r="E206" s="255"/>
      <c r="F206" s="255"/>
      <c r="G206" s="255"/>
      <c r="H206" s="419" t="s">
        <v>39</v>
      </c>
      <c r="I206" s="255">
        <v>45</v>
      </c>
      <c r="J206" s="255"/>
      <c r="K206" s="255"/>
      <c r="L206" s="255"/>
      <c r="M206" s="255"/>
      <c r="N206" s="199"/>
      <c r="Q206" s="199"/>
      <c r="AA206" s="199"/>
    </row>
    <row r="207" spans="1:27" x14ac:dyDescent="0.25">
      <c r="A207" s="417" t="s">
        <v>143</v>
      </c>
      <c r="B207" s="255">
        <v>81.400000000000006</v>
      </c>
      <c r="C207" s="420"/>
      <c r="D207" s="255"/>
      <c r="E207" s="255"/>
      <c r="F207" s="255"/>
      <c r="G207" s="255"/>
      <c r="H207" s="419" t="s">
        <v>38</v>
      </c>
      <c r="I207" s="255">
        <v>33.6</v>
      </c>
      <c r="J207" s="255"/>
      <c r="K207" s="255"/>
      <c r="L207" s="255"/>
      <c r="M207" s="255"/>
      <c r="N207" s="199"/>
      <c r="Q207" s="199"/>
      <c r="AA207" s="199"/>
    </row>
    <row r="208" spans="1:27" x14ac:dyDescent="0.25">
      <c r="A208" s="417" t="s">
        <v>141</v>
      </c>
      <c r="B208" s="255">
        <v>50</v>
      </c>
      <c r="C208" s="255"/>
      <c r="D208" s="255"/>
      <c r="E208" s="255"/>
      <c r="F208" s="255"/>
      <c r="G208" s="255"/>
      <c r="H208" s="419" t="s">
        <v>40</v>
      </c>
      <c r="I208" s="255">
        <v>2.8</v>
      </c>
      <c r="J208" s="255"/>
      <c r="K208" s="255"/>
      <c r="L208" s="255"/>
      <c r="M208" s="255"/>
      <c r="N208" s="199"/>
      <c r="Q208" s="199"/>
      <c r="AA208" s="199"/>
    </row>
    <row r="209" spans="1:27" x14ac:dyDescent="0.25">
      <c r="A209" s="417" t="s">
        <v>260</v>
      </c>
      <c r="B209" s="255">
        <v>131.4</v>
      </c>
      <c r="C209" s="255"/>
      <c r="D209" s="255"/>
      <c r="E209" s="255"/>
      <c r="F209" s="255"/>
      <c r="G209" s="255"/>
      <c r="H209" s="419" t="s">
        <v>29</v>
      </c>
      <c r="I209" s="255">
        <v>50</v>
      </c>
      <c r="J209" s="255"/>
      <c r="K209" s="255"/>
      <c r="L209" s="255"/>
      <c r="M209" s="255"/>
      <c r="N209" s="199"/>
      <c r="Q209" s="199"/>
      <c r="AA209" s="199"/>
    </row>
    <row r="210" spans="1:27" x14ac:dyDescent="0.25">
      <c r="A210" s="412"/>
      <c r="B210" s="255"/>
      <c r="C210" s="255"/>
      <c r="D210" s="255"/>
      <c r="E210" s="255"/>
      <c r="F210" s="255"/>
      <c r="G210" s="255"/>
      <c r="H210" s="419" t="s">
        <v>259</v>
      </c>
      <c r="I210" s="255"/>
      <c r="J210" s="255"/>
      <c r="K210" s="255"/>
      <c r="L210" s="255"/>
      <c r="M210" s="255"/>
      <c r="N210" s="199"/>
      <c r="Q210" s="199"/>
      <c r="AA210" s="199"/>
    </row>
    <row r="211" spans="1:27" x14ac:dyDescent="0.25">
      <c r="A211" s="412"/>
      <c r="B211" s="255"/>
      <c r="C211" s="255"/>
      <c r="D211" s="255"/>
      <c r="E211" s="255"/>
      <c r="F211" s="255"/>
      <c r="G211" s="255"/>
      <c r="H211" s="419" t="s">
        <v>260</v>
      </c>
      <c r="I211" s="255">
        <v>131.39999999999998</v>
      </c>
      <c r="J211" s="255"/>
      <c r="K211" s="255"/>
      <c r="L211" s="255"/>
      <c r="M211" s="255"/>
      <c r="N211" s="199"/>
      <c r="Q211" s="199"/>
      <c r="AA211" s="199"/>
    </row>
    <row r="212" spans="1:27" x14ac:dyDescent="0.25">
      <c r="A212" s="412"/>
      <c r="B212" s="255"/>
      <c r="C212" s="255"/>
      <c r="D212" s="255"/>
      <c r="E212" s="255"/>
      <c r="F212" s="255"/>
      <c r="G212" s="255"/>
      <c r="H212" s="255"/>
      <c r="I212" s="255"/>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mFS+J1dnHt/jVL+PIsUzrnsd+fSyqzjn/b5kO9ONKjx9gxaUyIDkyAh+ufOsfub0Ke6r4I7+ms9E734QcJb04w==" saltValue="ROWXrmRKGfmBhG1FDRVwb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78DDDF9-C4A5-4124-ABD1-5B1A6E1ACA0A}">
          <x14:formula1>
            <xm:f>'Dropdown vloerafw en cat'!$B$2:$B$13</xm:f>
          </x14:formula1>
          <xm:sqref>H5:H199</xm:sqref>
        </x14:dataValidation>
        <x14:dataValidation type="list" allowBlank="1" showInputMessage="1" showErrorMessage="1" xr:uid="{7EEE7B27-93D4-4F2E-A5D2-B46F4DA512D0}">
          <x14:formula1>
            <xm:f>'Dropdown vloerafw en cat'!$P$2:$P$47</xm:f>
          </x14:formula1>
          <xm:sqref>C5:C199</xm:sqref>
        </x14:dataValidation>
        <x14:dataValidation type="list" allowBlank="1" showInputMessage="1" showErrorMessage="1" xr:uid="{8E8EF970-5F28-49C9-BE34-8C6BD2E5FFD5}">
          <x14:formula1>
            <xm:f>'Dropdown vloerafw en cat'!$K$2:$K$13</xm:f>
          </x14:formula1>
          <xm:sqref>D5:D199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9FF7-3A52-4D62-938C-5BDD7F88752F}">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14,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Zwembad De Boskamp</v>
      </c>
      <c r="C4" s="296"/>
      <c r="D4" s="296"/>
      <c r="E4" s="297"/>
      <c r="F4" s="298"/>
      <c r="G4" s="299"/>
      <c r="H4" s="300"/>
      <c r="I4" s="238"/>
      <c r="J4" s="238"/>
      <c r="K4" s="238"/>
    </row>
    <row r="5" spans="1:11" x14ac:dyDescent="0.25">
      <c r="A5" s="272" t="s">
        <v>15</v>
      </c>
      <c r="B5" s="296" t="str">
        <f>VLOOKUP(H5,'Kosten VSR (her)controles'!A5:E54,4)</f>
        <v>Beilerstraat 11</v>
      </c>
      <c r="C5" s="296"/>
      <c r="D5" s="296"/>
      <c r="E5" s="301"/>
      <c r="F5" s="298"/>
      <c r="G5" s="302" t="s">
        <v>19</v>
      </c>
      <c r="H5" s="303">
        <v>14</v>
      </c>
      <c r="I5" s="238"/>
      <c r="J5" s="238"/>
      <c r="K5" s="238"/>
    </row>
    <row r="6" spans="1:11" x14ac:dyDescent="0.25">
      <c r="A6" s="304" t="s">
        <v>17</v>
      </c>
      <c r="B6" s="305" t="str">
        <f>VLOOKUP(H5,'Kosten VSR (her)controles'!A5:E54,5)</f>
        <v>Westerbork</v>
      </c>
      <c r="C6" s="305"/>
      <c r="D6" s="305"/>
      <c r="E6" s="306"/>
      <c r="F6" s="307"/>
      <c r="G6" s="308" t="s">
        <v>20</v>
      </c>
      <c r="H6" s="309" t="str">
        <f>CONCATENATE(H5,"a")</f>
        <v>14a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+MAX('14a'!I6:I200)</f>
        <v>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t="e">
        <f>G11/E8</f>
        <v>#DIV/0!</v>
      </c>
      <c r="F11" s="319" t="e">
        <f>'14a'!L200/'14a'!M200</f>
        <v>#N/A</v>
      </c>
      <c r="G11" s="293">
        <v>1</v>
      </c>
      <c r="H11" s="387" t="e">
        <f>('14a'!M200*Offertetarief)</f>
        <v>#N/A</v>
      </c>
      <c r="I11" s="320"/>
      <c r="J11" s="238"/>
      <c r="K11" s="238"/>
    </row>
    <row r="12" spans="1:11" ht="15.75" x14ac:dyDescent="0.25">
      <c r="F12" s="287" t="s">
        <v>31</v>
      </c>
      <c r="G12" s="321"/>
      <c r="H12" s="385"/>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c r="F21" s="375">
        <f>+'Normen en kosten'!I9</f>
        <v>0</v>
      </c>
      <c r="G21" s="375">
        <f t="shared" si="0"/>
        <v>0</v>
      </c>
      <c r="H21" s="190"/>
      <c r="I21" s="376" t="str">
        <f t="shared" si="1"/>
        <v/>
      </c>
    </row>
    <row r="22" spans="1:9" x14ac:dyDescent="0.25">
      <c r="A22" s="461" t="str">
        <f>'Normen en kosten'!G10</f>
        <v>Wassen binnengevelglas</v>
      </c>
      <c r="B22" s="462"/>
      <c r="C22" s="462"/>
      <c r="D22" s="462"/>
      <c r="E22" s="188"/>
      <c r="F22" s="375">
        <f>+'Normen en kosten'!I10</f>
        <v>0</v>
      </c>
      <c r="G22" s="375">
        <f t="shared" si="0"/>
        <v>0</v>
      </c>
      <c r="H22" s="190"/>
      <c r="I22" s="376" t="str">
        <f t="shared" si="1"/>
        <v/>
      </c>
    </row>
    <row r="23" spans="1:9" x14ac:dyDescent="0.25">
      <c r="A23" s="461" t="str">
        <f>'Normen en kosten'!G11</f>
        <v>Wassen separatieglas  1)</v>
      </c>
      <c r="B23" s="462"/>
      <c r="C23" s="462"/>
      <c r="D23" s="462"/>
      <c r="E23" s="188"/>
      <c r="F23" s="375">
        <f>+'Normen en kosten'!I11</f>
        <v>0</v>
      </c>
      <c r="G23" s="375">
        <f t="shared" si="0"/>
        <v>0</v>
      </c>
      <c r="H23" s="190"/>
      <c r="I23" s="376" t="str">
        <f t="shared" si="1"/>
        <v/>
      </c>
    </row>
    <row r="24" spans="1:9" x14ac:dyDescent="0.25">
      <c r="A24" s="461" t="str">
        <f>'Normen en kosten'!G12</f>
        <v>Koepelglas wassen</v>
      </c>
      <c r="B24" s="462"/>
      <c r="C24" s="462"/>
      <c r="D24" s="462"/>
      <c r="E24" s="188"/>
      <c r="F24" s="375">
        <f>+'Normen en kosten'!I12</f>
        <v>0</v>
      </c>
      <c r="G24" s="375">
        <f t="shared" si="0"/>
        <v>0</v>
      </c>
      <c r="H24" s="190"/>
      <c r="I24" s="376" t="str">
        <f t="shared" si="1"/>
        <v/>
      </c>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t="s">
        <v>646</v>
      </c>
      <c r="B34" s="273"/>
      <c r="C34" s="274"/>
      <c r="D34" s="325" t="s">
        <v>14</v>
      </c>
      <c r="E34" s="190">
        <v>1947</v>
      </c>
      <c r="F34" s="146"/>
      <c r="G34" s="379">
        <f t="shared" si="2"/>
        <v>0</v>
      </c>
      <c r="H34" s="190" t="s">
        <v>348</v>
      </c>
      <c r="I34" s="383"/>
    </row>
    <row r="35" spans="1:11" x14ac:dyDescent="0.25">
      <c r="A35" s="272" t="s">
        <v>648</v>
      </c>
      <c r="B35" s="273"/>
      <c r="C35" s="274"/>
      <c r="D35" s="326" t="s">
        <v>647</v>
      </c>
      <c r="E35" s="190">
        <v>3</v>
      </c>
      <c r="F35" s="146"/>
      <c r="G35" s="380">
        <f t="shared" si="2"/>
        <v>0</v>
      </c>
      <c r="H35" s="190">
        <v>20</v>
      </c>
      <c r="I35" s="383">
        <f t="shared" ref="I35:I43" si="3">+IF(A35="","",H35*G35)</f>
        <v>0</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(her)controles'!H18</f>
        <v>0</v>
      </c>
      <c r="F53" s="334">
        <f>'Kosten VSR (her)controles'!I5</f>
        <v>4</v>
      </c>
      <c r="G53" s="226"/>
      <c r="H53" s="226"/>
      <c r="I53" s="388">
        <f>SUM(E53*F53)</f>
        <v>0</v>
      </c>
      <c r="J53" s="256"/>
      <c r="K53" s="256"/>
    </row>
    <row r="54" spans="1:12" ht="15.75" thickTop="1" x14ac:dyDescent="0.25"/>
  </sheetData>
  <sheetProtection algorithmName="SHA-512" hashValue="ZsJKvRkrU7ZDh+DnyabnartcM5YxbJ3vfPQQIr3MhauG38Wzfmmnj695b2uw0VgT0xmYlSfsZyJtQhOV8og5wA==" saltValue="fbCi2FHgVz6CzdI5uYBGT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C62B8-CBFA-4560-BC87-D69414E0BEC7}">
  <sheetPr>
    <tabColor rgb="FF9F9289"/>
  </sheetPr>
  <dimension ref="A1:DM250"/>
  <sheetViews>
    <sheetView zoomScaleNormal="100" workbookViewId="0">
      <pane ySplit="4" topLeftCell="A5" activePane="bottomLeft" state="frozen"/>
      <selection activeCell="C5" sqref="C5"/>
      <selection pane="bottomLeft" activeCell="D5" sqref="D5:D199"/>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(her)controles'!A18</f>
        <v>14</v>
      </c>
      <c r="C1" s="90"/>
      <c r="D1" s="94" t="str">
        <f>VLOOKUP(B1,'Kosten VSR (her)controles'!A5:E54,3)</f>
        <v>Zwembad De Boskamp</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t="str">
        <f>VLOOKUP(B1,'Kosten VSR (her)controles'!A5:E54,4)</f>
        <v>Beilerstraat 11</v>
      </c>
      <c r="E2" s="96" t="str">
        <f>VLOOKUP(B1,'Kosten VSR (her)controles'!A5:E54,5)</f>
        <v>Westerbork</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kosten'!D5:E103,2,FALSE)*'14'!$G$11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kosten'!D6:E104,2,FALSE)*'14'!$G$11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kosten'!D7:E105,2,FALSE)*'14'!$G$11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kosten'!D8:E106,2,FALSE)*'14'!$G$11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kosten'!D9:E107,2,FALSE)*'14'!$G$11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kosten'!D10:E108,2,FALSE)*'14'!$G$11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kosten'!D11:E109,2,FALSE)*'14'!$G$11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kosten'!D12:E110,2,FALSE)*'14'!$G$11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kosten'!D13:E111,2,FALSE)*'14'!$G$11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kosten'!D14:E112,2,FALSE)*'14'!$G$11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kosten'!D15:E113,2,FALSE)*'14'!$G$11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kosten'!D16:E114,2,FALSE)*'14'!$G$11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kosten'!D17:E115,2,FALSE)*'14'!$G$11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kosten'!D18:E116,2,FALSE)*'14'!$G$11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kosten'!D19:E117,2,FALSE)*'14'!$G$11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kosten'!D20:E118,2,FALSE)*'14'!$G$11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kosten'!D21:E119,2,FALSE)*'14'!$G$11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kosten'!D22:E120,2,FALSE)*'14'!$G$11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kosten'!D23:E121,2,FALSE)*'14'!$G$11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kosten'!D24:E122,2,FALSE)*'14'!$G$11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kosten'!D25:E123,2,FALSE)*'14'!$G$11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kosten'!D26:E124,2,FALSE)*'14'!$G$11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kosten'!D27:E125,2,FALSE)*'14'!$G$11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kosten'!D28:E126,2,FALSE)*'14'!$G$11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kosten'!D29:E127,2,FALSE)*'14'!$G$11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kosten'!D30:E128,2,FALSE)*'14'!$G$11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kosten'!D31:E129,2,FALSE)*'14'!$G$11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kosten'!D32:E130,2,FALSE)*'14'!$G$11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kosten'!D33:E131,2,FALSE)*'14'!$G$11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kosten'!D34:E132,2,FALSE)*'14'!$G$11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kosten'!D35:E133,2,FALSE)*'14'!$G$11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kosten'!D36:E134,2,FALSE)*'14'!$G$11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kosten'!D37:E135,2,FALSE)*'14'!$G$11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kosten'!D38:E136,2,FALSE)*'14'!$G$11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kosten'!D39:E137,2,FALSE)*'14'!$G$11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kosten'!D40:E138,2,FALSE)*'14'!$G$11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kosten'!D41:E139,2,FALSE)*'14'!$G$11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kosten'!D42:E140,2,FALSE)*'14'!$G$11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kosten'!D43:E141,2,FALSE)*'14'!$G$11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kosten'!D44:E142,2,FALSE)*'14'!$G$11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kosten'!D45:E143,2,FALSE)*'14'!$G$11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kosten'!D46:E144,2,FALSE)*'14'!$G$11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kosten'!D47:E145,2,FALSE)*'14'!$G$11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kosten'!D48:E146,2,FALSE)*'14'!$G$11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kosten'!D49:E147,2,FALSE)*'14'!$G$11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kosten'!D50:E148,2,FALSE)*'14'!$G$11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kosten'!D51:E149,2,FALSE)*'14'!$G$11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kosten'!D52:E150,2,FALSE)*'14'!$G$11</f>
        <v>#N/A</v>
      </c>
      <c r="L52" s="125">
        <f t="shared" si="0"/>
        <v>0</v>
      </c>
      <c r="M52" s="128" t="e">
        <f t="shared" si="2"/>
        <v>#N/A</v>
      </c>
      <c r="O52" s="66"/>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kosten'!D53:E151,2,FALSE)*'14'!$G$11</f>
        <v>#N/A</v>
      </c>
      <c r="L53" s="125">
        <f t="shared" si="0"/>
        <v>0</v>
      </c>
      <c r="M53" s="128" t="e">
        <f t="shared" si="2"/>
        <v>#N/A</v>
      </c>
      <c r="O53" s="66"/>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kosten'!D54:E152,2,FALSE)*'14'!$G$11</f>
        <v>#N/A</v>
      </c>
      <c r="L54" s="125">
        <f t="shared" si="0"/>
        <v>0</v>
      </c>
      <c r="M54" s="128" t="e">
        <f t="shared" si="2"/>
        <v>#N/A</v>
      </c>
      <c r="O54" s="66"/>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kosten'!D55:E153,2,FALSE)*'14'!$G$11</f>
        <v>#N/A</v>
      </c>
      <c r="L55" s="125">
        <f t="shared" si="0"/>
        <v>0</v>
      </c>
      <c r="M55" s="128" t="e">
        <f t="shared" si="2"/>
        <v>#N/A</v>
      </c>
      <c r="O55" s="66"/>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kosten'!D56:E154,2,FALSE)*'14'!$G$11</f>
        <v>#N/A</v>
      </c>
      <c r="L56" s="125">
        <f t="shared" si="0"/>
        <v>0</v>
      </c>
      <c r="M56" s="128" t="e">
        <f t="shared" si="2"/>
        <v>#N/A</v>
      </c>
      <c r="O56" s="6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kosten'!D57:E155,2,FALSE)*'14'!$G$11</f>
        <v>#N/A</v>
      </c>
      <c r="L57" s="125">
        <f t="shared" si="0"/>
        <v>0</v>
      </c>
      <c r="M57" s="128" t="e">
        <f t="shared" si="2"/>
        <v>#N/A</v>
      </c>
      <c r="O57" s="66"/>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kosten'!D58:E156,2,FALSE)*'14'!$G$11</f>
        <v>#N/A</v>
      </c>
      <c r="L58" s="125">
        <f t="shared" si="0"/>
        <v>0</v>
      </c>
      <c r="M58" s="128" t="e">
        <f t="shared" si="2"/>
        <v>#N/A</v>
      </c>
      <c r="O58" s="66"/>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kosten'!D59:E157,2,FALSE)*'14'!$G$11</f>
        <v>#N/A</v>
      </c>
      <c r="L59" s="125">
        <f t="shared" si="0"/>
        <v>0</v>
      </c>
      <c r="M59" s="128" t="e">
        <f t="shared" si="2"/>
        <v>#N/A</v>
      </c>
      <c r="O59" s="66"/>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kosten'!D60:E158,2,FALSE)*'14'!$G$11</f>
        <v>#N/A</v>
      </c>
      <c r="L60" s="125">
        <f t="shared" si="0"/>
        <v>0</v>
      </c>
      <c r="M60" s="128" t="e">
        <f t="shared" si="2"/>
        <v>#N/A</v>
      </c>
      <c r="O60" s="66"/>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kosten'!D61:E159,2,FALSE)*'14'!$G$11</f>
        <v>#N/A</v>
      </c>
      <c r="L61" s="125">
        <f t="shared" si="0"/>
        <v>0</v>
      </c>
      <c r="M61" s="128" t="e">
        <f t="shared" si="2"/>
        <v>#N/A</v>
      </c>
      <c r="O61" s="66"/>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kosten'!D62:E160,2,FALSE)*'14'!$G$11</f>
        <v>#N/A</v>
      </c>
      <c r="L62" s="125">
        <f t="shared" si="0"/>
        <v>0</v>
      </c>
      <c r="M62" s="128" t="e">
        <f t="shared" si="2"/>
        <v>#N/A</v>
      </c>
      <c r="O62" s="66"/>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kosten'!D63:E161,2,FALSE)*'14'!$G$11</f>
        <v>#N/A</v>
      </c>
      <c r="L63" s="125">
        <f t="shared" si="0"/>
        <v>0</v>
      </c>
      <c r="M63" s="128" t="e">
        <f t="shared" si="2"/>
        <v>#N/A</v>
      </c>
      <c r="O63" s="66"/>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kosten'!D64:E162,2,FALSE)*'14'!$G$11</f>
        <v>#N/A</v>
      </c>
      <c r="L64" s="125">
        <f t="shared" si="0"/>
        <v>0</v>
      </c>
      <c r="M64" s="128" t="e">
        <f t="shared" si="2"/>
        <v>#N/A</v>
      </c>
      <c r="O64" s="66"/>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kosten'!D65:E163,2,FALSE)*'14'!$G$11</f>
        <v>#N/A</v>
      </c>
      <c r="L65" s="125">
        <f t="shared" si="0"/>
        <v>0</v>
      </c>
      <c r="M65" s="128" t="e">
        <f t="shared" si="2"/>
        <v>#N/A</v>
      </c>
      <c r="O65" s="66"/>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kosten'!D66:E164,2,FALSE)*'14'!$G$11</f>
        <v>#N/A</v>
      </c>
      <c r="L66" s="125">
        <f t="shared" si="0"/>
        <v>0</v>
      </c>
      <c r="M66" s="128" t="e">
        <f t="shared" si="2"/>
        <v>#N/A</v>
      </c>
      <c r="O66" s="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kosten'!D67:E165,2,FALSE)*'14'!$G$11</f>
        <v>#N/A</v>
      </c>
      <c r="L67" s="125">
        <f t="shared" si="0"/>
        <v>0</v>
      </c>
      <c r="M67" s="128" t="e">
        <f t="shared" si="2"/>
        <v>#N/A</v>
      </c>
      <c r="O67" s="66"/>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kosten'!D68:E166,2,FALSE)*'14'!$G$11</f>
        <v>#N/A</v>
      </c>
      <c r="L68" s="125">
        <f t="shared" si="0"/>
        <v>0</v>
      </c>
      <c r="M68" s="128" t="e">
        <f t="shared" si="2"/>
        <v>#N/A</v>
      </c>
      <c r="O68" s="66"/>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kosten'!D69:E167,2,FALSE)*'14'!$G$11</f>
        <v>#N/A</v>
      </c>
      <c r="L69" s="125">
        <f t="shared" ref="L69:L132" si="3">+I69*G69</f>
        <v>0</v>
      </c>
      <c r="M69" s="128" t="e">
        <f t="shared" si="2"/>
        <v>#N/A</v>
      </c>
      <c r="O69" s="66"/>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4">F70&amp;I70</f>
        <v>#N/A</v>
      </c>
      <c r="K70" s="127" t="e">
        <f>+VLOOKUP(J70,'Normen en kosten'!D70:E168,2,FALSE)*'14'!$G$11</f>
        <v>#N/A</v>
      </c>
      <c r="L70" s="125">
        <f t="shared" si="3"/>
        <v>0</v>
      </c>
      <c r="M70" s="128" t="e">
        <f t="shared" ref="M70:M133" si="5">+IF(K70=0,0,L70/K70)</f>
        <v>#N/A</v>
      </c>
      <c r="O70" s="66"/>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4"/>
        <v>#N/A</v>
      </c>
      <c r="K71" s="127" t="e">
        <f>+VLOOKUP(J71,'Normen en kosten'!D71:E169,2,FALSE)*'14'!$G$11</f>
        <v>#N/A</v>
      </c>
      <c r="L71" s="125">
        <f t="shared" si="3"/>
        <v>0</v>
      </c>
      <c r="M71" s="128" t="e">
        <f t="shared" si="5"/>
        <v>#N/A</v>
      </c>
      <c r="O71" s="66"/>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4"/>
        <v>#N/A</v>
      </c>
      <c r="K72" s="127" t="e">
        <f>+VLOOKUP(J72,'Normen en kosten'!D72:E170,2,FALSE)*'14'!$G$11</f>
        <v>#N/A</v>
      </c>
      <c r="L72" s="125">
        <f t="shared" si="3"/>
        <v>0</v>
      </c>
      <c r="M72" s="128" t="e">
        <f t="shared" si="5"/>
        <v>#N/A</v>
      </c>
      <c r="O72" s="66"/>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4"/>
        <v>#N/A</v>
      </c>
      <c r="K73" s="127" t="e">
        <f>+VLOOKUP(J73,'Normen en kosten'!D73:E171,2,FALSE)*'14'!$G$11</f>
        <v>#N/A</v>
      </c>
      <c r="L73" s="125">
        <f t="shared" si="3"/>
        <v>0</v>
      </c>
      <c r="M73" s="128" t="e">
        <f t="shared" si="5"/>
        <v>#N/A</v>
      </c>
      <c r="O73" s="66"/>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4"/>
        <v>#N/A</v>
      </c>
      <c r="K74" s="127" t="e">
        <f>+VLOOKUP(J74,'Normen en kosten'!D74:E172,2,FALSE)*'14'!$G$11</f>
        <v>#N/A</v>
      </c>
      <c r="L74" s="125">
        <f t="shared" si="3"/>
        <v>0</v>
      </c>
      <c r="M74" s="128" t="e">
        <f t="shared" si="5"/>
        <v>#N/A</v>
      </c>
      <c r="O74" s="66"/>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4"/>
        <v>#N/A</v>
      </c>
      <c r="K75" s="127" t="e">
        <f>+VLOOKUP(J75,'Normen en kosten'!D75:E173,2,FALSE)*'14'!$G$11</f>
        <v>#N/A</v>
      </c>
      <c r="L75" s="125">
        <f t="shared" si="3"/>
        <v>0</v>
      </c>
      <c r="M75" s="128" t="e">
        <f t="shared" si="5"/>
        <v>#N/A</v>
      </c>
      <c r="O75" s="66"/>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4"/>
        <v>#N/A</v>
      </c>
      <c r="K76" s="127" t="e">
        <f>+VLOOKUP(J76,'Normen en kosten'!D76:E174,2,FALSE)*'14'!$G$11</f>
        <v>#N/A</v>
      </c>
      <c r="L76" s="125">
        <f t="shared" si="3"/>
        <v>0</v>
      </c>
      <c r="M76" s="128" t="e">
        <f t="shared" si="5"/>
        <v>#N/A</v>
      </c>
      <c r="O76" s="6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4"/>
        <v>#N/A</v>
      </c>
      <c r="K77" s="127" t="e">
        <f>+VLOOKUP(J77,'Normen en kosten'!D77:E175,2,FALSE)*'14'!$G$11</f>
        <v>#N/A</v>
      </c>
      <c r="L77" s="125">
        <f t="shared" si="3"/>
        <v>0</v>
      </c>
      <c r="M77" s="128" t="e">
        <f t="shared" si="5"/>
        <v>#N/A</v>
      </c>
      <c r="O77" s="66"/>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4"/>
        <v>#N/A</v>
      </c>
      <c r="K78" s="127" t="e">
        <f>+VLOOKUP(J78,'Normen en kosten'!D78:E176,2,FALSE)*'14'!$G$11</f>
        <v>#N/A</v>
      </c>
      <c r="L78" s="125">
        <f t="shared" si="3"/>
        <v>0</v>
      </c>
      <c r="M78" s="128" t="e">
        <f t="shared" si="5"/>
        <v>#N/A</v>
      </c>
      <c r="O78" s="66"/>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4"/>
        <v>#N/A</v>
      </c>
      <c r="K79" s="127" t="e">
        <f>+VLOOKUP(J79,'Normen en kosten'!D79:E177,2,FALSE)*'14'!$G$11</f>
        <v>#N/A</v>
      </c>
      <c r="L79" s="125">
        <f t="shared" si="3"/>
        <v>0</v>
      </c>
      <c r="M79" s="128" t="e">
        <f t="shared" si="5"/>
        <v>#N/A</v>
      </c>
      <c r="O79" s="66"/>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4"/>
        <v>#N/A</v>
      </c>
      <c r="K80" s="127" t="e">
        <f>+VLOOKUP(J80,'Normen en kosten'!D80:E178,2,FALSE)*'14'!$G$11</f>
        <v>#N/A</v>
      </c>
      <c r="L80" s="125">
        <f t="shared" si="3"/>
        <v>0</v>
      </c>
      <c r="M80" s="128" t="e">
        <f t="shared" si="5"/>
        <v>#N/A</v>
      </c>
      <c r="O80" s="66"/>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4"/>
        <v>#N/A</v>
      </c>
      <c r="K81" s="127" t="e">
        <f>+VLOOKUP(J81,'Normen en kosten'!D81:E179,2,FALSE)*'14'!$G$11</f>
        <v>#N/A</v>
      </c>
      <c r="L81" s="125">
        <f t="shared" si="3"/>
        <v>0</v>
      </c>
      <c r="M81" s="128" t="e">
        <f t="shared" si="5"/>
        <v>#N/A</v>
      </c>
      <c r="O81" s="66"/>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4"/>
        <v>#N/A</v>
      </c>
      <c r="K82" s="127" t="e">
        <f>+VLOOKUP(J82,'Normen en kosten'!D82:E180,2,FALSE)*'14'!$G$11</f>
        <v>#N/A</v>
      </c>
      <c r="L82" s="125">
        <f t="shared" si="3"/>
        <v>0</v>
      </c>
      <c r="M82" s="128" t="e">
        <f t="shared" si="5"/>
        <v>#N/A</v>
      </c>
      <c r="O82" s="66"/>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4"/>
        <v>#N/A</v>
      </c>
      <c r="K83" s="127" t="e">
        <f>+VLOOKUP(J83,'Normen en kosten'!D83:E181,2,FALSE)*'14'!$G$11</f>
        <v>#N/A</v>
      </c>
      <c r="L83" s="125">
        <f t="shared" si="3"/>
        <v>0</v>
      </c>
      <c r="M83" s="128" t="e">
        <f t="shared" si="5"/>
        <v>#N/A</v>
      </c>
      <c r="O83" s="66"/>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4"/>
        <v>#N/A</v>
      </c>
      <c r="K84" s="127" t="e">
        <f>+VLOOKUP(J84,'Normen en kosten'!D84:E182,2,FALSE)*'14'!$G$11</f>
        <v>#N/A</v>
      </c>
      <c r="L84" s="125">
        <f t="shared" si="3"/>
        <v>0</v>
      </c>
      <c r="M84" s="128" t="e">
        <f t="shared" si="5"/>
        <v>#N/A</v>
      </c>
      <c r="O84" s="66"/>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4"/>
        <v>#N/A</v>
      </c>
      <c r="K85" s="127" t="e">
        <f>+VLOOKUP(J85,'Normen en kosten'!D85:E183,2,FALSE)*'14'!$G$11</f>
        <v>#N/A</v>
      </c>
      <c r="L85" s="125">
        <f t="shared" si="3"/>
        <v>0</v>
      </c>
      <c r="M85" s="128" t="e">
        <f t="shared" si="5"/>
        <v>#N/A</v>
      </c>
      <c r="O85" s="66"/>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4"/>
        <v>#N/A</v>
      </c>
      <c r="K86" s="127" t="e">
        <f>+VLOOKUP(J86,'Normen en kosten'!D86:E184,2,FALSE)*'14'!$G$11</f>
        <v>#N/A</v>
      </c>
      <c r="L86" s="125">
        <f t="shared" si="3"/>
        <v>0</v>
      </c>
      <c r="M86" s="128" t="e">
        <f t="shared" si="5"/>
        <v>#N/A</v>
      </c>
      <c r="O86" s="6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4"/>
        <v>#N/A</v>
      </c>
      <c r="K87" s="127" t="e">
        <f>+VLOOKUP(J87,'Normen en kosten'!D87:E185,2,FALSE)*'14'!$G$11</f>
        <v>#N/A</v>
      </c>
      <c r="L87" s="125">
        <f t="shared" si="3"/>
        <v>0</v>
      </c>
      <c r="M87" s="128" t="e">
        <f t="shared" si="5"/>
        <v>#N/A</v>
      </c>
      <c r="O87" s="66"/>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4"/>
        <v>#N/A</v>
      </c>
      <c r="K88" s="127" t="e">
        <f>+VLOOKUP(J88,'Normen en kosten'!D88:E186,2,FALSE)*'14'!$G$11</f>
        <v>#N/A</v>
      </c>
      <c r="L88" s="125">
        <f t="shared" si="3"/>
        <v>0</v>
      </c>
      <c r="M88" s="128" t="e">
        <f t="shared" si="5"/>
        <v>#N/A</v>
      </c>
      <c r="O88" s="66"/>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4"/>
        <v>#N/A</v>
      </c>
      <c r="K89" s="127" t="e">
        <f>+VLOOKUP(J89,'Normen en kosten'!D89:E187,2,FALSE)*'14'!$G$11</f>
        <v>#N/A</v>
      </c>
      <c r="L89" s="125">
        <f t="shared" si="3"/>
        <v>0</v>
      </c>
      <c r="M89" s="128" t="e">
        <f t="shared" si="5"/>
        <v>#N/A</v>
      </c>
      <c r="O89" s="66"/>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4"/>
        <v>#N/A</v>
      </c>
      <c r="K90" s="127" t="e">
        <f>+VLOOKUP(J90,'Normen en kosten'!D90:E188,2,FALSE)*'14'!$G$11</f>
        <v>#N/A</v>
      </c>
      <c r="L90" s="125">
        <f t="shared" si="3"/>
        <v>0</v>
      </c>
      <c r="M90" s="128" t="e">
        <f t="shared" si="5"/>
        <v>#N/A</v>
      </c>
      <c r="O90" s="66"/>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4"/>
        <v>#N/A</v>
      </c>
      <c r="K91" s="127" t="e">
        <f>+VLOOKUP(J91,'Normen en kosten'!D91:E189,2,FALSE)*'14'!$G$11</f>
        <v>#N/A</v>
      </c>
      <c r="L91" s="125">
        <f t="shared" si="3"/>
        <v>0</v>
      </c>
      <c r="M91" s="128" t="e">
        <f t="shared" si="5"/>
        <v>#N/A</v>
      </c>
      <c r="O91" s="66"/>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4"/>
        <v>#N/A</v>
      </c>
      <c r="K92" s="127" t="e">
        <f>+VLOOKUP(J92,'Normen en kosten'!D92:E190,2,FALSE)*'14'!$G$11</f>
        <v>#N/A</v>
      </c>
      <c r="L92" s="125">
        <f t="shared" si="3"/>
        <v>0</v>
      </c>
      <c r="M92" s="128" t="e">
        <f t="shared" si="5"/>
        <v>#N/A</v>
      </c>
      <c r="O92" s="66"/>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4"/>
        <v>#N/A</v>
      </c>
      <c r="K93" s="127" t="e">
        <f>+VLOOKUP(J93,'Normen en kosten'!D93:E191,2,FALSE)*'14'!$G$11</f>
        <v>#N/A</v>
      </c>
      <c r="L93" s="125">
        <f t="shared" si="3"/>
        <v>0</v>
      </c>
      <c r="M93" s="128" t="e">
        <f t="shared" si="5"/>
        <v>#N/A</v>
      </c>
      <c r="O93" s="66"/>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4"/>
        <v>#N/A</v>
      </c>
      <c r="K94" s="127" t="e">
        <f>+VLOOKUP(J94,'Normen en kosten'!D94:E192,2,FALSE)*'14'!$G$11</f>
        <v>#N/A</v>
      </c>
      <c r="L94" s="125">
        <f t="shared" si="3"/>
        <v>0</v>
      </c>
      <c r="M94" s="128" t="e">
        <f t="shared" si="5"/>
        <v>#N/A</v>
      </c>
      <c r="O94" s="66"/>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4"/>
        <v>#N/A</v>
      </c>
      <c r="K95" s="127" t="e">
        <f>+VLOOKUP(J95,'Normen en kosten'!D95:E193,2,FALSE)*'14'!$G$11</f>
        <v>#N/A</v>
      </c>
      <c r="L95" s="125">
        <f t="shared" si="3"/>
        <v>0</v>
      </c>
      <c r="M95" s="128" t="e">
        <f t="shared" si="5"/>
        <v>#N/A</v>
      </c>
      <c r="O95" s="66"/>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4"/>
        <v>#N/A</v>
      </c>
      <c r="K96" s="127" t="e">
        <f>+VLOOKUP(J96,'Normen en kosten'!D96:E194,2,FALSE)*'14'!$G$11</f>
        <v>#N/A</v>
      </c>
      <c r="L96" s="125">
        <f t="shared" si="3"/>
        <v>0</v>
      </c>
      <c r="M96" s="128" t="e">
        <f t="shared" si="5"/>
        <v>#N/A</v>
      </c>
      <c r="O96" s="66"/>
    </row>
    <row r="97" spans="1:15" x14ac:dyDescent="0.25">
      <c r="A97" s="124"/>
      <c r="B97" s="125"/>
      <c r="C97" s="129"/>
      <c r="D97" s="129" t="e">
        <f>VLOOKUP(C97,'Dropdown vloerafw en cat'!P123:Q140,2,FALSE)</f>
        <v>#N/A</v>
      </c>
      <c r="E97" s="126"/>
      <c r="F97" s="126" t="e">
        <f>VLOOKUP(D97,'Normen en kosten'!$A$5:$B$103,2,FALSE)</f>
        <v>#N/A</v>
      </c>
      <c r="G97" s="125"/>
      <c r="H97" s="125"/>
      <c r="I97" s="125"/>
      <c r="J97" s="125" t="e">
        <f t="shared" si="4"/>
        <v>#N/A</v>
      </c>
      <c r="K97" s="127" t="e">
        <f>+VLOOKUP(J97,'Normen en kosten'!D97:E195,2,FALSE)*'14'!$G$11</f>
        <v>#N/A</v>
      </c>
      <c r="L97" s="125">
        <f t="shared" si="3"/>
        <v>0</v>
      </c>
      <c r="M97" s="128" t="e">
        <f t="shared" si="5"/>
        <v>#N/A</v>
      </c>
      <c r="O97" s="66"/>
    </row>
    <row r="98" spans="1:15" x14ac:dyDescent="0.25">
      <c r="A98" s="124"/>
      <c r="B98" s="125"/>
      <c r="C98" s="129"/>
      <c r="D98" s="129" t="e">
        <f>VLOOKUP(C98,'Dropdown vloerafw en cat'!P124:Q141,2,FALSE)</f>
        <v>#N/A</v>
      </c>
      <c r="E98" s="126"/>
      <c r="F98" s="126" t="e">
        <f>VLOOKUP(D98,'Normen en kosten'!$A$5:$B$103,2,FALSE)</f>
        <v>#N/A</v>
      </c>
      <c r="G98" s="125"/>
      <c r="H98" s="125"/>
      <c r="I98" s="125"/>
      <c r="J98" s="125" t="e">
        <f t="shared" si="4"/>
        <v>#N/A</v>
      </c>
      <c r="K98" s="127" t="e">
        <f>+VLOOKUP(J98,'Normen en kosten'!D98:E196,2,FALSE)*'14'!$G$11</f>
        <v>#N/A</v>
      </c>
      <c r="L98" s="125">
        <f t="shared" si="3"/>
        <v>0</v>
      </c>
      <c r="M98" s="128" t="e">
        <f t="shared" si="5"/>
        <v>#N/A</v>
      </c>
      <c r="O98" s="66"/>
    </row>
    <row r="99" spans="1:15" x14ac:dyDescent="0.25">
      <c r="A99" s="124"/>
      <c r="B99" s="125"/>
      <c r="C99" s="129"/>
      <c r="D99" s="129" t="e">
        <f>VLOOKUP(C99,'Dropdown vloerafw en cat'!P125:Q142,2,FALSE)</f>
        <v>#N/A</v>
      </c>
      <c r="E99" s="126"/>
      <c r="F99" s="126" t="e">
        <f>VLOOKUP(D99,'Normen en kosten'!$A$5:$B$103,2,FALSE)</f>
        <v>#N/A</v>
      </c>
      <c r="G99" s="125"/>
      <c r="H99" s="125"/>
      <c r="I99" s="125"/>
      <c r="J99" s="125" t="e">
        <f t="shared" si="4"/>
        <v>#N/A</v>
      </c>
      <c r="K99" s="127" t="e">
        <f>+VLOOKUP(J99,'Normen en kosten'!D99:E197,2,FALSE)*'14'!$G$11</f>
        <v>#N/A</v>
      </c>
      <c r="L99" s="125">
        <f t="shared" si="3"/>
        <v>0</v>
      </c>
      <c r="M99" s="128" t="e">
        <f t="shared" si="5"/>
        <v>#N/A</v>
      </c>
      <c r="N99" s="93"/>
      <c r="O99" s="66"/>
    </row>
    <row r="100" spans="1:15" x14ac:dyDescent="0.25">
      <c r="A100" s="124"/>
      <c r="B100" s="125"/>
      <c r="C100" s="129"/>
      <c r="D100" s="129" t="e">
        <f>VLOOKUP(C100,'Dropdown vloerafw en cat'!P126:Q143,2,FALSE)</f>
        <v>#N/A</v>
      </c>
      <c r="E100" s="126"/>
      <c r="F100" s="126" t="e">
        <f>VLOOKUP(D100,'Normen en kosten'!$A$5:$B$103,2,FALSE)</f>
        <v>#N/A</v>
      </c>
      <c r="G100" s="125"/>
      <c r="H100" s="125"/>
      <c r="I100" s="125"/>
      <c r="J100" s="125" t="e">
        <f t="shared" si="4"/>
        <v>#N/A</v>
      </c>
      <c r="K100" s="127" t="e">
        <f>+VLOOKUP(J100,'Normen en kosten'!D100:E198,2,FALSE)*'14'!$G$11</f>
        <v>#N/A</v>
      </c>
      <c r="L100" s="125">
        <f t="shared" si="3"/>
        <v>0</v>
      </c>
      <c r="M100" s="128" t="e">
        <f t="shared" si="5"/>
        <v>#N/A</v>
      </c>
      <c r="O100" s="66"/>
    </row>
    <row r="101" spans="1:15" x14ac:dyDescent="0.25">
      <c r="A101" s="124"/>
      <c r="B101" s="125"/>
      <c r="C101" s="129"/>
      <c r="D101" s="129" t="e">
        <f>VLOOKUP(C101,'Dropdown vloerafw en cat'!P127:Q144,2,FALSE)</f>
        <v>#N/A</v>
      </c>
      <c r="E101" s="126"/>
      <c r="F101" s="126" t="e">
        <f>VLOOKUP(D101,'Normen en kosten'!$A$5:$B$103,2,FALSE)</f>
        <v>#N/A</v>
      </c>
      <c r="G101" s="125"/>
      <c r="H101" s="125"/>
      <c r="I101" s="125"/>
      <c r="J101" s="125" t="e">
        <f t="shared" si="4"/>
        <v>#N/A</v>
      </c>
      <c r="K101" s="127" t="e">
        <f>+VLOOKUP(J101,'Normen en kosten'!D101:E199,2,FALSE)*'14'!$G$11</f>
        <v>#N/A</v>
      </c>
      <c r="L101" s="125">
        <f t="shared" si="3"/>
        <v>0</v>
      </c>
      <c r="M101" s="128" t="e">
        <f t="shared" si="5"/>
        <v>#N/A</v>
      </c>
      <c r="O101" s="66"/>
    </row>
    <row r="102" spans="1:15" x14ac:dyDescent="0.25">
      <c r="A102" s="124"/>
      <c r="B102" s="125"/>
      <c r="C102" s="129"/>
      <c r="D102" s="129" t="e">
        <f>VLOOKUP(C102,'Dropdown vloerafw en cat'!P128:Q145,2,FALSE)</f>
        <v>#N/A</v>
      </c>
      <c r="E102" s="126"/>
      <c r="F102" s="126" t="e">
        <f>VLOOKUP(D102,'Normen en kosten'!$A$5:$B$103,2,FALSE)</f>
        <v>#N/A</v>
      </c>
      <c r="G102" s="125"/>
      <c r="H102" s="125"/>
      <c r="I102" s="125"/>
      <c r="J102" s="125" t="e">
        <f t="shared" si="4"/>
        <v>#N/A</v>
      </c>
      <c r="K102" s="127" t="e">
        <f>+VLOOKUP(J102,'Normen en kosten'!D102:E200,2,FALSE)*'14'!$G$11</f>
        <v>#N/A</v>
      </c>
      <c r="L102" s="125">
        <f t="shared" si="3"/>
        <v>0</v>
      </c>
      <c r="M102" s="128" t="e">
        <f t="shared" si="5"/>
        <v>#N/A</v>
      </c>
      <c r="O102" s="66"/>
    </row>
    <row r="103" spans="1:15" x14ac:dyDescent="0.25">
      <c r="A103" s="124"/>
      <c r="B103" s="125"/>
      <c r="C103" s="129"/>
      <c r="D103" s="129" t="e">
        <f>VLOOKUP(C103,'Dropdown vloerafw en cat'!P129:Q146,2,FALSE)</f>
        <v>#N/A</v>
      </c>
      <c r="E103" s="126"/>
      <c r="F103" s="126" t="e">
        <f>VLOOKUP(D103,'Normen en kosten'!$A$5:$B$103,2,FALSE)</f>
        <v>#N/A</v>
      </c>
      <c r="G103" s="125"/>
      <c r="H103" s="125"/>
      <c r="I103" s="125"/>
      <c r="J103" s="125" t="e">
        <f t="shared" si="4"/>
        <v>#N/A</v>
      </c>
      <c r="K103" s="127" t="e">
        <f>+VLOOKUP(J103,'Normen en kosten'!D103:E201,2,FALSE)*'14'!$G$11</f>
        <v>#N/A</v>
      </c>
      <c r="L103" s="125">
        <f t="shared" si="3"/>
        <v>0</v>
      </c>
      <c r="M103" s="128" t="e">
        <f t="shared" si="5"/>
        <v>#N/A</v>
      </c>
      <c r="O103" s="66"/>
    </row>
    <row r="104" spans="1:15" x14ac:dyDescent="0.25">
      <c r="A104" s="124"/>
      <c r="B104" s="125"/>
      <c r="C104" s="129"/>
      <c r="D104" s="129" t="e">
        <f>VLOOKUP(C104,'Dropdown vloerafw en cat'!P130:Q147,2,FALSE)</f>
        <v>#N/A</v>
      </c>
      <c r="E104" s="126"/>
      <c r="F104" s="126" t="e">
        <f>VLOOKUP(D104,'Normen en kosten'!$A$5:$B$103,2,FALSE)</f>
        <v>#N/A</v>
      </c>
      <c r="G104" s="125"/>
      <c r="H104" s="125"/>
      <c r="I104" s="125"/>
      <c r="J104" s="125" t="e">
        <f t="shared" si="4"/>
        <v>#N/A</v>
      </c>
      <c r="K104" s="127" t="e">
        <f>+VLOOKUP(J104,'Normen en kosten'!D104:E202,2,FALSE)*'14'!$G$11</f>
        <v>#N/A</v>
      </c>
      <c r="L104" s="125">
        <f t="shared" si="3"/>
        <v>0</v>
      </c>
      <c r="M104" s="128" t="e">
        <f t="shared" si="5"/>
        <v>#N/A</v>
      </c>
      <c r="O104" s="66"/>
    </row>
    <row r="105" spans="1:15" x14ac:dyDescent="0.25">
      <c r="A105" s="124"/>
      <c r="B105" s="125"/>
      <c r="C105" s="129"/>
      <c r="D105" s="129" t="e">
        <f>VLOOKUP(C105,'Dropdown vloerafw en cat'!P131:Q148,2,FALSE)</f>
        <v>#N/A</v>
      </c>
      <c r="E105" s="126"/>
      <c r="F105" s="126" t="e">
        <f>VLOOKUP(D105,'Normen en kosten'!$A$5:$B$103,2,FALSE)</f>
        <v>#N/A</v>
      </c>
      <c r="G105" s="125"/>
      <c r="H105" s="125"/>
      <c r="I105" s="125"/>
      <c r="J105" s="125" t="e">
        <f t="shared" si="4"/>
        <v>#N/A</v>
      </c>
      <c r="K105" s="127" t="e">
        <f>+VLOOKUP(J105,'Normen en kosten'!D105:E203,2,FALSE)*'14'!$G$11</f>
        <v>#N/A</v>
      </c>
      <c r="L105" s="125">
        <f t="shared" si="3"/>
        <v>0</v>
      </c>
      <c r="M105" s="128" t="e">
        <f t="shared" si="5"/>
        <v>#N/A</v>
      </c>
      <c r="O105" s="66"/>
    </row>
    <row r="106" spans="1:15" x14ac:dyDescent="0.25">
      <c r="A106" s="124"/>
      <c r="B106" s="125"/>
      <c r="C106" s="129"/>
      <c r="D106" s="129" t="e">
        <f>VLOOKUP(C106,'Dropdown vloerafw en cat'!P132:Q149,2,FALSE)</f>
        <v>#N/A</v>
      </c>
      <c r="E106" s="126"/>
      <c r="F106" s="126" t="e">
        <f>VLOOKUP(D106,'Normen en kosten'!$A$5:$B$103,2,FALSE)</f>
        <v>#N/A</v>
      </c>
      <c r="G106" s="125"/>
      <c r="H106" s="125"/>
      <c r="I106" s="125"/>
      <c r="J106" s="125" t="e">
        <f t="shared" si="4"/>
        <v>#N/A</v>
      </c>
      <c r="K106" s="127" t="e">
        <f>+VLOOKUP(J106,'Normen en kosten'!D106:E204,2,FALSE)*'14'!$G$11</f>
        <v>#N/A</v>
      </c>
      <c r="L106" s="125">
        <f t="shared" si="3"/>
        <v>0</v>
      </c>
      <c r="M106" s="128" t="e">
        <f t="shared" si="5"/>
        <v>#N/A</v>
      </c>
      <c r="O106" s="66"/>
    </row>
    <row r="107" spans="1:15" x14ac:dyDescent="0.25">
      <c r="A107" s="124"/>
      <c r="B107" s="125"/>
      <c r="C107" s="129"/>
      <c r="D107" s="129" t="e">
        <f>VLOOKUP(C107,'Dropdown vloerafw en cat'!P133:Q150,2,FALSE)</f>
        <v>#N/A</v>
      </c>
      <c r="E107" s="126"/>
      <c r="F107" s="126" t="e">
        <f>VLOOKUP(D107,'Normen en kosten'!$A$5:$B$103,2,FALSE)</f>
        <v>#N/A</v>
      </c>
      <c r="G107" s="125"/>
      <c r="H107" s="125"/>
      <c r="I107" s="125"/>
      <c r="J107" s="125" t="e">
        <f t="shared" si="4"/>
        <v>#N/A</v>
      </c>
      <c r="K107" s="127" t="e">
        <f>+VLOOKUP(J107,'Normen en kosten'!D107:E205,2,FALSE)*'14'!$G$11</f>
        <v>#N/A</v>
      </c>
      <c r="L107" s="125">
        <f t="shared" si="3"/>
        <v>0</v>
      </c>
      <c r="M107" s="128" t="e">
        <f t="shared" si="5"/>
        <v>#N/A</v>
      </c>
      <c r="O107" s="66"/>
    </row>
    <row r="108" spans="1:15" x14ac:dyDescent="0.25">
      <c r="A108" s="124"/>
      <c r="B108" s="125"/>
      <c r="C108" s="129"/>
      <c r="D108" s="129" t="e">
        <f>VLOOKUP(C108,'Dropdown vloerafw en cat'!P134:Q151,2,FALSE)</f>
        <v>#N/A</v>
      </c>
      <c r="E108" s="126"/>
      <c r="F108" s="126" t="e">
        <f>VLOOKUP(D108,'Normen en kosten'!$A$5:$B$103,2,FALSE)</f>
        <v>#N/A</v>
      </c>
      <c r="G108" s="125"/>
      <c r="H108" s="125"/>
      <c r="I108" s="125"/>
      <c r="J108" s="125" t="e">
        <f t="shared" si="4"/>
        <v>#N/A</v>
      </c>
      <c r="K108" s="127" t="e">
        <f>+VLOOKUP(J108,'Normen en kosten'!D108:E206,2,FALSE)*'14'!$G$11</f>
        <v>#N/A</v>
      </c>
      <c r="L108" s="125">
        <f t="shared" si="3"/>
        <v>0</v>
      </c>
      <c r="M108" s="128" t="e">
        <f t="shared" si="5"/>
        <v>#N/A</v>
      </c>
      <c r="O108" s="66"/>
    </row>
    <row r="109" spans="1:15" x14ac:dyDescent="0.25">
      <c r="A109" s="124"/>
      <c r="B109" s="125"/>
      <c r="C109" s="129"/>
      <c r="D109" s="129" t="e">
        <f>VLOOKUP(C109,'Dropdown vloerafw en cat'!P135:Q152,2,FALSE)</f>
        <v>#N/A</v>
      </c>
      <c r="E109" s="126"/>
      <c r="F109" s="126" t="e">
        <f>VLOOKUP(D109,'Normen en kosten'!$A$5:$B$103,2,FALSE)</f>
        <v>#N/A</v>
      </c>
      <c r="G109" s="125"/>
      <c r="H109" s="125"/>
      <c r="I109" s="125"/>
      <c r="J109" s="125" t="e">
        <f t="shared" si="4"/>
        <v>#N/A</v>
      </c>
      <c r="K109" s="127" t="e">
        <f>+VLOOKUP(J109,'Normen en kosten'!D109:E207,2,FALSE)*'14'!$G$11</f>
        <v>#N/A</v>
      </c>
      <c r="L109" s="125">
        <f t="shared" si="3"/>
        <v>0</v>
      </c>
      <c r="M109" s="128" t="e">
        <f t="shared" si="5"/>
        <v>#N/A</v>
      </c>
      <c r="O109" s="66"/>
    </row>
    <row r="110" spans="1:15" x14ac:dyDescent="0.25">
      <c r="A110" s="124"/>
      <c r="B110" s="125"/>
      <c r="C110" s="129"/>
      <c r="D110" s="129" t="e">
        <f>VLOOKUP(C110,'Dropdown vloerafw en cat'!P136:Q153,2,FALSE)</f>
        <v>#N/A</v>
      </c>
      <c r="E110" s="126"/>
      <c r="F110" s="126" t="e">
        <f>VLOOKUP(D110,'Normen en kosten'!$A$5:$B$103,2,FALSE)</f>
        <v>#N/A</v>
      </c>
      <c r="G110" s="125"/>
      <c r="H110" s="125"/>
      <c r="I110" s="125"/>
      <c r="J110" s="125" t="e">
        <f t="shared" si="4"/>
        <v>#N/A</v>
      </c>
      <c r="K110" s="127" t="e">
        <f>+VLOOKUP(J110,'Normen en kosten'!D110:E208,2,FALSE)*'14'!$G$11</f>
        <v>#N/A</v>
      </c>
      <c r="L110" s="125">
        <f t="shared" si="3"/>
        <v>0</v>
      </c>
      <c r="M110" s="128" t="e">
        <f t="shared" si="5"/>
        <v>#N/A</v>
      </c>
      <c r="O110" s="66"/>
    </row>
    <row r="111" spans="1:15" x14ac:dyDescent="0.25">
      <c r="A111" s="124"/>
      <c r="B111" s="125"/>
      <c r="C111" s="129"/>
      <c r="D111" s="129" t="e">
        <f>VLOOKUP(C111,'Dropdown vloerafw en cat'!P137:Q154,2,FALSE)</f>
        <v>#N/A</v>
      </c>
      <c r="E111" s="126"/>
      <c r="F111" s="126" t="e">
        <f>VLOOKUP(D111,'Normen en kosten'!$A$5:$B$103,2,FALSE)</f>
        <v>#N/A</v>
      </c>
      <c r="G111" s="125"/>
      <c r="H111" s="125"/>
      <c r="I111" s="125"/>
      <c r="J111" s="125" t="e">
        <f t="shared" si="4"/>
        <v>#N/A</v>
      </c>
      <c r="K111" s="127" t="e">
        <f>+VLOOKUP(J111,'Normen en kosten'!D111:E209,2,FALSE)*'14'!$G$11</f>
        <v>#N/A</v>
      </c>
      <c r="L111" s="125">
        <f t="shared" si="3"/>
        <v>0</v>
      </c>
      <c r="M111" s="128" t="e">
        <f t="shared" si="5"/>
        <v>#N/A</v>
      </c>
      <c r="O111" s="66"/>
    </row>
    <row r="112" spans="1:15" x14ac:dyDescent="0.25">
      <c r="A112" s="124"/>
      <c r="B112" s="125"/>
      <c r="C112" s="129"/>
      <c r="D112" s="129" t="e">
        <f>VLOOKUP(C112,'Dropdown vloerafw en cat'!P138:Q155,2,FALSE)</f>
        <v>#N/A</v>
      </c>
      <c r="E112" s="126"/>
      <c r="F112" s="126" t="e">
        <f>VLOOKUP(D112,'Normen en kosten'!$A$5:$B$103,2,FALSE)</f>
        <v>#N/A</v>
      </c>
      <c r="G112" s="125"/>
      <c r="H112" s="125"/>
      <c r="I112" s="125"/>
      <c r="J112" s="125" t="e">
        <f t="shared" si="4"/>
        <v>#N/A</v>
      </c>
      <c r="K112" s="127" t="e">
        <f>+VLOOKUP(J112,'Normen en kosten'!D112:E210,2,FALSE)*'14'!$G$11</f>
        <v>#N/A</v>
      </c>
      <c r="L112" s="125">
        <f t="shared" si="3"/>
        <v>0</v>
      </c>
      <c r="M112" s="128" t="e">
        <f t="shared" si="5"/>
        <v>#N/A</v>
      </c>
      <c r="O112" s="66"/>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4"/>
        <v>#N/A</v>
      </c>
      <c r="K113" s="127" t="e">
        <f>+VLOOKUP(J113,'Normen en kosten'!D113:E211,2,FALSE)*'14'!$G$11</f>
        <v>#N/A</v>
      </c>
      <c r="L113" s="125">
        <f t="shared" si="3"/>
        <v>0</v>
      </c>
      <c r="M113" s="128" t="e">
        <f t="shared" si="5"/>
        <v>#N/A</v>
      </c>
      <c r="O113" s="66"/>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4"/>
        <v>#N/A</v>
      </c>
      <c r="K114" s="127" t="e">
        <f>+VLOOKUP(J114,'Normen en kosten'!D114:E212,2,FALSE)*'14'!$G$11</f>
        <v>#N/A</v>
      </c>
      <c r="L114" s="125">
        <f t="shared" si="3"/>
        <v>0</v>
      </c>
      <c r="M114" s="128" t="e">
        <f t="shared" si="5"/>
        <v>#N/A</v>
      </c>
      <c r="O114" s="66"/>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4"/>
        <v>#N/A</v>
      </c>
      <c r="K115" s="127" t="e">
        <f>+VLOOKUP(J115,'Normen en kosten'!D115:E213,2,FALSE)*'14'!$G$11</f>
        <v>#N/A</v>
      </c>
      <c r="L115" s="125">
        <f t="shared" si="3"/>
        <v>0</v>
      </c>
      <c r="M115" s="128" t="e">
        <f t="shared" si="5"/>
        <v>#N/A</v>
      </c>
      <c r="O115" s="66"/>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4"/>
        <v>#N/A</v>
      </c>
      <c r="K116" s="127" t="e">
        <f>+VLOOKUP(J116,'Normen en kosten'!D116:E214,2,FALSE)*'14'!$G$11</f>
        <v>#N/A</v>
      </c>
      <c r="L116" s="125">
        <f t="shared" si="3"/>
        <v>0</v>
      </c>
      <c r="M116" s="128" t="e">
        <f t="shared" si="5"/>
        <v>#N/A</v>
      </c>
      <c r="O116" s="6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4"/>
        <v>#N/A</v>
      </c>
      <c r="K117" s="127" t="e">
        <f>+VLOOKUP(J117,'Normen en kosten'!D117:E215,2,FALSE)*'14'!$G$11</f>
        <v>#N/A</v>
      </c>
      <c r="L117" s="125">
        <f t="shared" si="3"/>
        <v>0</v>
      </c>
      <c r="M117" s="128" t="e">
        <f t="shared" si="5"/>
        <v>#N/A</v>
      </c>
      <c r="O117" s="66"/>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4"/>
        <v>#N/A</v>
      </c>
      <c r="K118" s="127" t="e">
        <f>+VLOOKUP(J118,'Normen en kosten'!D118:E216,2,FALSE)*'14'!$G$11</f>
        <v>#N/A</v>
      </c>
      <c r="L118" s="125">
        <f t="shared" si="3"/>
        <v>0</v>
      </c>
      <c r="M118" s="128" t="e">
        <f t="shared" si="5"/>
        <v>#N/A</v>
      </c>
      <c r="O118" s="66"/>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4"/>
        <v>#N/A</v>
      </c>
      <c r="K119" s="127" t="e">
        <f>+VLOOKUP(J119,'Normen en kosten'!D119:E217,2,FALSE)*'14'!$G$11</f>
        <v>#N/A</v>
      </c>
      <c r="L119" s="125">
        <f t="shared" si="3"/>
        <v>0</v>
      </c>
      <c r="M119" s="128" t="e">
        <f t="shared" si="5"/>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4"/>
        <v>#N/A</v>
      </c>
      <c r="K120" s="127" t="e">
        <f>+VLOOKUP(J120,'Normen en kosten'!D120:E218,2,FALSE)*'14'!$G$11</f>
        <v>#N/A</v>
      </c>
      <c r="L120" s="125">
        <f t="shared" si="3"/>
        <v>0</v>
      </c>
      <c r="M120" s="128" t="e">
        <f t="shared" si="5"/>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4"/>
        <v>#N/A</v>
      </c>
      <c r="K121" s="127" t="e">
        <f>+VLOOKUP(J121,'Normen en kosten'!D121:E219,2,FALSE)*'14'!$G$11</f>
        <v>#N/A</v>
      </c>
      <c r="L121" s="125">
        <f t="shared" si="3"/>
        <v>0</v>
      </c>
      <c r="M121" s="128" t="e">
        <f t="shared" si="5"/>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4"/>
        <v>#N/A</v>
      </c>
      <c r="K122" s="127" t="e">
        <f>+VLOOKUP(J122,'Normen en kosten'!D122:E220,2,FALSE)*'14'!$G$11</f>
        <v>#N/A</v>
      </c>
      <c r="L122" s="125">
        <f t="shared" si="3"/>
        <v>0</v>
      </c>
      <c r="M122" s="128" t="e">
        <f t="shared" si="5"/>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4"/>
        <v>#N/A</v>
      </c>
      <c r="K123" s="127" t="e">
        <f>+VLOOKUP(J123,'Normen en kosten'!D123:E221,2,FALSE)*'14'!$G$11</f>
        <v>#N/A</v>
      </c>
      <c r="L123" s="125">
        <f t="shared" si="3"/>
        <v>0</v>
      </c>
      <c r="M123" s="128" t="e">
        <f t="shared" si="5"/>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4"/>
        <v>#N/A</v>
      </c>
      <c r="K124" s="127" t="e">
        <f>+VLOOKUP(J124,'Normen en kosten'!D124:E222,2,FALSE)*'14'!$G$11</f>
        <v>#N/A</v>
      </c>
      <c r="L124" s="125">
        <f t="shared" si="3"/>
        <v>0</v>
      </c>
      <c r="M124" s="128" t="e">
        <f t="shared" si="5"/>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4"/>
        <v>#N/A</v>
      </c>
      <c r="K125" s="127" t="e">
        <f>+VLOOKUP(J125,'Normen en kosten'!D125:E223,2,FALSE)*'14'!$G$11</f>
        <v>#N/A</v>
      </c>
      <c r="L125" s="125">
        <f t="shared" si="3"/>
        <v>0</v>
      </c>
      <c r="M125" s="128" t="e">
        <f t="shared" si="5"/>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4"/>
        <v>#N/A</v>
      </c>
      <c r="K126" s="127" t="e">
        <f>+VLOOKUP(J126,'Normen en kosten'!D126:E224,2,FALSE)*'14'!$G$11</f>
        <v>#N/A</v>
      </c>
      <c r="L126" s="125">
        <f t="shared" si="3"/>
        <v>0</v>
      </c>
      <c r="M126" s="128" t="e">
        <f t="shared" si="5"/>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4"/>
        <v>#N/A</v>
      </c>
      <c r="K127" s="127" t="e">
        <f>+VLOOKUP(J127,'Normen en kosten'!D127:E225,2,FALSE)*'14'!$G$11</f>
        <v>#N/A</v>
      </c>
      <c r="L127" s="125">
        <f t="shared" si="3"/>
        <v>0</v>
      </c>
      <c r="M127" s="128" t="e">
        <f t="shared" si="5"/>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4"/>
        <v>#N/A</v>
      </c>
      <c r="K128" s="127" t="e">
        <f>+VLOOKUP(J128,'Normen en kosten'!D128:E226,2,FALSE)*'14'!$G$11</f>
        <v>#N/A</v>
      </c>
      <c r="L128" s="125">
        <f t="shared" si="3"/>
        <v>0</v>
      </c>
      <c r="M128" s="128" t="e">
        <f t="shared" si="5"/>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4"/>
        <v>#N/A</v>
      </c>
      <c r="K129" s="127" t="e">
        <f>+VLOOKUP(J129,'Normen en kosten'!D129:E227,2,FALSE)*'14'!$G$11</f>
        <v>#N/A</v>
      </c>
      <c r="L129" s="125">
        <f t="shared" si="3"/>
        <v>0</v>
      </c>
      <c r="M129" s="128" t="e">
        <f t="shared" si="5"/>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4"/>
        <v>#N/A</v>
      </c>
      <c r="K130" s="127" t="e">
        <f>+VLOOKUP(J130,'Normen en kosten'!D130:E228,2,FALSE)*'14'!$G$11</f>
        <v>#N/A</v>
      </c>
      <c r="L130" s="125">
        <f t="shared" si="3"/>
        <v>0</v>
      </c>
      <c r="M130" s="128" t="e">
        <f t="shared" si="5"/>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4"/>
        <v>#N/A</v>
      </c>
      <c r="K131" s="127" t="e">
        <f>+VLOOKUP(J131,'Normen en kosten'!D131:E229,2,FALSE)*'14'!$G$11</f>
        <v>#N/A</v>
      </c>
      <c r="L131" s="125">
        <f t="shared" si="3"/>
        <v>0</v>
      </c>
      <c r="M131" s="128" t="e">
        <f t="shared" si="5"/>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4"/>
        <v>#N/A</v>
      </c>
      <c r="K132" s="127" t="e">
        <f>+VLOOKUP(J132,'Normen en kosten'!D132:E230,2,FALSE)*'14'!$G$11</f>
        <v>#N/A</v>
      </c>
      <c r="L132" s="125">
        <f t="shared" si="3"/>
        <v>0</v>
      </c>
      <c r="M132" s="128" t="e">
        <f t="shared" si="5"/>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4"/>
        <v>#N/A</v>
      </c>
      <c r="K133" s="127" t="e">
        <f>+VLOOKUP(J133,'Normen en kosten'!D133:E231,2,FALSE)*'14'!$G$11</f>
        <v>#N/A</v>
      </c>
      <c r="L133" s="125">
        <f t="shared" ref="L133:L196" si="6">+I133*G133</f>
        <v>0</v>
      </c>
      <c r="M133" s="128" t="e">
        <f t="shared" si="5"/>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7">F134&amp;I134</f>
        <v>#N/A</v>
      </c>
      <c r="K134" s="127" t="e">
        <f>+VLOOKUP(J134,'Normen en kosten'!D134:E232,2,FALSE)*'14'!$G$11</f>
        <v>#N/A</v>
      </c>
      <c r="L134" s="125">
        <f t="shared" si="6"/>
        <v>0</v>
      </c>
      <c r="M134" s="128" t="e">
        <f t="shared" ref="M134:M197" si="8">+IF(K134=0,0,L134/K134)</f>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7"/>
        <v>#N/A</v>
      </c>
      <c r="K135" s="127" t="e">
        <f>+VLOOKUP(J135,'Normen en kosten'!D135:E233,2,FALSE)*'14'!$G$11</f>
        <v>#N/A</v>
      </c>
      <c r="L135" s="125">
        <f t="shared" si="6"/>
        <v>0</v>
      </c>
      <c r="M135" s="128" t="e">
        <f t="shared" si="8"/>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7"/>
        <v>#N/A</v>
      </c>
      <c r="K136" s="127" t="e">
        <f>+VLOOKUP(J136,'Normen en kosten'!D136:E234,2,FALSE)*'14'!$G$11</f>
        <v>#N/A</v>
      </c>
      <c r="L136" s="125">
        <f t="shared" si="6"/>
        <v>0</v>
      </c>
      <c r="M136" s="128" t="e">
        <f t="shared" si="8"/>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7"/>
        <v>#N/A</v>
      </c>
      <c r="K137" s="127" t="e">
        <f>+VLOOKUP(J137,'Normen en kosten'!D137:E235,2,FALSE)*'14'!$G$11</f>
        <v>#N/A</v>
      </c>
      <c r="L137" s="125">
        <f t="shared" si="6"/>
        <v>0</v>
      </c>
      <c r="M137" s="128" t="e">
        <f t="shared" si="8"/>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7"/>
        <v>#N/A</v>
      </c>
      <c r="K138" s="127" t="e">
        <f>+VLOOKUP(J138,'Normen en kosten'!D138:E236,2,FALSE)*'14'!$G$11</f>
        <v>#N/A</v>
      </c>
      <c r="L138" s="125">
        <f t="shared" si="6"/>
        <v>0</v>
      </c>
      <c r="M138" s="128" t="e">
        <f t="shared" si="8"/>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7"/>
        <v>#N/A</v>
      </c>
      <c r="K139" s="127" t="e">
        <f>+VLOOKUP(J139,'Normen en kosten'!D139:E237,2,FALSE)*'14'!$G$11</f>
        <v>#N/A</v>
      </c>
      <c r="L139" s="125">
        <f t="shared" si="6"/>
        <v>0</v>
      </c>
      <c r="M139" s="128" t="e">
        <f t="shared" si="8"/>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7"/>
        <v>#N/A</v>
      </c>
      <c r="K140" s="127" t="e">
        <f>+VLOOKUP(J140,'Normen en kosten'!D140:E238,2,FALSE)*'14'!$G$11</f>
        <v>#N/A</v>
      </c>
      <c r="L140" s="125">
        <f t="shared" si="6"/>
        <v>0</v>
      </c>
      <c r="M140" s="128" t="e">
        <f t="shared" si="8"/>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7"/>
        <v>#N/A</v>
      </c>
      <c r="K141" s="127" t="e">
        <f>+VLOOKUP(J141,'Normen en kosten'!D141:E239,2,FALSE)*'14'!$G$11</f>
        <v>#N/A</v>
      </c>
      <c r="L141" s="125">
        <f t="shared" si="6"/>
        <v>0</v>
      </c>
      <c r="M141" s="128" t="e">
        <f t="shared" si="8"/>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7"/>
        <v>#N/A</v>
      </c>
      <c r="K142" s="127" t="e">
        <f>+VLOOKUP(J142,'Normen en kosten'!D142:E240,2,FALSE)*'14'!$G$11</f>
        <v>#N/A</v>
      </c>
      <c r="L142" s="125">
        <f t="shared" si="6"/>
        <v>0</v>
      </c>
      <c r="M142" s="128" t="e">
        <f t="shared" si="8"/>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7"/>
        <v>#N/A</v>
      </c>
      <c r="K143" s="127" t="e">
        <f>+VLOOKUP(J143,'Normen en kosten'!D143:E241,2,FALSE)*'14'!$G$11</f>
        <v>#N/A</v>
      </c>
      <c r="L143" s="125">
        <f t="shared" si="6"/>
        <v>0</v>
      </c>
      <c r="M143" s="128" t="e">
        <f t="shared" si="8"/>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7"/>
        <v>#N/A</v>
      </c>
      <c r="K144" s="127" t="e">
        <f>+VLOOKUP(J144,'Normen en kosten'!D144:E242,2,FALSE)*'14'!$G$11</f>
        <v>#N/A</v>
      </c>
      <c r="L144" s="125">
        <f t="shared" si="6"/>
        <v>0</v>
      </c>
      <c r="M144" s="128" t="e">
        <f t="shared" si="8"/>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7"/>
        <v>#N/A</v>
      </c>
      <c r="K145" s="127" t="e">
        <f>+VLOOKUP(J145,'Normen en kosten'!D145:E243,2,FALSE)*'14'!$G$11</f>
        <v>#N/A</v>
      </c>
      <c r="L145" s="125">
        <f t="shared" si="6"/>
        <v>0</v>
      </c>
      <c r="M145" s="128" t="e">
        <f t="shared" si="8"/>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7"/>
        <v>#N/A</v>
      </c>
      <c r="K146" s="127" t="e">
        <f>+VLOOKUP(J146,'Normen en kosten'!D146:E244,2,FALSE)*'14'!$G$11</f>
        <v>#N/A</v>
      </c>
      <c r="L146" s="125">
        <f t="shared" si="6"/>
        <v>0</v>
      </c>
      <c r="M146" s="128" t="e">
        <f t="shared" si="8"/>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7"/>
        <v>#N/A</v>
      </c>
      <c r="K147" s="127" t="e">
        <f>+VLOOKUP(J147,'Normen en kosten'!D147:E245,2,FALSE)*'14'!$G$11</f>
        <v>#N/A</v>
      </c>
      <c r="L147" s="125">
        <f t="shared" si="6"/>
        <v>0</v>
      </c>
      <c r="M147" s="128" t="e">
        <f t="shared" si="8"/>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7"/>
        <v>#N/A</v>
      </c>
      <c r="K148" s="127" t="e">
        <f>+VLOOKUP(J148,'Normen en kosten'!D148:E246,2,FALSE)*'14'!$G$11</f>
        <v>#N/A</v>
      </c>
      <c r="L148" s="125">
        <f t="shared" si="6"/>
        <v>0</v>
      </c>
      <c r="M148" s="128" t="e">
        <f t="shared" si="8"/>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7"/>
        <v>#N/A</v>
      </c>
      <c r="K149" s="127" t="e">
        <f>+VLOOKUP(J149,'Normen en kosten'!D149:E247,2,FALSE)*'14'!$G$11</f>
        <v>#N/A</v>
      </c>
      <c r="L149" s="125">
        <f t="shared" si="6"/>
        <v>0</v>
      </c>
      <c r="M149" s="128" t="e">
        <f t="shared" si="8"/>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7"/>
        <v>#N/A</v>
      </c>
      <c r="K150" s="127" t="e">
        <f>+VLOOKUP(J150,'Normen en kosten'!D150:E248,2,FALSE)*'14'!$G$11</f>
        <v>#N/A</v>
      </c>
      <c r="L150" s="125">
        <f t="shared" si="6"/>
        <v>0</v>
      </c>
      <c r="M150" s="128" t="e">
        <f t="shared" si="8"/>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7"/>
        <v>#N/A</v>
      </c>
      <c r="K151" s="127" t="e">
        <f>+VLOOKUP(J151,'Normen en kosten'!D151:E249,2,FALSE)*'14'!$G$11</f>
        <v>#N/A</v>
      </c>
      <c r="L151" s="125">
        <f t="shared" si="6"/>
        <v>0</v>
      </c>
      <c r="M151" s="128" t="e">
        <f t="shared" si="8"/>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7"/>
        <v>#N/A</v>
      </c>
      <c r="K152" s="127" t="e">
        <f>+VLOOKUP(J152,'Normen en kosten'!D152:E250,2,FALSE)*'14'!$G$11</f>
        <v>#N/A</v>
      </c>
      <c r="L152" s="125">
        <f t="shared" si="6"/>
        <v>0</v>
      </c>
      <c r="M152" s="128" t="e">
        <f t="shared" si="8"/>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7"/>
        <v>#N/A</v>
      </c>
      <c r="K153" s="127" t="e">
        <f>+VLOOKUP(J153,'Normen en kosten'!D153:E251,2,FALSE)*'14'!$G$11</f>
        <v>#N/A</v>
      </c>
      <c r="L153" s="125">
        <f t="shared" si="6"/>
        <v>0</v>
      </c>
      <c r="M153" s="128" t="e">
        <f t="shared" si="8"/>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7"/>
        <v>#N/A</v>
      </c>
      <c r="K154" s="127" t="e">
        <f>+VLOOKUP(J154,'Normen en kosten'!D154:E252,2,FALSE)*'14'!$G$11</f>
        <v>#N/A</v>
      </c>
      <c r="L154" s="125">
        <f t="shared" si="6"/>
        <v>0</v>
      </c>
      <c r="M154" s="128" t="e">
        <f t="shared" si="8"/>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7"/>
        <v>#N/A</v>
      </c>
      <c r="K155" s="127" t="e">
        <f>+VLOOKUP(J155,'Normen en kosten'!D155:E253,2,FALSE)*'14'!$G$11</f>
        <v>#N/A</v>
      </c>
      <c r="L155" s="125">
        <f t="shared" si="6"/>
        <v>0</v>
      </c>
      <c r="M155" s="128" t="e">
        <f t="shared" si="8"/>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7"/>
        <v>#N/A</v>
      </c>
      <c r="K156" s="127" t="e">
        <f>+VLOOKUP(J156,'Normen en kosten'!D156:E254,2,FALSE)*'14'!$G$11</f>
        <v>#N/A</v>
      </c>
      <c r="L156" s="125">
        <f t="shared" si="6"/>
        <v>0</v>
      </c>
      <c r="M156" s="128" t="e">
        <f t="shared" si="8"/>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7"/>
        <v>#N/A</v>
      </c>
      <c r="K157" s="127" t="e">
        <f>+VLOOKUP(J157,'Normen en kosten'!D157:E255,2,FALSE)*'14'!$G$11</f>
        <v>#N/A</v>
      </c>
      <c r="L157" s="125">
        <f t="shared" si="6"/>
        <v>0</v>
      </c>
      <c r="M157" s="128" t="e">
        <f t="shared" si="8"/>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7"/>
        <v>#N/A</v>
      </c>
      <c r="K158" s="127" t="e">
        <f>+VLOOKUP(J158,'Normen en kosten'!D158:E256,2,FALSE)*'14'!$G$11</f>
        <v>#N/A</v>
      </c>
      <c r="L158" s="125">
        <f t="shared" si="6"/>
        <v>0</v>
      </c>
      <c r="M158" s="128" t="e">
        <f t="shared" si="8"/>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7"/>
        <v>#N/A</v>
      </c>
      <c r="K159" s="127" t="e">
        <f>+VLOOKUP(J159,'Normen en kosten'!D159:E257,2,FALSE)*'14'!$G$11</f>
        <v>#N/A</v>
      </c>
      <c r="L159" s="125">
        <f t="shared" si="6"/>
        <v>0</v>
      </c>
      <c r="M159" s="128" t="e">
        <f t="shared" si="8"/>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7"/>
        <v>#N/A</v>
      </c>
      <c r="K160" s="127" t="e">
        <f>+VLOOKUP(J160,'Normen en kosten'!D160:E258,2,FALSE)*'14'!$G$11</f>
        <v>#N/A</v>
      </c>
      <c r="L160" s="125">
        <f t="shared" si="6"/>
        <v>0</v>
      </c>
      <c r="M160" s="128" t="e">
        <f t="shared" si="8"/>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7"/>
        <v>#N/A</v>
      </c>
      <c r="K161" s="127" t="e">
        <f>+VLOOKUP(J161,'Normen en kosten'!D161:E259,2,FALSE)*'14'!$G$11</f>
        <v>#N/A</v>
      </c>
      <c r="L161" s="125">
        <f t="shared" si="6"/>
        <v>0</v>
      </c>
      <c r="M161" s="128" t="e">
        <f t="shared" si="8"/>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7"/>
        <v>#N/A</v>
      </c>
      <c r="K162" s="127" t="e">
        <f>+VLOOKUP(J162,'Normen en kosten'!D162:E260,2,FALSE)*'14'!$G$11</f>
        <v>#N/A</v>
      </c>
      <c r="L162" s="125">
        <f t="shared" si="6"/>
        <v>0</v>
      </c>
      <c r="M162" s="128" t="e">
        <f t="shared" si="8"/>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7"/>
        <v>#N/A</v>
      </c>
      <c r="K163" s="127" t="e">
        <f>+VLOOKUP(J163,'Normen en kosten'!D163:E261,2,FALSE)*'14'!$G$11</f>
        <v>#N/A</v>
      </c>
      <c r="L163" s="125">
        <f t="shared" si="6"/>
        <v>0</v>
      </c>
      <c r="M163" s="128" t="e">
        <f t="shared" si="8"/>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7"/>
        <v>#N/A</v>
      </c>
      <c r="K164" s="127" t="e">
        <f>+VLOOKUP(J164,'Normen en kosten'!D164:E262,2,FALSE)*'14'!$G$11</f>
        <v>#N/A</v>
      </c>
      <c r="L164" s="125">
        <f t="shared" si="6"/>
        <v>0</v>
      </c>
      <c r="M164" s="128" t="e">
        <f t="shared" si="8"/>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7"/>
        <v>#N/A</v>
      </c>
      <c r="K165" s="127" t="e">
        <f>+VLOOKUP(J165,'Normen en kosten'!D165:E263,2,FALSE)*'14'!$G$11</f>
        <v>#N/A</v>
      </c>
      <c r="L165" s="125">
        <f t="shared" si="6"/>
        <v>0</v>
      </c>
      <c r="M165" s="128" t="e">
        <f t="shared" si="8"/>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7"/>
        <v>#N/A</v>
      </c>
      <c r="K166" s="127" t="e">
        <f>+VLOOKUP(J166,'Normen en kosten'!D166:E264,2,FALSE)*'14'!$G$11</f>
        <v>#N/A</v>
      </c>
      <c r="L166" s="125">
        <f t="shared" si="6"/>
        <v>0</v>
      </c>
      <c r="M166" s="128" t="e">
        <f t="shared" si="8"/>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7"/>
        <v>#N/A</v>
      </c>
      <c r="K167" s="127" t="e">
        <f>+VLOOKUP(J167,'Normen en kosten'!D167:E265,2,FALSE)*'14'!$G$11</f>
        <v>#N/A</v>
      </c>
      <c r="L167" s="125">
        <f t="shared" si="6"/>
        <v>0</v>
      </c>
      <c r="M167" s="128" t="e">
        <f t="shared" si="8"/>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7"/>
        <v>#N/A</v>
      </c>
      <c r="K168" s="127" t="e">
        <f>+VLOOKUP(J168,'Normen en kosten'!D168:E266,2,FALSE)*'14'!$G$11</f>
        <v>#N/A</v>
      </c>
      <c r="L168" s="125">
        <f t="shared" si="6"/>
        <v>0</v>
      </c>
      <c r="M168" s="128" t="e">
        <f t="shared" si="8"/>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7"/>
        <v>#N/A</v>
      </c>
      <c r="K169" s="127" t="e">
        <f>+VLOOKUP(J169,'Normen en kosten'!D169:E267,2,FALSE)*'14'!$G$11</f>
        <v>#N/A</v>
      </c>
      <c r="L169" s="125">
        <f t="shared" si="6"/>
        <v>0</v>
      </c>
      <c r="M169" s="128" t="e">
        <f t="shared" si="8"/>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7"/>
        <v>#N/A</v>
      </c>
      <c r="K170" s="127" t="e">
        <f>+VLOOKUP(J170,'Normen en kosten'!D170:E268,2,FALSE)*'14'!$G$11</f>
        <v>#N/A</v>
      </c>
      <c r="L170" s="125">
        <f t="shared" si="6"/>
        <v>0</v>
      </c>
      <c r="M170" s="128" t="e">
        <f t="shared" si="8"/>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7"/>
        <v>#N/A</v>
      </c>
      <c r="K171" s="127" t="e">
        <f>+VLOOKUP(J171,'Normen en kosten'!D171:E269,2,FALSE)*'14'!$G$11</f>
        <v>#N/A</v>
      </c>
      <c r="L171" s="125">
        <f t="shared" si="6"/>
        <v>0</v>
      </c>
      <c r="M171" s="128" t="e">
        <f t="shared" si="8"/>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7"/>
        <v>#N/A</v>
      </c>
      <c r="K172" s="127" t="e">
        <f>+VLOOKUP(J172,'Normen en kosten'!D172:E270,2,FALSE)*'14'!$G$11</f>
        <v>#N/A</v>
      </c>
      <c r="L172" s="125">
        <f t="shared" si="6"/>
        <v>0</v>
      </c>
      <c r="M172" s="128" t="e">
        <f t="shared" si="8"/>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7"/>
        <v>#N/A</v>
      </c>
      <c r="K173" s="127" t="e">
        <f>+VLOOKUP(J173,'Normen en kosten'!D173:E271,2,FALSE)*'14'!$G$11</f>
        <v>#N/A</v>
      </c>
      <c r="L173" s="125">
        <f t="shared" si="6"/>
        <v>0</v>
      </c>
      <c r="M173" s="128" t="e">
        <f t="shared" si="8"/>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7"/>
        <v>#N/A</v>
      </c>
      <c r="K174" s="127" t="e">
        <f>+VLOOKUP(J174,'Normen en kosten'!D174:E272,2,FALSE)*'14'!$G$11</f>
        <v>#N/A</v>
      </c>
      <c r="L174" s="125">
        <f t="shared" si="6"/>
        <v>0</v>
      </c>
      <c r="M174" s="128" t="e">
        <f t="shared" si="8"/>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7"/>
        <v>#N/A</v>
      </c>
      <c r="K175" s="127" t="e">
        <f>+VLOOKUP(J175,'Normen en kosten'!D175:E273,2,FALSE)*'14'!$G$11</f>
        <v>#N/A</v>
      </c>
      <c r="L175" s="125">
        <f t="shared" si="6"/>
        <v>0</v>
      </c>
      <c r="M175" s="128" t="e">
        <f t="shared" si="8"/>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7"/>
        <v>#N/A</v>
      </c>
      <c r="K176" s="127" t="e">
        <f>+VLOOKUP(J176,'Normen en kosten'!D176:E274,2,FALSE)*'14'!$G$11</f>
        <v>#N/A</v>
      </c>
      <c r="L176" s="125">
        <f t="shared" si="6"/>
        <v>0</v>
      </c>
      <c r="M176" s="128" t="e">
        <f t="shared" si="8"/>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7"/>
        <v>#N/A</v>
      </c>
      <c r="K177" s="127" t="e">
        <f>+VLOOKUP(J177,'Normen en kosten'!D177:E275,2,FALSE)*'14'!$G$11</f>
        <v>#N/A</v>
      </c>
      <c r="L177" s="125">
        <f t="shared" si="6"/>
        <v>0</v>
      </c>
      <c r="M177" s="128" t="e">
        <f t="shared" si="8"/>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7"/>
        <v>#N/A</v>
      </c>
      <c r="K178" s="127" t="e">
        <f>+VLOOKUP(J178,'Normen en kosten'!D178:E276,2,FALSE)*'14'!$G$11</f>
        <v>#N/A</v>
      </c>
      <c r="L178" s="125">
        <f t="shared" si="6"/>
        <v>0</v>
      </c>
      <c r="M178" s="128" t="e">
        <f t="shared" si="8"/>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7"/>
        <v>#N/A</v>
      </c>
      <c r="K179" s="127" t="e">
        <f>+VLOOKUP(J179,'Normen en kosten'!D179:E277,2,FALSE)*'14'!$G$11</f>
        <v>#N/A</v>
      </c>
      <c r="L179" s="125">
        <f t="shared" si="6"/>
        <v>0</v>
      </c>
      <c r="M179" s="128" t="e">
        <f t="shared" si="8"/>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7"/>
        <v>#N/A</v>
      </c>
      <c r="K180" s="127" t="e">
        <f>+VLOOKUP(J180,'Normen en kosten'!D180:E278,2,FALSE)*'14'!$G$11</f>
        <v>#N/A</v>
      </c>
      <c r="L180" s="125">
        <f t="shared" si="6"/>
        <v>0</v>
      </c>
      <c r="M180" s="128" t="e">
        <f t="shared" si="8"/>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7"/>
        <v>#N/A</v>
      </c>
      <c r="K181" s="127" t="e">
        <f>+VLOOKUP(J181,'Normen en kosten'!D181:E279,2,FALSE)*'14'!$G$11</f>
        <v>#N/A</v>
      </c>
      <c r="L181" s="125">
        <f t="shared" si="6"/>
        <v>0</v>
      </c>
      <c r="M181" s="128" t="e">
        <f t="shared" si="8"/>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7"/>
        <v>#N/A</v>
      </c>
      <c r="K182" s="127" t="e">
        <f>+VLOOKUP(J182,'Normen en kosten'!D182:E280,2,FALSE)*'14'!$G$11</f>
        <v>#N/A</v>
      </c>
      <c r="L182" s="125">
        <f t="shared" si="6"/>
        <v>0</v>
      </c>
      <c r="M182" s="128" t="e">
        <f t="shared" si="8"/>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7"/>
        <v>#N/A</v>
      </c>
      <c r="K183" s="127" t="e">
        <f>+VLOOKUP(J183,'Normen en kosten'!D183:E281,2,FALSE)*'14'!$G$11</f>
        <v>#N/A</v>
      </c>
      <c r="L183" s="125">
        <f t="shared" si="6"/>
        <v>0</v>
      </c>
      <c r="M183" s="128" t="e">
        <f t="shared" si="8"/>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7"/>
        <v>#N/A</v>
      </c>
      <c r="K184" s="127" t="e">
        <f>+VLOOKUP(J184,'Normen en kosten'!D184:E282,2,FALSE)*'14'!$G$11</f>
        <v>#N/A</v>
      </c>
      <c r="L184" s="125">
        <f t="shared" si="6"/>
        <v>0</v>
      </c>
      <c r="M184" s="128" t="e">
        <f t="shared" si="8"/>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7"/>
        <v>#N/A</v>
      </c>
      <c r="K185" s="127" t="e">
        <f>+VLOOKUP(J185,'Normen en kosten'!D185:E283,2,FALSE)*'14'!$G$11</f>
        <v>#N/A</v>
      </c>
      <c r="L185" s="125">
        <f t="shared" si="6"/>
        <v>0</v>
      </c>
      <c r="M185" s="128" t="e">
        <f t="shared" si="8"/>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7"/>
        <v>#N/A</v>
      </c>
      <c r="K186" s="127" t="e">
        <f>+VLOOKUP(J186,'Normen en kosten'!D186:E284,2,FALSE)*'14'!$G$11</f>
        <v>#N/A</v>
      </c>
      <c r="L186" s="125">
        <f t="shared" si="6"/>
        <v>0</v>
      </c>
      <c r="M186" s="128" t="e">
        <f t="shared" si="8"/>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7"/>
        <v>#N/A</v>
      </c>
      <c r="K187" s="127" t="e">
        <f>+VLOOKUP(J187,'Normen en kosten'!D187:E285,2,FALSE)*'14'!$G$11</f>
        <v>#N/A</v>
      </c>
      <c r="L187" s="125">
        <f t="shared" si="6"/>
        <v>0</v>
      </c>
      <c r="M187" s="128" t="e">
        <f t="shared" si="8"/>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7"/>
        <v>#N/A</v>
      </c>
      <c r="K188" s="127" t="e">
        <f>+VLOOKUP(J188,'Normen en kosten'!D188:E286,2,FALSE)*'14'!$G$11</f>
        <v>#N/A</v>
      </c>
      <c r="L188" s="125">
        <f t="shared" si="6"/>
        <v>0</v>
      </c>
      <c r="M188" s="128" t="e">
        <f t="shared" si="8"/>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7"/>
        <v>#N/A</v>
      </c>
      <c r="K189" s="127" t="e">
        <f>+VLOOKUP(J189,'Normen en kosten'!D189:E287,2,FALSE)*'14'!$G$11</f>
        <v>#N/A</v>
      </c>
      <c r="L189" s="125">
        <f t="shared" si="6"/>
        <v>0</v>
      </c>
      <c r="M189" s="128" t="e">
        <f t="shared" si="8"/>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7"/>
        <v>#N/A</v>
      </c>
      <c r="K190" s="127" t="e">
        <f>+VLOOKUP(J190,'Normen en kosten'!D190:E288,2,FALSE)*'14'!$G$11</f>
        <v>#N/A</v>
      </c>
      <c r="L190" s="125">
        <f t="shared" si="6"/>
        <v>0</v>
      </c>
      <c r="M190" s="128" t="e">
        <f t="shared" si="8"/>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7"/>
        <v>#N/A</v>
      </c>
      <c r="K191" s="127" t="e">
        <f>+VLOOKUP(J191,'Normen en kosten'!D191:E289,2,FALSE)*'14'!$G$11</f>
        <v>#N/A</v>
      </c>
      <c r="L191" s="125">
        <f t="shared" si="6"/>
        <v>0</v>
      </c>
      <c r="M191" s="128" t="e">
        <f t="shared" si="8"/>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7"/>
        <v>#N/A</v>
      </c>
      <c r="K192" s="127" t="e">
        <f>+VLOOKUP(J192,'Normen en kosten'!D192:E290,2,FALSE)*'14'!$G$11</f>
        <v>#N/A</v>
      </c>
      <c r="L192" s="125">
        <f t="shared" si="6"/>
        <v>0</v>
      </c>
      <c r="M192" s="128" t="e">
        <f t="shared" si="8"/>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7"/>
        <v>#N/A</v>
      </c>
      <c r="K193" s="127" t="e">
        <f>+VLOOKUP(J193,'Normen en kosten'!D193:E291,2,FALSE)*'14'!$G$11</f>
        <v>#N/A</v>
      </c>
      <c r="L193" s="125">
        <f t="shared" si="6"/>
        <v>0</v>
      </c>
      <c r="M193" s="128" t="e">
        <f t="shared" si="8"/>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7"/>
        <v>#N/A</v>
      </c>
      <c r="K194" s="127" t="e">
        <f>+VLOOKUP(J194,'Normen en kosten'!D194:E292,2,FALSE)*'14'!$G$11</f>
        <v>#N/A</v>
      </c>
      <c r="L194" s="125">
        <f t="shared" si="6"/>
        <v>0</v>
      </c>
      <c r="M194" s="128" t="e">
        <f t="shared" si="8"/>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7"/>
        <v>#N/A</v>
      </c>
      <c r="K195" s="127" t="e">
        <f>+VLOOKUP(J195,'Normen en kosten'!D195:E293,2,FALSE)*'14'!$G$11</f>
        <v>#N/A</v>
      </c>
      <c r="L195" s="125">
        <f t="shared" si="6"/>
        <v>0</v>
      </c>
      <c r="M195" s="128" t="e">
        <f t="shared" si="8"/>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7"/>
        <v>#N/A</v>
      </c>
      <c r="K196" s="127" t="e">
        <f>+VLOOKUP(J196,'Normen en kosten'!D196:E294,2,FALSE)*'14'!$G$11</f>
        <v>#N/A</v>
      </c>
      <c r="L196" s="125">
        <f t="shared" si="6"/>
        <v>0</v>
      </c>
      <c r="M196" s="128" t="e">
        <f t="shared" si="8"/>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7"/>
        <v>#N/A</v>
      </c>
      <c r="K197" s="127" t="e">
        <f>+VLOOKUP(J197,'Normen en kosten'!D197:E295,2,FALSE)*'14'!$G$11</f>
        <v>#N/A</v>
      </c>
      <c r="L197" s="125">
        <f t="shared" ref="L197:L199" si="9">+I197*G197</f>
        <v>0</v>
      </c>
      <c r="M197" s="128" t="e">
        <f t="shared" si="8"/>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0">F198&amp;I198</f>
        <v>#N/A</v>
      </c>
      <c r="K198" s="127" t="e">
        <f>+VLOOKUP(J198,'Normen en kosten'!D198:E296,2,FALSE)*'14'!$G$11</f>
        <v>#N/A</v>
      </c>
      <c r="L198" s="125">
        <f t="shared" si="9"/>
        <v>0</v>
      </c>
      <c r="M198" s="128" t="e">
        <f t="shared" ref="M198:M199" si="11">+IF(K198=0,0,L198/K198)</f>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0"/>
        <v>#N/A</v>
      </c>
      <c r="K199" s="127" t="e">
        <f>+VLOOKUP(J199,'Normen en kosten'!D199:E297,2,FALSE)*'14'!$G$11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BvN91WM8RZChAWXmxJEd32MVJYQWMjUXJRGMqg5i2GNzB8+VmNnr4YJoUuMaKzTmYXozjDHHbSu8aSnzP/s+sw==" saltValue="h+5kRZEeCrc3SMXTpmY8+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9C24C7A-3434-4813-B9CD-0C4976ACC098}">
          <x14:formula1>
            <xm:f>'Dropdown vloerafw en cat'!$B$2:$B$13</xm:f>
          </x14:formula1>
          <xm:sqref>H5:H199</xm:sqref>
        </x14:dataValidation>
        <x14:dataValidation type="list" allowBlank="1" showInputMessage="1" showErrorMessage="1" xr:uid="{9A6D13B4-9D1F-4AA3-8628-0DED703AEB34}">
          <x14:formula1>
            <xm:f>'Dropdown vloerafw en cat'!$P$2:$P$47</xm:f>
          </x14:formula1>
          <xm:sqref>C5:C199</xm:sqref>
        </x14:dataValidation>
        <x14:dataValidation type="list" allowBlank="1" showInputMessage="1" showErrorMessage="1" xr:uid="{D8B088DB-6AF4-43BB-AB64-05D9D6736D49}">
          <x14:formula1>
            <xm:f>'Dropdown vloerafw en cat'!$K$2:$K$13</xm:f>
          </x14:formula1>
          <xm:sqref>D5:D199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84F9-86A8-481B-983F-06C33FE3A7EE}">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50.570312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15,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Zwembad De Peppel</v>
      </c>
      <c r="C4" s="296"/>
      <c r="D4" s="296"/>
      <c r="E4" s="297"/>
      <c r="F4" s="298"/>
      <c r="G4" s="299"/>
      <c r="H4" s="300"/>
      <c r="I4" s="238"/>
      <c r="J4" s="238"/>
      <c r="K4" s="238"/>
    </row>
    <row r="5" spans="1:11" x14ac:dyDescent="0.25">
      <c r="A5" s="272" t="s">
        <v>15</v>
      </c>
      <c r="B5" s="296" t="str">
        <f>VLOOKUP(H5,'Kosten VSR (her)controles'!A5:E54,4)</f>
        <v>'t Spiek 4-6</v>
      </c>
      <c r="C5" s="296"/>
      <c r="D5" s="296"/>
      <c r="E5" s="301"/>
      <c r="F5" s="298"/>
      <c r="G5" s="302" t="s">
        <v>19</v>
      </c>
      <c r="H5" s="303">
        <v>15</v>
      </c>
      <c r="I5" s="238"/>
      <c r="J5" s="238"/>
      <c r="K5" s="238"/>
    </row>
    <row r="6" spans="1:11" x14ac:dyDescent="0.25">
      <c r="A6" s="304" t="s">
        <v>17</v>
      </c>
      <c r="B6" s="305" t="str">
        <f>VLOOKUP(H5,'Kosten VSR (her)controles'!A5:E54,5)</f>
        <v>Beilen</v>
      </c>
      <c r="C6" s="305"/>
      <c r="D6" s="305"/>
      <c r="E6" s="306"/>
      <c r="F6" s="307"/>
      <c r="G6" s="308" t="s">
        <v>20</v>
      </c>
      <c r="H6" s="309" t="str">
        <f>CONCATENATE(H5,"a")</f>
        <v>15a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+MAX('15a'!I6:I200)</f>
        <v>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t="e">
        <f>G11/E8</f>
        <v>#DIV/0!</v>
      </c>
      <c r="F11" s="319" t="e">
        <f>'15a'!L200/'15a'!M200</f>
        <v>#N/A</v>
      </c>
      <c r="G11" s="293">
        <v>1</v>
      </c>
      <c r="H11" s="387" t="e">
        <f>('15a'!M200*Offertetarief)</f>
        <v>#N/A</v>
      </c>
      <c r="I11" s="320"/>
      <c r="J11" s="238"/>
      <c r="K11" s="238"/>
    </row>
    <row r="12" spans="1:11" ht="15.75" x14ac:dyDescent="0.25">
      <c r="F12" s="287" t="s">
        <v>31</v>
      </c>
      <c r="G12" s="321"/>
      <c r="H12" s="385"/>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495</v>
      </c>
      <c r="F21" s="375">
        <f>+'Normen en kosten'!I9</f>
        <v>0</v>
      </c>
      <c r="G21" s="375">
        <f t="shared" si="0"/>
        <v>0</v>
      </c>
      <c r="H21" s="190">
        <v>2</v>
      </c>
      <c r="I21" s="376">
        <f t="shared" si="1"/>
        <v>0</v>
      </c>
    </row>
    <row r="22" spans="1:9" x14ac:dyDescent="0.25">
      <c r="A22" s="461" t="str">
        <f>'Normen en kosten'!G10</f>
        <v>Wassen binnengevelglas</v>
      </c>
      <c r="B22" s="462"/>
      <c r="C22" s="462"/>
      <c r="D22" s="462"/>
      <c r="E22" s="188">
        <v>495</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v>
      </c>
      <c r="F23" s="375">
        <f>+'Normen en kosten'!I11</f>
        <v>0</v>
      </c>
      <c r="G23" s="375">
        <f t="shared" si="0"/>
        <v>0</v>
      </c>
      <c r="H23" s="190" t="s">
        <v>348</v>
      </c>
      <c r="I23" s="376"/>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t="s">
        <v>740</v>
      </c>
      <c r="B34" s="273"/>
      <c r="C34" s="274"/>
      <c r="D34" s="325" t="s">
        <v>339</v>
      </c>
      <c r="E34" s="190">
        <v>1</v>
      </c>
      <c r="F34" s="146">
        <f>uurtariefopbouw!G19</f>
        <v>0</v>
      </c>
      <c r="G34" s="379">
        <f t="shared" si="2"/>
        <v>0</v>
      </c>
      <c r="H34" s="190" t="s">
        <v>348</v>
      </c>
      <c r="I34" s="383"/>
    </row>
    <row r="35" spans="1:11" x14ac:dyDescent="0.25">
      <c r="A35" s="272" t="s">
        <v>649</v>
      </c>
      <c r="B35" s="273"/>
      <c r="C35" s="274"/>
      <c r="D35" s="326" t="s">
        <v>739</v>
      </c>
      <c r="E35" s="190">
        <v>1</v>
      </c>
      <c r="F35" s="146"/>
      <c r="G35" s="380">
        <f t="shared" si="2"/>
        <v>0</v>
      </c>
      <c r="H35" s="190" t="s">
        <v>348</v>
      </c>
      <c r="I35" s="383"/>
    </row>
    <row r="36" spans="1:11" x14ac:dyDescent="0.25">
      <c r="A36" s="272" t="s">
        <v>650</v>
      </c>
      <c r="B36" s="273"/>
      <c r="C36" s="274"/>
      <c r="D36" s="190" t="s">
        <v>339</v>
      </c>
      <c r="E36" s="190">
        <v>1</v>
      </c>
      <c r="F36" s="146">
        <f>uurtariefopbouw!G19</f>
        <v>0</v>
      </c>
      <c r="G36" s="380">
        <f t="shared" si="2"/>
        <v>0</v>
      </c>
      <c r="H36" s="190" t="s">
        <v>348</v>
      </c>
      <c r="I36" s="383"/>
    </row>
    <row r="37" spans="1:11" x14ac:dyDescent="0.25">
      <c r="A37" s="272"/>
      <c r="B37" s="273"/>
      <c r="C37" s="274"/>
      <c r="D37" s="190"/>
      <c r="E37" s="190"/>
      <c r="F37" s="146"/>
      <c r="G37" s="380" t="str">
        <f t="shared" si="2"/>
        <v/>
      </c>
      <c r="H37" s="190">
        <f>VLOOKUP($H$5,'Kosten VSR (her)controles'!$A$5:$BB$54,35,0)</f>
        <v>0</v>
      </c>
      <c r="I37" s="383" t="str">
        <f t="shared" ref="I37:I43" si="3">+IF(A37="","",H37*G37)</f>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(her)controles'!H19</f>
        <v>0</v>
      </c>
      <c r="F53" s="334">
        <f>'Kosten VSR (her)controles'!I5</f>
        <v>4</v>
      </c>
      <c r="G53" s="226"/>
      <c r="H53" s="226"/>
      <c r="I53" s="388">
        <f>SUM(E53*F53)</f>
        <v>0</v>
      </c>
      <c r="J53" s="256"/>
      <c r="K53" s="256"/>
    </row>
    <row r="54" spans="1:12" ht="15.75" thickTop="1" x14ac:dyDescent="0.25"/>
  </sheetData>
  <sheetProtection algorithmName="SHA-512" hashValue="6ZUhp7WZvKaE4P/yCh8YhUn0EsxRBe750JbtJ92p++nGpO84qE+CoxHJ+rL+pWOCs5QzALgMEaaAjR9ry1uPlg==" saltValue="6b7hcZbGCCIZrugGdn7Jq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1D7C-E684-4957-8532-C6097EDF0253}">
  <sheetPr>
    <tabColor rgb="FF9F9289"/>
  </sheetPr>
  <dimension ref="A1:DM250"/>
  <sheetViews>
    <sheetView zoomScaleNormal="100" workbookViewId="0">
      <pane ySplit="4" topLeftCell="A5" activePane="bottomLeft" state="frozen"/>
      <selection activeCell="C5" sqref="C5"/>
      <selection pane="bottomLeft" activeCell="D5" sqref="D5:D199"/>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(her)controles'!A19</f>
        <v>15</v>
      </c>
      <c r="C1" s="90"/>
      <c r="D1" s="94" t="str">
        <f>VLOOKUP(B1,'Kosten VSR (her)controles'!A5:E54,3)</f>
        <v>Zwembad De Peppel</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t="str">
        <f>VLOOKUP(B1,'Kosten VSR (her)controles'!A5:E54,4)</f>
        <v>'t Spiek 4-6</v>
      </c>
      <c r="E2" s="96" t="str">
        <f>VLOOKUP(B1,'Kosten VSR (her)controles'!A5:E54,5)</f>
        <v>Beilen</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kosten'!D5:E103,2,FALSE)*'15'!$G$11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kosten'!D6:E104,2,FALSE)*'15'!$G$11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kosten'!D7:E105,2,FALSE)*'15'!$G$11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kosten'!D8:E106,2,FALSE)*'15'!$G$11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kosten'!D9:E107,2,FALSE)*'15'!$G$11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kosten'!D10:E108,2,FALSE)*'15'!$G$11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kosten'!D11:E109,2,FALSE)*'15'!$G$11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kosten'!D12:E110,2,FALSE)*'15'!$G$11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kosten'!D13:E111,2,FALSE)*'15'!$G$11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kosten'!D14:E112,2,FALSE)*'15'!$G$11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kosten'!D15:E113,2,FALSE)*'15'!$G$11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kosten'!D16:E114,2,FALSE)*'15'!$G$11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kosten'!D17:E115,2,FALSE)*'15'!$G$11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kosten'!D18:E116,2,FALSE)*'15'!$G$11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kosten'!D19:E117,2,FALSE)*'15'!$G$11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kosten'!D20:E118,2,FALSE)*'15'!$G$11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kosten'!D21:E119,2,FALSE)*'15'!$G$11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kosten'!D22:E120,2,FALSE)*'15'!$G$11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kosten'!D23:E121,2,FALSE)*'15'!$G$11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kosten'!D24:E122,2,FALSE)*'15'!$G$11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kosten'!D25:E123,2,FALSE)*'15'!$G$11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kosten'!D26:E124,2,FALSE)*'15'!$G$11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kosten'!D27:E125,2,FALSE)*'15'!$G$11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kosten'!D28:E126,2,FALSE)*'15'!$G$11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kosten'!D29:E127,2,FALSE)*'15'!$G$11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kosten'!D30:E128,2,FALSE)*'15'!$G$11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kosten'!D31:E129,2,FALSE)*'15'!$G$11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kosten'!D32:E130,2,FALSE)*'15'!$G$11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kosten'!D33:E131,2,FALSE)*'15'!$G$11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kosten'!D34:E132,2,FALSE)*'15'!$G$11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kosten'!D35:E133,2,FALSE)*'15'!$G$11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kosten'!D36:E134,2,FALSE)*'15'!$G$11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kosten'!D37:E135,2,FALSE)*'15'!$G$11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kosten'!D38:E136,2,FALSE)*'15'!$G$11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kosten'!D39:E137,2,FALSE)*'15'!$G$11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kosten'!D40:E138,2,FALSE)*'15'!$G$11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kosten'!D41:E139,2,FALSE)*'15'!$G$11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kosten'!D42:E140,2,FALSE)*'15'!$G$11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kosten'!D43:E141,2,FALSE)*'15'!$G$11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kosten'!D44:E142,2,FALSE)*'15'!$G$11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kosten'!D45:E143,2,FALSE)*'15'!$G$11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kosten'!D46:E144,2,FALSE)*'15'!$G$11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kosten'!D47:E145,2,FALSE)*'15'!$G$11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kosten'!D48:E146,2,FALSE)*'15'!$G$11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kosten'!D49:E147,2,FALSE)*'15'!$G$11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kosten'!D50:E148,2,FALSE)*'15'!$G$11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kosten'!D51:E149,2,FALSE)*'15'!$G$11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kosten'!D52:E150,2,FALSE)*'15'!$G$11</f>
        <v>#N/A</v>
      </c>
      <c r="L52" s="125">
        <f t="shared" si="0"/>
        <v>0</v>
      </c>
      <c r="M52" s="128" t="e">
        <f t="shared" si="2"/>
        <v>#N/A</v>
      </c>
      <c r="O52" s="66"/>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kosten'!D53:E151,2,FALSE)*'15'!$G$11</f>
        <v>#N/A</v>
      </c>
      <c r="L53" s="125">
        <f t="shared" si="0"/>
        <v>0</v>
      </c>
      <c r="M53" s="128" t="e">
        <f t="shared" si="2"/>
        <v>#N/A</v>
      </c>
      <c r="O53" s="66"/>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kosten'!D54:E152,2,FALSE)*'15'!$G$11</f>
        <v>#N/A</v>
      </c>
      <c r="L54" s="125">
        <f t="shared" si="0"/>
        <v>0</v>
      </c>
      <c r="M54" s="128" t="e">
        <f t="shared" si="2"/>
        <v>#N/A</v>
      </c>
      <c r="O54" s="66"/>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kosten'!D55:E153,2,FALSE)*'15'!$G$11</f>
        <v>#N/A</v>
      </c>
      <c r="L55" s="125">
        <f t="shared" si="0"/>
        <v>0</v>
      </c>
      <c r="M55" s="128" t="e">
        <f t="shared" si="2"/>
        <v>#N/A</v>
      </c>
      <c r="O55" s="66"/>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kosten'!D56:E154,2,FALSE)*'15'!$G$11</f>
        <v>#N/A</v>
      </c>
      <c r="L56" s="125">
        <f t="shared" si="0"/>
        <v>0</v>
      </c>
      <c r="M56" s="128" t="e">
        <f t="shared" si="2"/>
        <v>#N/A</v>
      </c>
      <c r="O56" s="6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kosten'!D57:E155,2,FALSE)*'15'!$G$11</f>
        <v>#N/A</v>
      </c>
      <c r="L57" s="125">
        <f t="shared" si="0"/>
        <v>0</v>
      </c>
      <c r="M57" s="128" t="e">
        <f t="shared" si="2"/>
        <v>#N/A</v>
      </c>
      <c r="O57" s="66"/>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kosten'!D58:E156,2,FALSE)*'15'!$G$11</f>
        <v>#N/A</v>
      </c>
      <c r="L58" s="125">
        <f t="shared" si="0"/>
        <v>0</v>
      </c>
      <c r="M58" s="128" t="e">
        <f t="shared" si="2"/>
        <v>#N/A</v>
      </c>
      <c r="O58" s="66"/>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kosten'!D59:E157,2,FALSE)*'15'!$G$11</f>
        <v>#N/A</v>
      </c>
      <c r="L59" s="125">
        <f t="shared" si="0"/>
        <v>0</v>
      </c>
      <c r="M59" s="128" t="e">
        <f t="shared" si="2"/>
        <v>#N/A</v>
      </c>
      <c r="O59" s="66"/>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kosten'!D60:E158,2,FALSE)*'15'!$G$11</f>
        <v>#N/A</v>
      </c>
      <c r="L60" s="125">
        <f t="shared" si="0"/>
        <v>0</v>
      </c>
      <c r="M60" s="128" t="e">
        <f t="shared" si="2"/>
        <v>#N/A</v>
      </c>
      <c r="O60" s="66"/>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kosten'!D61:E159,2,FALSE)*'15'!$G$11</f>
        <v>#N/A</v>
      </c>
      <c r="L61" s="125">
        <f t="shared" si="0"/>
        <v>0</v>
      </c>
      <c r="M61" s="128" t="e">
        <f t="shared" si="2"/>
        <v>#N/A</v>
      </c>
      <c r="O61" s="66"/>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kosten'!D62:E160,2,FALSE)*'15'!$G$11</f>
        <v>#N/A</v>
      </c>
      <c r="L62" s="125">
        <f t="shared" si="0"/>
        <v>0</v>
      </c>
      <c r="M62" s="128" t="e">
        <f t="shared" si="2"/>
        <v>#N/A</v>
      </c>
      <c r="O62" s="66"/>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kosten'!D63:E161,2,FALSE)*'15'!$G$11</f>
        <v>#N/A</v>
      </c>
      <c r="L63" s="125">
        <f t="shared" si="0"/>
        <v>0</v>
      </c>
      <c r="M63" s="128" t="e">
        <f t="shared" si="2"/>
        <v>#N/A</v>
      </c>
      <c r="O63" s="66"/>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kosten'!D64:E162,2,FALSE)*'15'!$G$11</f>
        <v>#N/A</v>
      </c>
      <c r="L64" s="125">
        <f t="shared" si="0"/>
        <v>0</v>
      </c>
      <c r="M64" s="128" t="e">
        <f t="shared" si="2"/>
        <v>#N/A</v>
      </c>
      <c r="O64" s="66"/>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kosten'!D65:E163,2,FALSE)*'15'!$G$11</f>
        <v>#N/A</v>
      </c>
      <c r="L65" s="125">
        <f t="shared" si="0"/>
        <v>0</v>
      </c>
      <c r="M65" s="128" t="e">
        <f t="shared" si="2"/>
        <v>#N/A</v>
      </c>
      <c r="O65" s="66"/>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kosten'!D66:E164,2,FALSE)*'15'!$G$11</f>
        <v>#N/A</v>
      </c>
      <c r="L66" s="125">
        <f t="shared" si="0"/>
        <v>0</v>
      </c>
      <c r="M66" s="128" t="e">
        <f t="shared" si="2"/>
        <v>#N/A</v>
      </c>
      <c r="O66" s="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kosten'!D67:E165,2,FALSE)*'15'!$G$11</f>
        <v>#N/A</v>
      </c>
      <c r="L67" s="125">
        <f t="shared" si="0"/>
        <v>0</v>
      </c>
      <c r="M67" s="128" t="e">
        <f t="shared" si="2"/>
        <v>#N/A</v>
      </c>
      <c r="O67" s="66"/>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kosten'!D68:E166,2,FALSE)*'15'!$G$11</f>
        <v>#N/A</v>
      </c>
      <c r="L68" s="125">
        <f t="shared" si="0"/>
        <v>0</v>
      </c>
      <c r="M68" s="128" t="e">
        <f t="shared" si="2"/>
        <v>#N/A</v>
      </c>
      <c r="O68" s="66"/>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kosten'!D69:E167,2,FALSE)*'15'!$G$11</f>
        <v>#N/A</v>
      </c>
      <c r="L69" s="125">
        <f t="shared" ref="L69:L132" si="3">+I69*G69</f>
        <v>0</v>
      </c>
      <c r="M69" s="128" t="e">
        <f t="shared" si="2"/>
        <v>#N/A</v>
      </c>
      <c r="O69" s="66"/>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4">F70&amp;I70</f>
        <v>#N/A</v>
      </c>
      <c r="K70" s="127" t="e">
        <f>+VLOOKUP(J70,'Normen en kosten'!D70:E168,2,FALSE)*'15'!$G$11</f>
        <v>#N/A</v>
      </c>
      <c r="L70" s="125">
        <f t="shared" si="3"/>
        <v>0</v>
      </c>
      <c r="M70" s="128" t="e">
        <f t="shared" ref="M70:M133" si="5">+IF(K70=0,0,L70/K70)</f>
        <v>#N/A</v>
      </c>
      <c r="O70" s="66"/>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4"/>
        <v>#N/A</v>
      </c>
      <c r="K71" s="127" t="e">
        <f>+VLOOKUP(J71,'Normen en kosten'!D71:E169,2,FALSE)*'15'!$G$11</f>
        <v>#N/A</v>
      </c>
      <c r="L71" s="125">
        <f t="shared" si="3"/>
        <v>0</v>
      </c>
      <c r="M71" s="128" t="e">
        <f t="shared" si="5"/>
        <v>#N/A</v>
      </c>
      <c r="O71" s="66"/>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4"/>
        <v>#N/A</v>
      </c>
      <c r="K72" s="127" t="e">
        <f>+VLOOKUP(J72,'Normen en kosten'!D72:E170,2,FALSE)*'15'!$G$11</f>
        <v>#N/A</v>
      </c>
      <c r="L72" s="125">
        <f t="shared" si="3"/>
        <v>0</v>
      </c>
      <c r="M72" s="128" t="e">
        <f t="shared" si="5"/>
        <v>#N/A</v>
      </c>
      <c r="O72" s="66"/>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4"/>
        <v>#N/A</v>
      </c>
      <c r="K73" s="127" t="e">
        <f>+VLOOKUP(J73,'Normen en kosten'!D73:E171,2,FALSE)*'15'!$G$11</f>
        <v>#N/A</v>
      </c>
      <c r="L73" s="125">
        <f t="shared" si="3"/>
        <v>0</v>
      </c>
      <c r="M73" s="128" t="e">
        <f t="shared" si="5"/>
        <v>#N/A</v>
      </c>
      <c r="O73" s="66"/>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4"/>
        <v>#N/A</v>
      </c>
      <c r="K74" s="127" t="e">
        <f>+VLOOKUP(J74,'Normen en kosten'!D74:E172,2,FALSE)*'15'!$G$11</f>
        <v>#N/A</v>
      </c>
      <c r="L74" s="125">
        <f t="shared" si="3"/>
        <v>0</v>
      </c>
      <c r="M74" s="128" t="e">
        <f t="shared" si="5"/>
        <v>#N/A</v>
      </c>
      <c r="O74" s="66"/>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4"/>
        <v>#N/A</v>
      </c>
      <c r="K75" s="127" t="e">
        <f>+VLOOKUP(J75,'Normen en kosten'!D75:E173,2,FALSE)*'15'!$G$11</f>
        <v>#N/A</v>
      </c>
      <c r="L75" s="125">
        <f t="shared" si="3"/>
        <v>0</v>
      </c>
      <c r="M75" s="128" t="e">
        <f t="shared" si="5"/>
        <v>#N/A</v>
      </c>
      <c r="O75" s="66"/>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4"/>
        <v>#N/A</v>
      </c>
      <c r="K76" s="127" t="e">
        <f>+VLOOKUP(J76,'Normen en kosten'!D76:E174,2,FALSE)*'15'!$G$11</f>
        <v>#N/A</v>
      </c>
      <c r="L76" s="125">
        <f t="shared" si="3"/>
        <v>0</v>
      </c>
      <c r="M76" s="128" t="e">
        <f t="shared" si="5"/>
        <v>#N/A</v>
      </c>
      <c r="O76" s="6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4"/>
        <v>#N/A</v>
      </c>
      <c r="K77" s="127" t="e">
        <f>+VLOOKUP(J77,'Normen en kosten'!D77:E175,2,FALSE)*'15'!$G$11</f>
        <v>#N/A</v>
      </c>
      <c r="L77" s="125">
        <f t="shared" si="3"/>
        <v>0</v>
      </c>
      <c r="M77" s="128" t="e">
        <f t="shared" si="5"/>
        <v>#N/A</v>
      </c>
      <c r="O77" s="66"/>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4"/>
        <v>#N/A</v>
      </c>
      <c r="K78" s="127" t="e">
        <f>+VLOOKUP(J78,'Normen en kosten'!D78:E176,2,FALSE)*'15'!$G$11</f>
        <v>#N/A</v>
      </c>
      <c r="L78" s="125">
        <f t="shared" si="3"/>
        <v>0</v>
      </c>
      <c r="M78" s="128" t="e">
        <f t="shared" si="5"/>
        <v>#N/A</v>
      </c>
      <c r="O78" s="66"/>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4"/>
        <v>#N/A</v>
      </c>
      <c r="K79" s="127" t="e">
        <f>+VLOOKUP(J79,'Normen en kosten'!D79:E177,2,FALSE)*'15'!$G$11</f>
        <v>#N/A</v>
      </c>
      <c r="L79" s="125">
        <f t="shared" si="3"/>
        <v>0</v>
      </c>
      <c r="M79" s="128" t="e">
        <f t="shared" si="5"/>
        <v>#N/A</v>
      </c>
      <c r="O79" s="66"/>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4"/>
        <v>#N/A</v>
      </c>
      <c r="K80" s="127" t="e">
        <f>+VLOOKUP(J80,'Normen en kosten'!D80:E178,2,FALSE)*'15'!$G$11</f>
        <v>#N/A</v>
      </c>
      <c r="L80" s="125">
        <f t="shared" si="3"/>
        <v>0</v>
      </c>
      <c r="M80" s="128" t="e">
        <f t="shared" si="5"/>
        <v>#N/A</v>
      </c>
      <c r="O80" s="66"/>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4"/>
        <v>#N/A</v>
      </c>
      <c r="K81" s="127" t="e">
        <f>+VLOOKUP(J81,'Normen en kosten'!D81:E179,2,FALSE)*'15'!$G$11</f>
        <v>#N/A</v>
      </c>
      <c r="L81" s="125">
        <f t="shared" si="3"/>
        <v>0</v>
      </c>
      <c r="M81" s="128" t="e">
        <f t="shared" si="5"/>
        <v>#N/A</v>
      </c>
      <c r="O81" s="66"/>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4"/>
        <v>#N/A</v>
      </c>
      <c r="K82" s="127" t="e">
        <f>+VLOOKUP(J82,'Normen en kosten'!D82:E180,2,FALSE)*'15'!$G$11</f>
        <v>#N/A</v>
      </c>
      <c r="L82" s="125">
        <f t="shared" si="3"/>
        <v>0</v>
      </c>
      <c r="M82" s="128" t="e">
        <f t="shared" si="5"/>
        <v>#N/A</v>
      </c>
      <c r="O82" s="66"/>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4"/>
        <v>#N/A</v>
      </c>
      <c r="K83" s="127" t="e">
        <f>+VLOOKUP(J83,'Normen en kosten'!D83:E181,2,FALSE)*'15'!$G$11</f>
        <v>#N/A</v>
      </c>
      <c r="L83" s="125">
        <f t="shared" si="3"/>
        <v>0</v>
      </c>
      <c r="M83" s="128" t="e">
        <f t="shared" si="5"/>
        <v>#N/A</v>
      </c>
      <c r="O83" s="66"/>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4"/>
        <v>#N/A</v>
      </c>
      <c r="K84" s="127" t="e">
        <f>+VLOOKUP(J84,'Normen en kosten'!D84:E182,2,FALSE)*'15'!$G$11</f>
        <v>#N/A</v>
      </c>
      <c r="L84" s="125">
        <f t="shared" si="3"/>
        <v>0</v>
      </c>
      <c r="M84" s="128" t="e">
        <f t="shared" si="5"/>
        <v>#N/A</v>
      </c>
      <c r="O84" s="66"/>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4"/>
        <v>#N/A</v>
      </c>
      <c r="K85" s="127" t="e">
        <f>+VLOOKUP(J85,'Normen en kosten'!D85:E183,2,FALSE)*'15'!$G$11</f>
        <v>#N/A</v>
      </c>
      <c r="L85" s="125">
        <f t="shared" si="3"/>
        <v>0</v>
      </c>
      <c r="M85" s="128" t="e">
        <f t="shared" si="5"/>
        <v>#N/A</v>
      </c>
      <c r="O85" s="66"/>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4"/>
        <v>#N/A</v>
      </c>
      <c r="K86" s="127" t="e">
        <f>+VLOOKUP(J86,'Normen en kosten'!D86:E184,2,FALSE)*'15'!$G$11</f>
        <v>#N/A</v>
      </c>
      <c r="L86" s="125">
        <f t="shared" si="3"/>
        <v>0</v>
      </c>
      <c r="M86" s="128" t="e">
        <f t="shared" si="5"/>
        <v>#N/A</v>
      </c>
      <c r="O86" s="6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4"/>
        <v>#N/A</v>
      </c>
      <c r="K87" s="127" t="e">
        <f>+VLOOKUP(J87,'Normen en kosten'!D87:E185,2,FALSE)*'15'!$G$11</f>
        <v>#N/A</v>
      </c>
      <c r="L87" s="125">
        <f t="shared" si="3"/>
        <v>0</v>
      </c>
      <c r="M87" s="128" t="e">
        <f t="shared" si="5"/>
        <v>#N/A</v>
      </c>
      <c r="O87" s="66"/>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4"/>
        <v>#N/A</v>
      </c>
      <c r="K88" s="127" t="e">
        <f>+VLOOKUP(J88,'Normen en kosten'!D88:E186,2,FALSE)*'15'!$G$11</f>
        <v>#N/A</v>
      </c>
      <c r="L88" s="125">
        <f t="shared" si="3"/>
        <v>0</v>
      </c>
      <c r="M88" s="128" t="e">
        <f t="shared" si="5"/>
        <v>#N/A</v>
      </c>
      <c r="O88" s="66"/>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4"/>
        <v>#N/A</v>
      </c>
      <c r="K89" s="127" t="e">
        <f>+VLOOKUP(J89,'Normen en kosten'!D89:E187,2,FALSE)*'15'!$G$11</f>
        <v>#N/A</v>
      </c>
      <c r="L89" s="125">
        <f t="shared" si="3"/>
        <v>0</v>
      </c>
      <c r="M89" s="128" t="e">
        <f t="shared" si="5"/>
        <v>#N/A</v>
      </c>
      <c r="O89" s="66"/>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4"/>
        <v>#N/A</v>
      </c>
      <c r="K90" s="127" t="e">
        <f>+VLOOKUP(J90,'Normen en kosten'!D90:E188,2,FALSE)*'15'!$G$11</f>
        <v>#N/A</v>
      </c>
      <c r="L90" s="125">
        <f t="shared" si="3"/>
        <v>0</v>
      </c>
      <c r="M90" s="128" t="e">
        <f t="shared" si="5"/>
        <v>#N/A</v>
      </c>
      <c r="O90" s="66"/>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4"/>
        <v>#N/A</v>
      </c>
      <c r="K91" s="127" t="e">
        <f>+VLOOKUP(J91,'Normen en kosten'!D91:E189,2,FALSE)*'15'!$G$11</f>
        <v>#N/A</v>
      </c>
      <c r="L91" s="125">
        <f t="shared" si="3"/>
        <v>0</v>
      </c>
      <c r="M91" s="128" t="e">
        <f t="shared" si="5"/>
        <v>#N/A</v>
      </c>
      <c r="O91" s="66"/>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4"/>
        <v>#N/A</v>
      </c>
      <c r="K92" s="127" t="e">
        <f>+VLOOKUP(J92,'Normen en kosten'!D92:E190,2,FALSE)*'15'!$G$11</f>
        <v>#N/A</v>
      </c>
      <c r="L92" s="125">
        <f t="shared" si="3"/>
        <v>0</v>
      </c>
      <c r="M92" s="128" t="e">
        <f t="shared" si="5"/>
        <v>#N/A</v>
      </c>
      <c r="O92" s="66"/>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4"/>
        <v>#N/A</v>
      </c>
      <c r="K93" s="127" t="e">
        <f>+VLOOKUP(J93,'Normen en kosten'!D93:E191,2,FALSE)*'15'!$G$11</f>
        <v>#N/A</v>
      </c>
      <c r="L93" s="125">
        <f t="shared" si="3"/>
        <v>0</v>
      </c>
      <c r="M93" s="128" t="e">
        <f t="shared" si="5"/>
        <v>#N/A</v>
      </c>
      <c r="O93" s="66"/>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4"/>
        <v>#N/A</v>
      </c>
      <c r="K94" s="127" t="e">
        <f>+VLOOKUP(J94,'Normen en kosten'!D94:E192,2,FALSE)*'15'!$G$11</f>
        <v>#N/A</v>
      </c>
      <c r="L94" s="125">
        <f t="shared" si="3"/>
        <v>0</v>
      </c>
      <c r="M94" s="128" t="e">
        <f t="shared" si="5"/>
        <v>#N/A</v>
      </c>
      <c r="O94" s="66"/>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4"/>
        <v>#N/A</v>
      </c>
      <c r="K95" s="127" t="e">
        <f>+VLOOKUP(J95,'Normen en kosten'!D95:E193,2,FALSE)*'15'!$G$11</f>
        <v>#N/A</v>
      </c>
      <c r="L95" s="125">
        <f t="shared" si="3"/>
        <v>0</v>
      </c>
      <c r="M95" s="128" t="e">
        <f t="shared" si="5"/>
        <v>#N/A</v>
      </c>
      <c r="O95" s="66"/>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4"/>
        <v>#N/A</v>
      </c>
      <c r="K96" s="127" t="e">
        <f>+VLOOKUP(J96,'Normen en kosten'!D96:E194,2,FALSE)*'15'!$G$11</f>
        <v>#N/A</v>
      </c>
      <c r="L96" s="125">
        <f t="shared" si="3"/>
        <v>0</v>
      </c>
      <c r="M96" s="128" t="e">
        <f t="shared" si="5"/>
        <v>#N/A</v>
      </c>
      <c r="O96" s="66"/>
    </row>
    <row r="97" spans="1:15" x14ac:dyDescent="0.25">
      <c r="A97" s="124"/>
      <c r="B97" s="125"/>
      <c r="C97" s="129"/>
      <c r="D97" s="129" t="e">
        <f>VLOOKUP(C97,'Dropdown vloerafw en cat'!P123:Q140,2,FALSE)</f>
        <v>#N/A</v>
      </c>
      <c r="E97" s="126"/>
      <c r="F97" s="126" t="e">
        <f>VLOOKUP(D97,'Normen en kosten'!$A$5:$B$103,2,FALSE)</f>
        <v>#N/A</v>
      </c>
      <c r="G97" s="125"/>
      <c r="H97" s="125"/>
      <c r="I97" s="125"/>
      <c r="J97" s="125" t="e">
        <f t="shared" si="4"/>
        <v>#N/A</v>
      </c>
      <c r="K97" s="127" t="e">
        <f>+VLOOKUP(J97,'Normen en kosten'!D97:E195,2,FALSE)*'15'!$G$11</f>
        <v>#N/A</v>
      </c>
      <c r="L97" s="125">
        <f t="shared" si="3"/>
        <v>0</v>
      </c>
      <c r="M97" s="128" t="e">
        <f t="shared" si="5"/>
        <v>#N/A</v>
      </c>
      <c r="O97" s="66"/>
    </row>
    <row r="98" spans="1:15" x14ac:dyDescent="0.25">
      <c r="A98" s="124"/>
      <c r="B98" s="125"/>
      <c r="C98" s="129"/>
      <c r="D98" s="129" t="e">
        <f>VLOOKUP(C98,'Dropdown vloerafw en cat'!P124:Q141,2,FALSE)</f>
        <v>#N/A</v>
      </c>
      <c r="E98" s="126"/>
      <c r="F98" s="126" t="e">
        <f>VLOOKUP(D98,'Normen en kosten'!$A$5:$B$103,2,FALSE)</f>
        <v>#N/A</v>
      </c>
      <c r="G98" s="125"/>
      <c r="H98" s="125"/>
      <c r="I98" s="125"/>
      <c r="J98" s="125" t="e">
        <f t="shared" si="4"/>
        <v>#N/A</v>
      </c>
      <c r="K98" s="127" t="e">
        <f>+VLOOKUP(J98,'Normen en kosten'!D98:E196,2,FALSE)*'15'!$G$11</f>
        <v>#N/A</v>
      </c>
      <c r="L98" s="125">
        <f t="shared" si="3"/>
        <v>0</v>
      </c>
      <c r="M98" s="128" t="e">
        <f t="shared" si="5"/>
        <v>#N/A</v>
      </c>
      <c r="O98" s="66"/>
    </row>
    <row r="99" spans="1:15" x14ac:dyDescent="0.25">
      <c r="A99" s="124"/>
      <c r="B99" s="125"/>
      <c r="C99" s="129"/>
      <c r="D99" s="129" t="e">
        <f>VLOOKUP(C99,'Dropdown vloerafw en cat'!P125:Q142,2,FALSE)</f>
        <v>#N/A</v>
      </c>
      <c r="E99" s="126"/>
      <c r="F99" s="126" t="e">
        <f>VLOOKUP(D99,'Normen en kosten'!$A$5:$B$103,2,FALSE)</f>
        <v>#N/A</v>
      </c>
      <c r="G99" s="125"/>
      <c r="H99" s="125"/>
      <c r="I99" s="125"/>
      <c r="J99" s="125" t="e">
        <f t="shared" si="4"/>
        <v>#N/A</v>
      </c>
      <c r="K99" s="127" t="e">
        <f>+VLOOKUP(J99,'Normen en kosten'!D99:E197,2,FALSE)*'15'!$G$11</f>
        <v>#N/A</v>
      </c>
      <c r="L99" s="125">
        <f t="shared" si="3"/>
        <v>0</v>
      </c>
      <c r="M99" s="128" t="e">
        <f t="shared" si="5"/>
        <v>#N/A</v>
      </c>
      <c r="N99" s="93"/>
      <c r="O99" s="66"/>
    </row>
    <row r="100" spans="1:15" x14ac:dyDescent="0.25">
      <c r="A100" s="124"/>
      <c r="B100" s="125"/>
      <c r="C100" s="129"/>
      <c r="D100" s="129" t="e">
        <f>VLOOKUP(C100,'Dropdown vloerafw en cat'!P126:Q143,2,FALSE)</f>
        <v>#N/A</v>
      </c>
      <c r="E100" s="126"/>
      <c r="F100" s="126" t="e">
        <f>VLOOKUP(D100,'Normen en kosten'!$A$5:$B$103,2,FALSE)</f>
        <v>#N/A</v>
      </c>
      <c r="G100" s="125"/>
      <c r="H100" s="125"/>
      <c r="I100" s="125"/>
      <c r="J100" s="125" t="e">
        <f t="shared" si="4"/>
        <v>#N/A</v>
      </c>
      <c r="K100" s="127" t="e">
        <f>+VLOOKUP(J100,'Normen en kosten'!D100:E198,2,FALSE)*'15'!$G$11</f>
        <v>#N/A</v>
      </c>
      <c r="L100" s="125">
        <f t="shared" si="3"/>
        <v>0</v>
      </c>
      <c r="M100" s="128" t="e">
        <f t="shared" si="5"/>
        <v>#N/A</v>
      </c>
      <c r="O100" s="66"/>
    </row>
    <row r="101" spans="1:15" x14ac:dyDescent="0.25">
      <c r="A101" s="124"/>
      <c r="B101" s="125"/>
      <c r="C101" s="129"/>
      <c r="D101" s="129" t="e">
        <f>VLOOKUP(C101,'Dropdown vloerafw en cat'!P127:Q144,2,FALSE)</f>
        <v>#N/A</v>
      </c>
      <c r="E101" s="126"/>
      <c r="F101" s="126" t="e">
        <f>VLOOKUP(D101,'Normen en kosten'!$A$5:$B$103,2,FALSE)</f>
        <v>#N/A</v>
      </c>
      <c r="G101" s="125"/>
      <c r="H101" s="125"/>
      <c r="I101" s="125"/>
      <c r="J101" s="125" t="e">
        <f t="shared" si="4"/>
        <v>#N/A</v>
      </c>
      <c r="K101" s="127" t="e">
        <f>+VLOOKUP(J101,'Normen en kosten'!D101:E199,2,FALSE)*'15'!$G$11</f>
        <v>#N/A</v>
      </c>
      <c r="L101" s="125">
        <f t="shared" si="3"/>
        <v>0</v>
      </c>
      <c r="M101" s="128" t="e">
        <f t="shared" si="5"/>
        <v>#N/A</v>
      </c>
      <c r="O101" s="66"/>
    </row>
    <row r="102" spans="1:15" x14ac:dyDescent="0.25">
      <c r="A102" s="124"/>
      <c r="B102" s="125"/>
      <c r="C102" s="129"/>
      <c r="D102" s="129" t="e">
        <f>VLOOKUP(C102,'Dropdown vloerafw en cat'!P128:Q145,2,FALSE)</f>
        <v>#N/A</v>
      </c>
      <c r="E102" s="126"/>
      <c r="F102" s="126" t="e">
        <f>VLOOKUP(D102,'Normen en kosten'!$A$5:$B$103,2,FALSE)</f>
        <v>#N/A</v>
      </c>
      <c r="G102" s="125"/>
      <c r="H102" s="125"/>
      <c r="I102" s="125"/>
      <c r="J102" s="125" t="e">
        <f t="shared" si="4"/>
        <v>#N/A</v>
      </c>
      <c r="K102" s="127" t="e">
        <f>+VLOOKUP(J102,'Normen en kosten'!D102:E200,2,FALSE)*'15'!$G$11</f>
        <v>#N/A</v>
      </c>
      <c r="L102" s="125">
        <f t="shared" si="3"/>
        <v>0</v>
      </c>
      <c r="M102" s="128" t="e">
        <f t="shared" si="5"/>
        <v>#N/A</v>
      </c>
      <c r="O102" s="66"/>
    </row>
    <row r="103" spans="1:15" x14ac:dyDescent="0.25">
      <c r="A103" s="124"/>
      <c r="B103" s="125"/>
      <c r="C103" s="129"/>
      <c r="D103" s="129" t="e">
        <f>VLOOKUP(C103,'Dropdown vloerafw en cat'!P129:Q146,2,FALSE)</f>
        <v>#N/A</v>
      </c>
      <c r="E103" s="126"/>
      <c r="F103" s="126" t="e">
        <f>VLOOKUP(D103,'Normen en kosten'!$A$5:$B$103,2,FALSE)</f>
        <v>#N/A</v>
      </c>
      <c r="G103" s="125"/>
      <c r="H103" s="125"/>
      <c r="I103" s="125"/>
      <c r="J103" s="125" t="e">
        <f t="shared" si="4"/>
        <v>#N/A</v>
      </c>
      <c r="K103" s="127" t="e">
        <f>+VLOOKUP(J103,'Normen en kosten'!D103:E201,2,FALSE)*'15'!$G$11</f>
        <v>#N/A</v>
      </c>
      <c r="L103" s="125">
        <f t="shared" si="3"/>
        <v>0</v>
      </c>
      <c r="M103" s="128" t="e">
        <f t="shared" si="5"/>
        <v>#N/A</v>
      </c>
      <c r="O103" s="66"/>
    </row>
    <row r="104" spans="1:15" x14ac:dyDescent="0.25">
      <c r="A104" s="124"/>
      <c r="B104" s="125"/>
      <c r="C104" s="129"/>
      <c r="D104" s="129" t="e">
        <f>VLOOKUP(C104,'Dropdown vloerafw en cat'!P130:Q147,2,FALSE)</f>
        <v>#N/A</v>
      </c>
      <c r="E104" s="126"/>
      <c r="F104" s="126" t="e">
        <f>VLOOKUP(D104,'Normen en kosten'!$A$5:$B$103,2,FALSE)</f>
        <v>#N/A</v>
      </c>
      <c r="G104" s="125"/>
      <c r="H104" s="125"/>
      <c r="I104" s="125"/>
      <c r="J104" s="125" t="e">
        <f t="shared" si="4"/>
        <v>#N/A</v>
      </c>
      <c r="K104" s="127" t="e">
        <f>+VLOOKUP(J104,'Normen en kosten'!D104:E202,2,FALSE)*'15'!$G$11</f>
        <v>#N/A</v>
      </c>
      <c r="L104" s="125">
        <f t="shared" si="3"/>
        <v>0</v>
      </c>
      <c r="M104" s="128" t="e">
        <f t="shared" si="5"/>
        <v>#N/A</v>
      </c>
      <c r="O104" s="66"/>
    </row>
    <row r="105" spans="1:15" x14ac:dyDescent="0.25">
      <c r="A105" s="124"/>
      <c r="B105" s="125"/>
      <c r="C105" s="129"/>
      <c r="D105" s="129" t="e">
        <f>VLOOKUP(C105,'Dropdown vloerafw en cat'!P131:Q148,2,FALSE)</f>
        <v>#N/A</v>
      </c>
      <c r="E105" s="126"/>
      <c r="F105" s="126" t="e">
        <f>VLOOKUP(D105,'Normen en kosten'!$A$5:$B$103,2,FALSE)</f>
        <v>#N/A</v>
      </c>
      <c r="G105" s="125"/>
      <c r="H105" s="125"/>
      <c r="I105" s="125"/>
      <c r="J105" s="125" t="e">
        <f t="shared" si="4"/>
        <v>#N/A</v>
      </c>
      <c r="K105" s="127" t="e">
        <f>+VLOOKUP(J105,'Normen en kosten'!D105:E203,2,FALSE)*'15'!$G$11</f>
        <v>#N/A</v>
      </c>
      <c r="L105" s="125">
        <f t="shared" si="3"/>
        <v>0</v>
      </c>
      <c r="M105" s="128" t="e">
        <f t="shared" si="5"/>
        <v>#N/A</v>
      </c>
      <c r="O105" s="66"/>
    </row>
    <row r="106" spans="1:15" x14ac:dyDescent="0.25">
      <c r="A106" s="124"/>
      <c r="B106" s="125"/>
      <c r="C106" s="129"/>
      <c r="D106" s="129" t="e">
        <f>VLOOKUP(C106,'Dropdown vloerafw en cat'!P132:Q149,2,FALSE)</f>
        <v>#N/A</v>
      </c>
      <c r="E106" s="126"/>
      <c r="F106" s="126" t="e">
        <f>VLOOKUP(D106,'Normen en kosten'!$A$5:$B$103,2,FALSE)</f>
        <v>#N/A</v>
      </c>
      <c r="G106" s="125"/>
      <c r="H106" s="125"/>
      <c r="I106" s="125"/>
      <c r="J106" s="125" t="e">
        <f t="shared" si="4"/>
        <v>#N/A</v>
      </c>
      <c r="K106" s="127" t="e">
        <f>+VLOOKUP(J106,'Normen en kosten'!D106:E204,2,FALSE)*'15'!$G$11</f>
        <v>#N/A</v>
      </c>
      <c r="L106" s="125">
        <f t="shared" si="3"/>
        <v>0</v>
      </c>
      <c r="M106" s="128" t="e">
        <f t="shared" si="5"/>
        <v>#N/A</v>
      </c>
      <c r="O106" s="66"/>
    </row>
    <row r="107" spans="1:15" x14ac:dyDescent="0.25">
      <c r="A107" s="124"/>
      <c r="B107" s="125"/>
      <c r="C107" s="129"/>
      <c r="D107" s="129" t="e">
        <f>VLOOKUP(C107,'Dropdown vloerafw en cat'!P133:Q150,2,FALSE)</f>
        <v>#N/A</v>
      </c>
      <c r="E107" s="126"/>
      <c r="F107" s="126" t="e">
        <f>VLOOKUP(D107,'Normen en kosten'!$A$5:$B$103,2,FALSE)</f>
        <v>#N/A</v>
      </c>
      <c r="G107" s="125"/>
      <c r="H107" s="125"/>
      <c r="I107" s="125"/>
      <c r="J107" s="125" t="e">
        <f t="shared" si="4"/>
        <v>#N/A</v>
      </c>
      <c r="K107" s="127" t="e">
        <f>+VLOOKUP(J107,'Normen en kosten'!D107:E205,2,FALSE)*'15'!$G$11</f>
        <v>#N/A</v>
      </c>
      <c r="L107" s="125">
        <f t="shared" si="3"/>
        <v>0</v>
      </c>
      <c r="M107" s="128" t="e">
        <f t="shared" si="5"/>
        <v>#N/A</v>
      </c>
      <c r="O107" s="66"/>
    </row>
    <row r="108" spans="1:15" x14ac:dyDescent="0.25">
      <c r="A108" s="124"/>
      <c r="B108" s="125"/>
      <c r="C108" s="129"/>
      <c r="D108" s="129" t="e">
        <f>VLOOKUP(C108,'Dropdown vloerafw en cat'!P134:Q151,2,FALSE)</f>
        <v>#N/A</v>
      </c>
      <c r="E108" s="126"/>
      <c r="F108" s="126" t="e">
        <f>VLOOKUP(D108,'Normen en kosten'!$A$5:$B$103,2,FALSE)</f>
        <v>#N/A</v>
      </c>
      <c r="G108" s="125"/>
      <c r="H108" s="125"/>
      <c r="I108" s="125"/>
      <c r="J108" s="125" t="e">
        <f t="shared" si="4"/>
        <v>#N/A</v>
      </c>
      <c r="K108" s="127" t="e">
        <f>+VLOOKUP(J108,'Normen en kosten'!D108:E206,2,FALSE)*'15'!$G$11</f>
        <v>#N/A</v>
      </c>
      <c r="L108" s="125">
        <f t="shared" si="3"/>
        <v>0</v>
      </c>
      <c r="M108" s="128" t="e">
        <f t="shared" si="5"/>
        <v>#N/A</v>
      </c>
      <c r="O108" s="66"/>
    </row>
    <row r="109" spans="1:15" x14ac:dyDescent="0.25">
      <c r="A109" s="124"/>
      <c r="B109" s="125"/>
      <c r="C109" s="129"/>
      <c r="D109" s="129" t="e">
        <f>VLOOKUP(C109,'Dropdown vloerafw en cat'!P135:Q152,2,FALSE)</f>
        <v>#N/A</v>
      </c>
      <c r="E109" s="126"/>
      <c r="F109" s="126" t="e">
        <f>VLOOKUP(D109,'Normen en kosten'!$A$5:$B$103,2,FALSE)</f>
        <v>#N/A</v>
      </c>
      <c r="G109" s="125"/>
      <c r="H109" s="125"/>
      <c r="I109" s="125"/>
      <c r="J109" s="125" t="e">
        <f t="shared" si="4"/>
        <v>#N/A</v>
      </c>
      <c r="K109" s="127" t="e">
        <f>+VLOOKUP(J109,'Normen en kosten'!D109:E207,2,FALSE)*'15'!$G$11</f>
        <v>#N/A</v>
      </c>
      <c r="L109" s="125">
        <f t="shared" si="3"/>
        <v>0</v>
      </c>
      <c r="M109" s="128" t="e">
        <f t="shared" si="5"/>
        <v>#N/A</v>
      </c>
      <c r="O109" s="66"/>
    </row>
    <row r="110" spans="1:15" x14ac:dyDescent="0.25">
      <c r="A110" s="124"/>
      <c r="B110" s="125"/>
      <c r="C110" s="129"/>
      <c r="D110" s="129" t="e">
        <f>VLOOKUP(C110,'Dropdown vloerafw en cat'!P136:Q153,2,FALSE)</f>
        <v>#N/A</v>
      </c>
      <c r="E110" s="126"/>
      <c r="F110" s="126" t="e">
        <f>VLOOKUP(D110,'Normen en kosten'!$A$5:$B$103,2,FALSE)</f>
        <v>#N/A</v>
      </c>
      <c r="G110" s="125"/>
      <c r="H110" s="125"/>
      <c r="I110" s="125"/>
      <c r="J110" s="125" t="e">
        <f t="shared" si="4"/>
        <v>#N/A</v>
      </c>
      <c r="K110" s="127" t="e">
        <f>+VLOOKUP(J110,'Normen en kosten'!D110:E208,2,FALSE)*'15'!$G$11</f>
        <v>#N/A</v>
      </c>
      <c r="L110" s="125">
        <f t="shared" si="3"/>
        <v>0</v>
      </c>
      <c r="M110" s="128" t="e">
        <f t="shared" si="5"/>
        <v>#N/A</v>
      </c>
      <c r="O110" s="66"/>
    </row>
    <row r="111" spans="1:15" x14ac:dyDescent="0.25">
      <c r="A111" s="124"/>
      <c r="B111" s="125"/>
      <c r="C111" s="129"/>
      <c r="D111" s="129" t="e">
        <f>VLOOKUP(C111,'Dropdown vloerafw en cat'!P137:Q154,2,FALSE)</f>
        <v>#N/A</v>
      </c>
      <c r="E111" s="126"/>
      <c r="F111" s="126" t="e">
        <f>VLOOKUP(D111,'Normen en kosten'!$A$5:$B$103,2,FALSE)</f>
        <v>#N/A</v>
      </c>
      <c r="G111" s="125"/>
      <c r="H111" s="125"/>
      <c r="I111" s="125"/>
      <c r="J111" s="125" t="e">
        <f t="shared" si="4"/>
        <v>#N/A</v>
      </c>
      <c r="K111" s="127" t="e">
        <f>+VLOOKUP(J111,'Normen en kosten'!D111:E209,2,FALSE)*'15'!$G$11</f>
        <v>#N/A</v>
      </c>
      <c r="L111" s="125">
        <f t="shared" si="3"/>
        <v>0</v>
      </c>
      <c r="M111" s="128" t="e">
        <f t="shared" si="5"/>
        <v>#N/A</v>
      </c>
      <c r="O111" s="66"/>
    </row>
    <row r="112" spans="1:15" x14ac:dyDescent="0.25">
      <c r="A112" s="124"/>
      <c r="B112" s="125"/>
      <c r="C112" s="129"/>
      <c r="D112" s="129" t="e">
        <f>VLOOKUP(C112,'Dropdown vloerafw en cat'!P138:Q155,2,FALSE)</f>
        <v>#N/A</v>
      </c>
      <c r="E112" s="126"/>
      <c r="F112" s="126" t="e">
        <f>VLOOKUP(D112,'Normen en kosten'!$A$5:$B$103,2,FALSE)</f>
        <v>#N/A</v>
      </c>
      <c r="G112" s="125"/>
      <c r="H112" s="125"/>
      <c r="I112" s="125"/>
      <c r="J112" s="125" t="e">
        <f t="shared" si="4"/>
        <v>#N/A</v>
      </c>
      <c r="K112" s="127" t="e">
        <f>+VLOOKUP(J112,'Normen en kosten'!D112:E210,2,FALSE)*'15'!$G$11</f>
        <v>#N/A</v>
      </c>
      <c r="L112" s="125">
        <f t="shared" si="3"/>
        <v>0</v>
      </c>
      <c r="M112" s="128" t="e">
        <f t="shared" si="5"/>
        <v>#N/A</v>
      </c>
      <c r="O112" s="66"/>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4"/>
        <v>#N/A</v>
      </c>
      <c r="K113" s="127" t="e">
        <f>+VLOOKUP(J113,'Normen en kosten'!D113:E211,2,FALSE)*'15'!$G$11</f>
        <v>#N/A</v>
      </c>
      <c r="L113" s="125">
        <f t="shared" si="3"/>
        <v>0</v>
      </c>
      <c r="M113" s="128" t="e">
        <f t="shared" si="5"/>
        <v>#N/A</v>
      </c>
      <c r="O113" s="66"/>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4"/>
        <v>#N/A</v>
      </c>
      <c r="K114" s="127" t="e">
        <f>+VLOOKUP(J114,'Normen en kosten'!D114:E212,2,FALSE)*'15'!$G$11</f>
        <v>#N/A</v>
      </c>
      <c r="L114" s="125">
        <f t="shared" si="3"/>
        <v>0</v>
      </c>
      <c r="M114" s="128" t="e">
        <f t="shared" si="5"/>
        <v>#N/A</v>
      </c>
      <c r="O114" s="66"/>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4"/>
        <v>#N/A</v>
      </c>
      <c r="K115" s="127" t="e">
        <f>+VLOOKUP(J115,'Normen en kosten'!D115:E213,2,FALSE)*'15'!$G$11</f>
        <v>#N/A</v>
      </c>
      <c r="L115" s="125">
        <f t="shared" si="3"/>
        <v>0</v>
      </c>
      <c r="M115" s="128" t="e">
        <f t="shared" si="5"/>
        <v>#N/A</v>
      </c>
      <c r="O115" s="66"/>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4"/>
        <v>#N/A</v>
      </c>
      <c r="K116" s="127" t="e">
        <f>+VLOOKUP(J116,'Normen en kosten'!D116:E214,2,FALSE)*'15'!$G$11</f>
        <v>#N/A</v>
      </c>
      <c r="L116" s="125">
        <f t="shared" si="3"/>
        <v>0</v>
      </c>
      <c r="M116" s="128" t="e">
        <f t="shared" si="5"/>
        <v>#N/A</v>
      </c>
      <c r="O116" s="6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4"/>
        <v>#N/A</v>
      </c>
      <c r="K117" s="127" t="e">
        <f>+VLOOKUP(J117,'Normen en kosten'!D117:E215,2,FALSE)*'15'!$G$11</f>
        <v>#N/A</v>
      </c>
      <c r="L117" s="125">
        <f t="shared" si="3"/>
        <v>0</v>
      </c>
      <c r="M117" s="128" t="e">
        <f t="shared" si="5"/>
        <v>#N/A</v>
      </c>
      <c r="O117" s="66"/>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4"/>
        <v>#N/A</v>
      </c>
      <c r="K118" s="127" t="e">
        <f>+VLOOKUP(J118,'Normen en kosten'!D118:E216,2,FALSE)*'15'!$G$11</f>
        <v>#N/A</v>
      </c>
      <c r="L118" s="125">
        <f t="shared" si="3"/>
        <v>0</v>
      </c>
      <c r="M118" s="128" t="e">
        <f t="shared" si="5"/>
        <v>#N/A</v>
      </c>
      <c r="O118" s="66"/>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4"/>
        <v>#N/A</v>
      </c>
      <c r="K119" s="127" t="e">
        <f>+VLOOKUP(J119,'Normen en kosten'!D119:E217,2,FALSE)*'15'!$G$11</f>
        <v>#N/A</v>
      </c>
      <c r="L119" s="125">
        <f t="shared" si="3"/>
        <v>0</v>
      </c>
      <c r="M119" s="128" t="e">
        <f t="shared" si="5"/>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4"/>
        <v>#N/A</v>
      </c>
      <c r="K120" s="127" t="e">
        <f>+VLOOKUP(J120,'Normen en kosten'!D120:E218,2,FALSE)*'15'!$G$11</f>
        <v>#N/A</v>
      </c>
      <c r="L120" s="125">
        <f t="shared" si="3"/>
        <v>0</v>
      </c>
      <c r="M120" s="128" t="e">
        <f t="shared" si="5"/>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4"/>
        <v>#N/A</v>
      </c>
      <c r="K121" s="127" t="e">
        <f>+VLOOKUP(J121,'Normen en kosten'!D121:E219,2,FALSE)*'15'!$G$11</f>
        <v>#N/A</v>
      </c>
      <c r="L121" s="125">
        <f t="shared" si="3"/>
        <v>0</v>
      </c>
      <c r="M121" s="128" t="e">
        <f t="shared" si="5"/>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4"/>
        <v>#N/A</v>
      </c>
      <c r="K122" s="127" t="e">
        <f>+VLOOKUP(J122,'Normen en kosten'!D122:E220,2,FALSE)*'15'!$G$11</f>
        <v>#N/A</v>
      </c>
      <c r="L122" s="125">
        <f t="shared" si="3"/>
        <v>0</v>
      </c>
      <c r="M122" s="128" t="e">
        <f t="shared" si="5"/>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4"/>
        <v>#N/A</v>
      </c>
      <c r="K123" s="127" t="e">
        <f>+VLOOKUP(J123,'Normen en kosten'!D123:E221,2,FALSE)*'15'!$G$11</f>
        <v>#N/A</v>
      </c>
      <c r="L123" s="125">
        <f t="shared" si="3"/>
        <v>0</v>
      </c>
      <c r="M123" s="128" t="e">
        <f t="shared" si="5"/>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4"/>
        <v>#N/A</v>
      </c>
      <c r="K124" s="127" t="e">
        <f>+VLOOKUP(J124,'Normen en kosten'!D124:E222,2,FALSE)*'15'!$G$11</f>
        <v>#N/A</v>
      </c>
      <c r="L124" s="125">
        <f t="shared" si="3"/>
        <v>0</v>
      </c>
      <c r="M124" s="128" t="e">
        <f t="shared" si="5"/>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4"/>
        <v>#N/A</v>
      </c>
      <c r="K125" s="127" t="e">
        <f>+VLOOKUP(J125,'Normen en kosten'!D125:E223,2,FALSE)*'15'!$G$11</f>
        <v>#N/A</v>
      </c>
      <c r="L125" s="125">
        <f t="shared" si="3"/>
        <v>0</v>
      </c>
      <c r="M125" s="128" t="e">
        <f t="shared" si="5"/>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4"/>
        <v>#N/A</v>
      </c>
      <c r="K126" s="127" t="e">
        <f>+VLOOKUP(J126,'Normen en kosten'!D126:E224,2,FALSE)*'15'!$G$11</f>
        <v>#N/A</v>
      </c>
      <c r="L126" s="125">
        <f t="shared" si="3"/>
        <v>0</v>
      </c>
      <c r="M126" s="128" t="e">
        <f t="shared" si="5"/>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4"/>
        <v>#N/A</v>
      </c>
      <c r="K127" s="127" t="e">
        <f>+VLOOKUP(J127,'Normen en kosten'!D127:E225,2,FALSE)*'15'!$G$11</f>
        <v>#N/A</v>
      </c>
      <c r="L127" s="125">
        <f t="shared" si="3"/>
        <v>0</v>
      </c>
      <c r="M127" s="128" t="e">
        <f t="shared" si="5"/>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4"/>
        <v>#N/A</v>
      </c>
      <c r="K128" s="127" t="e">
        <f>+VLOOKUP(J128,'Normen en kosten'!D128:E226,2,FALSE)*'15'!$G$11</f>
        <v>#N/A</v>
      </c>
      <c r="L128" s="125">
        <f t="shared" si="3"/>
        <v>0</v>
      </c>
      <c r="M128" s="128" t="e">
        <f t="shared" si="5"/>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4"/>
        <v>#N/A</v>
      </c>
      <c r="K129" s="127" t="e">
        <f>+VLOOKUP(J129,'Normen en kosten'!D129:E227,2,FALSE)*'15'!$G$11</f>
        <v>#N/A</v>
      </c>
      <c r="L129" s="125">
        <f t="shared" si="3"/>
        <v>0</v>
      </c>
      <c r="M129" s="128" t="e">
        <f t="shared" si="5"/>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4"/>
        <v>#N/A</v>
      </c>
      <c r="K130" s="127" t="e">
        <f>+VLOOKUP(J130,'Normen en kosten'!D130:E228,2,FALSE)*'15'!$G$11</f>
        <v>#N/A</v>
      </c>
      <c r="L130" s="125">
        <f t="shared" si="3"/>
        <v>0</v>
      </c>
      <c r="M130" s="128" t="e">
        <f t="shared" si="5"/>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4"/>
        <v>#N/A</v>
      </c>
      <c r="K131" s="127" t="e">
        <f>+VLOOKUP(J131,'Normen en kosten'!D131:E229,2,FALSE)*'15'!$G$11</f>
        <v>#N/A</v>
      </c>
      <c r="L131" s="125">
        <f t="shared" si="3"/>
        <v>0</v>
      </c>
      <c r="M131" s="128" t="e">
        <f t="shared" si="5"/>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4"/>
        <v>#N/A</v>
      </c>
      <c r="K132" s="127" t="e">
        <f>+VLOOKUP(J132,'Normen en kosten'!D132:E230,2,FALSE)*'15'!$G$11</f>
        <v>#N/A</v>
      </c>
      <c r="L132" s="125">
        <f t="shared" si="3"/>
        <v>0</v>
      </c>
      <c r="M132" s="128" t="e">
        <f t="shared" si="5"/>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4"/>
        <v>#N/A</v>
      </c>
      <c r="K133" s="127" t="e">
        <f>+VLOOKUP(J133,'Normen en kosten'!D133:E231,2,FALSE)*'15'!$G$11</f>
        <v>#N/A</v>
      </c>
      <c r="L133" s="125">
        <f t="shared" ref="L133:L196" si="6">+I133*G133</f>
        <v>0</v>
      </c>
      <c r="M133" s="128" t="e">
        <f t="shared" si="5"/>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7">F134&amp;I134</f>
        <v>#N/A</v>
      </c>
      <c r="K134" s="127" t="e">
        <f>+VLOOKUP(J134,'Normen en kosten'!D134:E232,2,FALSE)*'15'!$G$11</f>
        <v>#N/A</v>
      </c>
      <c r="L134" s="125">
        <f t="shared" si="6"/>
        <v>0</v>
      </c>
      <c r="M134" s="128" t="e">
        <f t="shared" ref="M134:M197" si="8">+IF(K134=0,0,L134/K134)</f>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7"/>
        <v>#N/A</v>
      </c>
      <c r="K135" s="127" t="e">
        <f>+VLOOKUP(J135,'Normen en kosten'!D135:E233,2,FALSE)*'15'!$G$11</f>
        <v>#N/A</v>
      </c>
      <c r="L135" s="125">
        <f t="shared" si="6"/>
        <v>0</v>
      </c>
      <c r="M135" s="128" t="e">
        <f t="shared" si="8"/>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7"/>
        <v>#N/A</v>
      </c>
      <c r="K136" s="127" t="e">
        <f>+VLOOKUP(J136,'Normen en kosten'!D136:E234,2,FALSE)*'15'!$G$11</f>
        <v>#N/A</v>
      </c>
      <c r="L136" s="125">
        <f t="shared" si="6"/>
        <v>0</v>
      </c>
      <c r="M136" s="128" t="e">
        <f t="shared" si="8"/>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7"/>
        <v>#N/A</v>
      </c>
      <c r="K137" s="127" t="e">
        <f>+VLOOKUP(J137,'Normen en kosten'!D137:E235,2,FALSE)*'15'!$G$11</f>
        <v>#N/A</v>
      </c>
      <c r="L137" s="125">
        <f t="shared" si="6"/>
        <v>0</v>
      </c>
      <c r="M137" s="128" t="e">
        <f t="shared" si="8"/>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7"/>
        <v>#N/A</v>
      </c>
      <c r="K138" s="127" t="e">
        <f>+VLOOKUP(J138,'Normen en kosten'!D138:E236,2,FALSE)*'15'!$G$11</f>
        <v>#N/A</v>
      </c>
      <c r="L138" s="125">
        <f t="shared" si="6"/>
        <v>0</v>
      </c>
      <c r="M138" s="128" t="e">
        <f t="shared" si="8"/>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7"/>
        <v>#N/A</v>
      </c>
      <c r="K139" s="127" t="e">
        <f>+VLOOKUP(J139,'Normen en kosten'!D139:E237,2,FALSE)*'15'!$G$11</f>
        <v>#N/A</v>
      </c>
      <c r="L139" s="125">
        <f t="shared" si="6"/>
        <v>0</v>
      </c>
      <c r="M139" s="128" t="e">
        <f t="shared" si="8"/>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7"/>
        <v>#N/A</v>
      </c>
      <c r="K140" s="127" t="e">
        <f>+VLOOKUP(J140,'Normen en kosten'!D140:E238,2,FALSE)*'15'!$G$11</f>
        <v>#N/A</v>
      </c>
      <c r="L140" s="125">
        <f t="shared" si="6"/>
        <v>0</v>
      </c>
      <c r="M140" s="128" t="e">
        <f t="shared" si="8"/>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7"/>
        <v>#N/A</v>
      </c>
      <c r="K141" s="127" t="e">
        <f>+VLOOKUP(J141,'Normen en kosten'!D141:E239,2,FALSE)*'15'!$G$11</f>
        <v>#N/A</v>
      </c>
      <c r="L141" s="125">
        <f t="shared" si="6"/>
        <v>0</v>
      </c>
      <c r="M141" s="128" t="e">
        <f t="shared" si="8"/>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7"/>
        <v>#N/A</v>
      </c>
      <c r="K142" s="127" t="e">
        <f>+VLOOKUP(J142,'Normen en kosten'!D142:E240,2,FALSE)*'15'!$G$11</f>
        <v>#N/A</v>
      </c>
      <c r="L142" s="125">
        <f t="shared" si="6"/>
        <v>0</v>
      </c>
      <c r="M142" s="128" t="e">
        <f t="shared" si="8"/>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7"/>
        <v>#N/A</v>
      </c>
      <c r="K143" s="127" t="e">
        <f>+VLOOKUP(J143,'Normen en kosten'!D143:E241,2,FALSE)*'15'!$G$11</f>
        <v>#N/A</v>
      </c>
      <c r="L143" s="125">
        <f t="shared" si="6"/>
        <v>0</v>
      </c>
      <c r="M143" s="128" t="e">
        <f t="shared" si="8"/>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7"/>
        <v>#N/A</v>
      </c>
      <c r="K144" s="127" t="e">
        <f>+VLOOKUP(J144,'Normen en kosten'!D144:E242,2,FALSE)*'15'!$G$11</f>
        <v>#N/A</v>
      </c>
      <c r="L144" s="125">
        <f t="shared" si="6"/>
        <v>0</v>
      </c>
      <c r="M144" s="128" t="e">
        <f t="shared" si="8"/>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7"/>
        <v>#N/A</v>
      </c>
      <c r="K145" s="127" t="e">
        <f>+VLOOKUP(J145,'Normen en kosten'!D145:E243,2,FALSE)*'15'!$G$11</f>
        <v>#N/A</v>
      </c>
      <c r="L145" s="125">
        <f t="shared" si="6"/>
        <v>0</v>
      </c>
      <c r="M145" s="128" t="e">
        <f t="shared" si="8"/>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7"/>
        <v>#N/A</v>
      </c>
      <c r="K146" s="127" t="e">
        <f>+VLOOKUP(J146,'Normen en kosten'!D146:E244,2,FALSE)*'15'!$G$11</f>
        <v>#N/A</v>
      </c>
      <c r="L146" s="125">
        <f t="shared" si="6"/>
        <v>0</v>
      </c>
      <c r="M146" s="128" t="e">
        <f t="shared" si="8"/>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7"/>
        <v>#N/A</v>
      </c>
      <c r="K147" s="127" t="e">
        <f>+VLOOKUP(J147,'Normen en kosten'!D147:E245,2,FALSE)*'15'!$G$11</f>
        <v>#N/A</v>
      </c>
      <c r="L147" s="125">
        <f t="shared" si="6"/>
        <v>0</v>
      </c>
      <c r="M147" s="128" t="e">
        <f t="shared" si="8"/>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7"/>
        <v>#N/A</v>
      </c>
      <c r="K148" s="127" t="e">
        <f>+VLOOKUP(J148,'Normen en kosten'!D148:E246,2,FALSE)*'15'!$G$11</f>
        <v>#N/A</v>
      </c>
      <c r="L148" s="125">
        <f t="shared" si="6"/>
        <v>0</v>
      </c>
      <c r="M148" s="128" t="e">
        <f t="shared" si="8"/>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7"/>
        <v>#N/A</v>
      </c>
      <c r="K149" s="127" t="e">
        <f>+VLOOKUP(J149,'Normen en kosten'!D149:E247,2,FALSE)*'15'!$G$11</f>
        <v>#N/A</v>
      </c>
      <c r="L149" s="125">
        <f t="shared" si="6"/>
        <v>0</v>
      </c>
      <c r="M149" s="128" t="e">
        <f t="shared" si="8"/>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7"/>
        <v>#N/A</v>
      </c>
      <c r="K150" s="127" t="e">
        <f>+VLOOKUP(J150,'Normen en kosten'!D150:E248,2,FALSE)*'15'!$G$11</f>
        <v>#N/A</v>
      </c>
      <c r="L150" s="125">
        <f t="shared" si="6"/>
        <v>0</v>
      </c>
      <c r="M150" s="128" t="e">
        <f t="shared" si="8"/>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7"/>
        <v>#N/A</v>
      </c>
      <c r="K151" s="127" t="e">
        <f>+VLOOKUP(J151,'Normen en kosten'!D151:E249,2,FALSE)*'15'!$G$11</f>
        <v>#N/A</v>
      </c>
      <c r="L151" s="125">
        <f t="shared" si="6"/>
        <v>0</v>
      </c>
      <c r="M151" s="128" t="e">
        <f t="shared" si="8"/>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7"/>
        <v>#N/A</v>
      </c>
      <c r="K152" s="127" t="e">
        <f>+VLOOKUP(J152,'Normen en kosten'!D152:E250,2,FALSE)*'15'!$G$11</f>
        <v>#N/A</v>
      </c>
      <c r="L152" s="125">
        <f t="shared" si="6"/>
        <v>0</v>
      </c>
      <c r="M152" s="128" t="e">
        <f t="shared" si="8"/>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7"/>
        <v>#N/A</v>
      </c>
      <c r="K153" s="127" t="e">
        <f>+VLOOKUP(J153,'Normen en kosten'!D153:E251,2,FALSE)*'15'!$G$11</f>
        <v>#N/A</v>
      </c>
      <c r="L153" s="125">
        <f t="shared" si="6"/>
        <v>0</v>
      </c>
      <c r="M153" s="128" t="e">
        <f t="shared" si="8"/>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7"/>
        <v>#N/A</v>
      </c>
      <c r="K154" s="127" t="e">
        <f>+VLOOKUP(J154,'Normen en kosten'!D154:E252,2,FALSE)*'15'!$G$11</f>
        <v>#N/A</v>
      </c>
      <c r="L154" s="125">
        <f t="shared" si="6"/>
        <v>0</v>
      </c>
      <c r="M154" s="128" t="e">
        <f t="shared" si="8"/>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7"/>
        <v>#N/A</v>
      </c>
      <c r="K155" s="127" t="e">
        <f>+VLOOKUP(J155,'Normen en kosten'!D155:E253,2,FALSE)*'15'!$G$11</f>
        <v>#N/A</v>
      </c>
      <c r="L155" s="125">
        <f t="shared" si="6"/>
        <v>0</v>
      </c>
      <c r="M155" s="128" t="e">
        <f t="shared" si="8"/>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7"/>
        <v>#N/A</v>
      </c>
      <c r="K156" s="127" t="e">
        <f>+VLOOKUP(J156,'Normen en kosten'!D156:E254,2,FALSE)*'15'!$G$11</f>
        <v>#N/A</v>
      </c>
      <c r="L156" s="125">
        <f t="shared" si="6"/>
        <v>0</v>
      </c>
      <c r="M156" s="128" t="e">
        <f t="shared" si="8"/>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7"/>
        <v>#N/A</v>
      </c>
      <c r="K157" s="127" t="e">
        <f>+VLOOKUP(J157,'Normen en kosten'!D157:E255,2,FALSE)*'15'!$G$11</f>
        <v>#N/A</v>
      </c>
      <c r="L157" s="125">
        <f t="shared" si="6"/>
        <v>0</v>
      </c>
      <c r="M157" s="128" t="e">
        <f t="shared" si="8"/>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7"/>
        <v>#N/A</v>
      </c>
      <c r="K158" s="127" t="e">
        <f>+VLOOKUP(J158,'Normen en kosten'!D158:E256,2,FALSE)*'15'!$G$11</f>
        <v>#N/A</v>
      </c>
      <c r="L158" s="125">
        <f t="shared" si="6"/>
        <v>0</v>
      </c>
      <c r="M158" s="128" t="e">
        <f t="shared" si="8"/>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7"/>
        <v>#N/A</v>
      </c>
      <c r="K159" s="127" t="e">
        <f>+VLOOKUP(J159,'Normen en kosten'!D159:E257,2,FALSE)*'15'!$G$11</f>
        <v>#N/A</v>
      </c>
      <c r="L159" s="125">
        <f t="shared" si="6"/>
        <v>0</v>
      </c>
      <c r="M159" s="128" t="e">
        <f t="shared" si="8"/>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7"/>
        <v>#N/A</v>
      </c>
      <c r="K160" s="127" t="e">
        <f>+VLOOKUP(J160,'Normen en kosten'!D160:E258,2,FALSE)*'15'!$G$11</f>
        <v>#N/A</v>
      </c>
      <c r="L160" s="125">
        <f t="shared" si="6"/>
        <v>0</v>
      </c>
      <c r="M160" s="128" t="e">
        <f t="shared" si="8"/>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7"/>
        <v>#N/A</v>
      </c>
      <c r="K161" s="127" t="e">
        <f>+VLOOKUP(J161,'Normen en kosten'!D161:E259,2,FALSE)*'15'!$G$11</f>
        <v>#N/A</v>
      </c>
      <c r="L161" s="125">
        <f t="shared" si="6"/>
        <v>0</v>
      </c>
      <c r="M161" s="128" t="e">
        <f t="shared" si="8"/>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7"/>
        <v>#N/A</v>
      </c>
      <c r="K162" s="127" t="e">
        <f>+VLOOKUP(J162,'Normen en kosten'!D162:E260,2,FALSE)*'15'!$G$11</f>
        <v>#N/A</v>
      </c>
      <c r="L162" s="125">
        <f t="shared" si="6"/>
        <v>0</v>
      </c>
      <c r="M162" s="128" t="e">
        <f t="shared" si="8"/>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7"/>
        <v>#N/A</v>
      </c>
      <c r="K163" s="127" t="e">
        <f>+VLOOKUP(J163,'Normen en kosten'!D163:E261,2,FALSE)*'15'!$G$11</f>
        <v>#N/A</v>
      </c>
      <c r="L163" s="125">
        <f t="shared" si="6"/>
        <v>0</v>
      </c>
      <c r="M163" s="128" t="e">
        <f t="shared" si="8"/>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7"/>
        <v>#N/A</v>
      </c>
      <c r="K164" s="127" t="e">
        <f>+VLOOKUP(J164,'Normen en kosten'!D164:E262,2,FALSE)*'15'!$G$11</f>
        <v>#N/A</v>
      </c>
      <c r="L164" s="125">
        <f t="shared" si="6"/>
        <v>0</v>
      </c>
      <c r="M164" s="128" t="e">
        <f t="shared" si="8"/>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7"/>
        <v>#N/A</v>
      </c>
      <c r="K165" s="127" t="e">
        <f>+VLOOKUP(J165,'Normen en kosten'!D165:E263,2,FALSE)*'15'!$G$11</f>
        <v>#N/A</v>
      </c>
      <c r="L165" s="125">
        <f t="shared" si="6"/>
        <v>0</v>
      </c>
      <c r="M165" s="128" t="e">
        <f t="shared" si="8"/>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7"/>
        <v>#N/A</v>
      </c>
      <c r="K166" s="127" t="e">
        <f>+VLOOKUP(J166,'Normen en kosten'!D166:E264,2,FALSE)*'15'!$G$11</f>
        <v>#N/A</v>
      </c>
      <c r="L166" s="125">
        <f t="shared" si="6"/>
        <v>0</v>
      </c>
      <c r="M166" s="128" t="e">
        <f t="shared" si="8"/>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7"/>
        <v>#N/A</v>
      </c>
      <c r="K167" s="127" t="e">
        <f>+VLOOKUP(J167,'Normen en kosten'!D167:E265,2,FALSE)*'15'!$G$11</f>
        <v>#N/A</v>
      </c>
      <c r="L167" s="125">
        <f t="shared" si="6"/>
        <v>0</v>
      </c>
      <c r="M167" s="128" t="e">
        <f t="shared" si="8"/>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7"/>
        <v>#N/A</v>
      </c>
      <c r="K168" s="127" t="e">
        <f>+VLOOKUP(J168,'Normen en kosten'!D168:E266,2,FALSE)*'15'!$G$11</f>
        <v>#N/A</v>
      </c>
      <c r="L168" s="125">
        <f t="shared" si="6"/>
        <v>0</v>
      </c>
      <c r="M168" s="128" t="e">
        <f t="shared" si="8"/>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7"/>
        <v>#N/A</v>
      </c>
      <c r="K169" s="127" t="e">
        <f>+VLOOKUP(J169,'Normen en kosten'!D169:E267,2,FALSE)*'15'!$G$11</f>
        <v>#N/A</v>
      </c>
      <c r="L169" s="125">
        <f t="shared" si="6"/>
        <v>0</v>
      </c>
      <c r="M169" s="128" t="e">
        <f t="shared" si="8"/>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7"/>
        <v>#N/A</v>
      </c>
      <c r="K170" s="127" t="e">
        <f>+VLOOKUP(J170,'Normen en kosten'!D170:E268,2,FALSE)*'15'!$G$11</f>
        <v>#N/A</v>
      </c>
      <c r="L170" s="125">
        <f t="shared" si="6"/>
        <v>0</v>
      </c>
      <c r="M170" s="128" t="e">
        <f t="shared" si="8"/>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7"/>
        <v>#N/A</v>
      </c>
      <c r="K171" s="127" t="e">
        <f>+VLOOKUP(J171,'Normen en kosten'!D171:E269,2,FALSE)*'15'!$G$11</f>
        <v>#N/A</v>
      </c>
      <c r="L171" s="125">
        <f t="shared" si="6"/>
        <v>0</v>
      </c>
      <c r="M171" s="128" t="e">
        <f t="shared" si="8"/>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7"/>
        <v>#N/A</v>
      </c>
      <c r="K172" s="127" t="e">
        <f>+VLOOKUP(J172,'Normen en kosten'!D172:E270,2,FALSE)*'15'!$G$11</f>
        <v>#N/A</v>
      </c>
      <c r="L172" s="125">
        <f t="shared" si="6"/>
        <v>0</v>
      </c>
      <c r="M172" s="128" t="e">
        <f t="shared" si="8"/>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7"/>
        <v>#N/A</v>
      </c>
      <c r="K173" s="127" t="e">
        <f>+VLOOKUP(J173,'Normen en kosten'!D173:E271,2,FALSE)*'15'!$G$11</f>
        <v>#N/A</v>
      </c>
      <c r="L173" s="125">
        <f t="shared" si="6"/>
        <v>0</v>
      </c>
      <c r="M173" s="128" t="e">
        <f t="shared" si="8"/>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7"/>
        <v>#N/A</v>
      </c>
      <c r="K174" s="127" t="e">
        <f>+VLOOKUP(J174,'Normen en kosten'!D174:E272,2,FALSE)*'15'!$G$11</f>
        <v>#N/A</v>
      </c>
      <c r="L174" s="125">
        <f t="shared" si="6"/>
        <v>0</v>
      </c>
      <c r="M174" s="128" t="e">
        <f t="shared" si="8"/>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7"/>
        <v>#N/A</v>
      </c>
      <c r="K175" s="127" t="e">
        <f>+VLOOKUP(J175,'Normen en kosten'!D175:E273,2,FALSE)*'15'!$G$11</f>
        <v>#N/A</v>
      </c>
      <c r="L175" s="125">
        <f t="shared" si="6"/>
        <v>0</v>
      </c>
      <c r="M175" s="128" t="e">
        <f t="shared" si="8"/>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7"/>
        <v>#N/A</v>
      </c>
      <c r="K176" s="127" t="e">
        <f>+VLOOKUP(J176,'Normen en kosten'!D176:E274,2,FALSE)*'15'!$G$11</f>
        <v>#N/A</v>
      </c>
      <c r="L176" s="125">
        <f t="shared" si="6"/>
        <v>0</v>
      </c>
      <c r="M176" s="128" t="e">
        <f t="shared" si="8"/>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7"/>
        <v>#N/A</v>
      </c>
      <c r="K177" s="127" t="e">
        <f>+VLOOKUP(J177,'Normen en kosten'!D177:E275,2,FALSE)*'15'!$G$11</f>
        <v>#N/A</v>
      </c>
      <c r="L177" s="125">
        <f t="shared" si="6"/>
        <v>0</v>
      </c>
      <c r="M177" s="128" t="e">
        <f t="shared" si="8"/>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7"/>
        <v>#N/A</v>
      </c>
      <c r="K178" s="127" t="e">
        <f>+VLOOKUP(J178,'Normen en kosten'!D178:E276,2,FALSE)*'15'!$G$11</f>
        <v>#N/A</v>
      </c>
      <c r="L178" s="125">
        <f t="shared" si="6"/>
        <v>0</v>
      </c>
      <c r="M178" s="128" t="e">
        <f t="shared" si="8"/>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7"/>
        <v>#N/A</v>
      </c>
      <c r="K179" s="127" t="e">
        <f>+VLOOKUP(J179,'Normen en kosten'!D179:E277,2,FALSE)*'15'!$G$11</f>
        <v>#N/A</v>
      </c>
      <c r="L179" s="125">
        <f t="shared" si="6"/>
        <v>0</v>
      </c>
      <c r="M179" s="128" t="e">
        <f t="shared" si="8"/>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7"/>
        <v>#N/A</v>
      </c>
      <c r="K180" s="127" t="e">
        <f>+VLOOKUP(J180,'Normen en kosten'!D180:E278,2,FALSE)*'15'!$G$11</f>
        <v>#N/A</v>
      </c>
      <c r="L180" s="125">
        <f t="shared" si="6"/>
        <v>0</v>
      </c>
      <c r="M180" s="128" t="e">
        <f t="shared" si="8"/>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7"/>
        <v>#N/A</v>
      </c>
      <c r="K181" s="127" t="e">
        <f>+VLOOKUP(J181,'Normen en kosten'!D181:E279,2,FALSE)*'15'!$G$11</f>
        <v>#N/A</v>
      </c>
      <c r="L181" s="125">
        <f t="shared" si="6"/>
        <v>0</v>
      </c>
      <c r="M181" s="128" t="e">
        <f t="shared" si="8"/>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7"/>
        <v>#N/A</v>
      </c>
      <c r="K182" s="127" t="e">
        <f>+VLOOKUP(J182,'Normen en kosten'!D182:E280,2,FALSE)*'15'!$G$11</f>
        <v>#N/A</v>
      </c>
      <c r="L182" s="125">
        <f t="shared" si="6"/>
        <v>0</v>
      </c>
      <c r="M182" s="128" t="e">
        <f t="shared" si="8"/>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7"/>
        <v>#N/A</v>
      </c>
      <c r="K183" s="127" t="e">
        <f>+VLOOKUP(J183,'Normen en kosten'!D183:E281,2,FALSE)*'15'!$G$11</f>
        <v>#N/A</v>
      </c>
      <c r="L183" s="125">
        <f t="shared" si="6"/>
        <v>0</v>
      </c>
      <c r="M183" s="128" t="e">
        <f t="shared" si="8"/>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7"/>
        <v>#N/A</v>
      </c>
      <c r="K184" s="127" t="e">
        <f>+VLOOKUP(J184,'Normen en kosten'!D184:E282,2,FALSE)*'15'!$G$11</f>
        <v>#N/A</v>
      </c>
      <c r="L184" s="125">
        <f t="shared" si="6"/>
        <v>0</v>
      </c>
      <c r="M184" s="128" t="e">
        <f t="shared" si="8"/>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7"/>
        <v>#N/A</v>
      </c>
      <c r="K185" s="127" t="e">
        <f>+VLOOKUP(J185,'Normen en kosten'!D185:E283,2,FALSE)*'15'!$G$11</f>
        <v>#N/A</v>
      </c>
      <c r="L185" s="125">
        <f t="shared" si="6"/>
        <v>0</v>
      </c>
      <c r="M185" s="128" t="e">
        <f t="shared" si="8"/>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7"/>
        <v>#N/A</v>
      </c>
      <c r="K186" s="127" t="e">
        <f>+VLOOKUP(J186,'Normen en kosten'!D186:E284,2,FALSE)*'15'!$G$11</f>
        <v>#N/A</v>
      </c>
      <c r="L186" s="125">
        <f t="shared" si="6"/>
        <v>0</v>
      </c>
      <c r="M186" s="128" t="e">
        <f t="shared" si="8"/>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7"/>
        <v>#N/A</v>
      </c>
      <c r="K187" s="127" t="e">
        <f>+VLOOKUP(J187,'Normen en kosten'!D187:E285,2,FALSE)*'15'!$G$11</f>
        <v>#N/A</v>
      </c>
      <c r="L187" s="125">
        <f t="shared" si="6"/>
        <v>0</v>
      </c>
      <c r="M187" s="128" t="e">
        <f t="shared" si="8"/>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7"/>
        <v>#N/A</v>
      </c>
      <c r="K188" s="127" t="e">
        <f>+VLOOKUP(J188,'Normen en kosten'!D188:E286,2,FALSE)*'15'!$G$11</f>
        <v>#N/A</v>
      </c>
      <c r="L188" s="125">
        <f t="shared" si="6"/>
        <v>0</v>
      </c>
      <c r="M188" s="128" t="e">
        <f t="shared" si="8"/>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7"/>
        <v>#N/A</v>
      </c>
      <c r="K189" s="127" t="e">
        <f>+VLOOKUP(J189,'Normen en kosten'!D189:E287,2,FALSE)*'15'!$G$11</f>
        <v>#N/A</v>
      </c>
      <c r="L189" s="125">
        <f t="shared" si="6"/>
        <v>0</v>
      </c>
      <c r="M189" s="128" t="e">
        <f t="shared" si="8"/>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7"/>
        <v>#N/A</v>
      </c>
      <c r="K190" s="127" t="e">
        <f>+VLOOKUP(J190,'Normen en kosten'!D190:E288,2,FALSE)*'15'!$G$11</f>
        <v>#N/A</v>
      </c>
      <c r="L190" s="125">
        <f t="shared" si="6"/>
        <v>0</v>
      </c>
      <c r="M190" s="128" t="e">
        <f t="shared" si="8"/>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7"/>
        <v>#N/A</v>
      </c>
      <c r="K191" s="127" t="e">
        <f>+VLOOKUP(J191,'Normen en kosten'!D191:E289,2,FALSE)*'15'!$G$11</f>
        <v>#N/A</v>
      </c>
      <c r="L191" s="125">
        <f t="shared" si="6"/>
        <v>0</v>
      </c>
      <c r="M191" s="128" t="e">
        <f t="shared" si="8"/>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7"/>
        <v>#N/A</v>
      </c>
      <c r="K192" s="127" t="e">
        <f>+VLOOKUP(J192,'Normen en kosten'!D192:E290,2,FALSE)*'15'!$G$11</f>
        <v>#N/A</v>
      </c>
      <c r="L192" s="125">
        <f t="shared" si="6"/>
        <v>0</v>
      </c>
      <c r="M192" s="128" t="e">
        <f t="shared" si="8"/>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7"/>
        <v>#N/A</v>
      </c>
      <c r="K193" s="127" t="e">
        <f>+VLOOKUP(J193,'Normen en kosten'!D193:E291,2,FALSE)*'15'!$G$11</f>
        <v>#N/A</v>
      </c>
      <c r="L193" s="125">
        <f t="shared" si="6"/>
        <v>0</v>
      </c>
      <c r="M193" s="128" t="e">
        <f t="shared" si="8"/>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7"/>
        <v>#N/A</v>
      </c>
      <c r="K194" s="127" t="e">
        <f>+VLOOKUP(J194,'Normen en kosten'!D194:E292,2,FALSE)*'15'!$G$11</f>
        <v>#N/A</v>
      </c>
      <c r="L194" s="125">
        <f t="shared" si="6"/>
        <v>0</v>
      </c>
      <c r="M194" s="128" t="e">
        <f t="shared" si="8"/>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7"/>
        <v>#N/A</v>
      </c>
      <c r="K195" s="127" t="e">
        <f>+VLOOKUP(J195,'Normen en kosten'!D195:E293,2,FALSE)*'15'!$G$11</f>
        <v>#N/A</v>
      </c>
      <c r="L195" s="125">
        <f t="shared" si="6"/>
        <v>0</v>
      </c>
      <c r="M195" s="128" t="e">
        <f t="shared" si="8"/>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7"/>
        <v>#N/A</v>
      </c>
      <c r="K196" s="127" t="e">
        <f>+VLOOKUP(J196,'Normen en kosten'!D196:E294,2,FALSE)*'15'!$G$11</f>
        <v>#N/A</v>
      </c>
      <c r="L196" s="125">
        <f t="shared" si="6"/>
        <v>0</v>
      </c>
      <c r="M196" s="128" t="e">
        <f t="shared" si="8"/>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7"/>
        <v>#N/A</v>
      </c>
      <c r="K197" s="127" t="e">
        <f>+VLOOKUP(J197,'Normen en kosten'!D197:E295,2,FALSE)*'15'!$G$11</f>
        <v>#N/A</v>
      </c>
      <c r="L197" s="125">
        <f t="shared" ref="L197:L199" si="9">+I197*G197</f>
        <v>0</v>
      </c>
      <c r="M197" s="128" t="e">
        <f t="shared" si="8"/>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0">F198&amp;I198</f>
        <v>#N/A</v>
      </c>
      <c r="K198" s="127" t="e">
        <f>+VLOOKUP(J198,'Normen en kosten'!D198:E296,2,FALSE)*'15'!$G$11</f>
        <v>#N/A</v>
      </c>
      <c r="L198" s="125">
        <f t="shared" si="9"/>
        <v>0</v>
      </c>
      <c r="M198" s="128" t="e">
        <f t="shared" ref="M198:M199" si="11">+IF(K198=0,0,L198/K198)</f>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0"/>
        <v>#N/A</v>
      </c>
      <c r="K199" s="127" t="e">
        <f>+VLOOKUP(J199,'Normen en kosten'!D199:E297,2,FALSE)*'15'!$G$11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brjBwMaa+vPN5cgoKFdIRYBA9XfBwXUHP4nGtW1v6gxD2/8vX4b2hc6wDsLOKodsUauenZy0EuTxEDPDzWkvDQ==" saltValue="NE+FDYL+xcFlu1iVPnDX/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D338AA8-FC65-48B7-AEF1-A8DEF3BCF64D}">
          <x14:formula1>
            <xm:f>'Dropdown vloerafw en cat'!$B$2:$B$13</xm:f>
          </x14:formula1>
          <xm:sqref>H5:H199</xm:sqref>
        </x14:dataValidation>
        <x14:dataValidation type="list" allowBlank="1" showInputMessage="1" showErrorMessage="1" xr:uid="{0C2D1596-204C-4CB2-8739-30808EAE8DC6}">
          <x14:formula1>
            <xm:f>'Dropdown vloerafw en cat'!$P$2:$P$47</xm:f>
          </x14:formula1>
          <xm:sqref>C5:C199</xm:sqref>
        </x14:dataValidation>
        <x14:dataValidation type="list" allowBlank="1" showInputMessage="1" showErrorMessage="1" xr:uid="{E9B9861A-4589-40EC-BFF3-6957760614EC}">
          <x14:formula1>
            <xm:f>'Dropdown vloerafw en cat'!$K$2:$K$13</xm:f>
          </x14:formula1>
          <xm:sqref>D5:D199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EDE3-BF55-40BB-905E-10E7D5FD0A29}">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3.855468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16,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Gemeentewinkel</v>
      </c>
      <c r="C4" s="296"/>
      <c r="D4" s="296"/>
      <c r="E4" s="297"/>
      <c r="F4" s="298"/>
      <c r="G4" s="299"/>
      <c r="H4" s="300"/>
      <c r="I4" s="238"/>
      <c r="J4" s="238"/>
      <c r="K4" s="238"/>
    </row>
    <row r="5" spans="1:11" x14ac:dyDescent="0.25">
      <c r="A5" s="272" t="s">
        <v>15</v>
      </c>
      <c r="B5" s="296" t="str">
        <f>VLOOKUP(H5,'Kosten VSR (her)controles'!A5:E54,4)</f>
        <v>Elzenlaan 10</v>
      </c>
      <c r="C5" s="296"/>
      <c r="D5" s="296"/>
      <c r="E5" s="301"/>
      <c r="F5" s="298"/>
      <c r="G5" s="302" t="s">
        <v>19</v>
      </c>
      <c r="H5" s="303">
        <v>16</v>
      </c>
      <c r="I5" s="238"/>
      <c r="J5" s="238"/>
      <c r="K5" s="238"/>
    </row>
    <row r="6" spans="1:11" x14ac:dyDescent="0.25">
      <c r="A6" s="304" t="s">
        <v>17</v>
      </c>
      <c r="B6" s="305" t="str">
        <f>VLOOKUP(H5,'Kosten VSR (her)controles'!A5:E54,5)</f>
        <v>Smilde</v>
      </c>
      <c r="C6" s="305"/>
      <c r="D6" s="305"/>
      <c r="E6" s="306"/>
      <c r="F6" s="307"/>
      <c r="G6" s="308" t="s">
        <v>20</v>
      </c>
      <c r="H6" s="309" t="str">
        <f>CONCATENATE(H5,"a")</f>
        <v>16a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+MAX('16a'!I6:I200)</f>
        <v>104</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9.6153846153846159E-3</v>
      </c>
      <c r="F11" s="319" t="e">
        <f>'16a'!L200/'16a'!M200</f>
        <v>#DIV/0!</v>
      </c>
      <c r="G11" s="293">
        <v>1</v>
      </c>
      <c r="H11" s="387">
        <f>('16a'!M200*Offertetarief)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GETPIVOTDATA("m2",'16a'!$H$205,"Cat.","G")</f>
        <v>14.9</v>
      </c>
      <c r="F15" s="375">
        <f>+'Normen en kosten'!I3</f>
        <v>0</v>
      </c>
      <c r="G15" s="375">
        <f>E15*F15</f>
        <v>0</v>
      </c>
      <c r="H15" s="200" t="s">
        <v>348</v>
      </c>
      <c r="I15" s="376"/>
    </row>
    <row r="16" spans="1:11" x14ac:dyDescent="0.25">
      <c r="A16" s="461" t="str">
        <f>'Normen en kosten'!G4</f>
        <v>Topstrippen en topcoaten linoleum</v>
      </c>
      <c r="B16" s="462"/>
      <c r="C16" s="462"/>
      <c r="D16" s="462"/>
      <c r="E16" s="188">
        <f>GETPIVOTDATA("m2",'16a'!$A$205,"vloerafwerking","Linoleum")</f>
        <v>144.44999999999999</v>
      </c>
      <c r="F16" s="375">
        <f>+'Normen en kosten'!I4</f>
        <v>0</v>
      </c>
      <c r="G16" s="375">
        <f t="shared" ref="G16:G29" si="0">E16*F16</f>
        <v>0</v>
      </c>
      <c r="H16" s="190">
        <v>1</v>
      </c>
      <c r="I16" s="376">
        <f t="shared" ref="I16:I29" si="1">IF(H16="","",SUM(G16*H16))</f>
        <v>0</v>
      </c>
    </row>
    <row r="17" spans="1:9" x14ac:dyDescent="0.25">
      <c r="A17" s="461" t="str">
        <f>'Normen en kosten'!G5</f>
        <v>Recoaten linoleum</v>
      </c>
      <c r="B17" s="462"/>
      <c r="C17" s="462"/>
      <c r="D17" s="462"/>
      <c r="E17" s="188">
        <f>E16</f>
        <v>144.44999999999999</v>
      </c>
      <c r="F17" s="375">
        <f>+'Normen en kosten'!I5</f>
        <v>0</v>
      </c>
      <c r="G17" s="375">
        <f t="shared" si="0"/>
        <v>0</v>
      </c>
      <c r="H17" s="190" t="s">
        <v>348</v>
      </c>
      <c r="I17" s="376"/>
    </row>
    <row r="18" spans="1:9" x14ac:dyDescent="0.25">
      <c r="A18" s="461" t="str">
        <f>'Normen en kosten'!G6</f>
        <v>Volsprayen linoleum</v>
      </c>
      <c r="B18" s="462"/>
      <c r="C18" s="462"/>
      <c r="D18" s="462"/>
      <c r="E18" s="188">
        <f>E16</f>
        <v>144.44999999999999</v>
      </c>
      <c r="F18" s="375">
        <f>+'Normen en kosten'!I6</f>
        <v>0</v>
      </c>
      <c r="G18" s="375">
        <f t="shared" si="0"/>
        <v>0</v>
      </c>
      <c r="H18" s="190" t="s">
        <v>348</v>
      </c>
      <c r="I18" s="376"/>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97.1</v>
      </c>
      <c r="F21" s="375">
        <f>+'Normen en kosten'!I9</f>
        <v>0</v>
      </c>
      <c r="G21" s="375">
        <f t="shared" si="0"/>
        <v>0</v>
      </c>
      <c r="H21" s="190">
        <v>2</v>
      </c>
      <c r="I21" s="376">
        <f t="shared" si="1"/>
        <v>0</v>
      </c>
    </row>
    <row r="22" spans="1:9" x14ac:dyDescent="0.25">
      <c r="A22" s="461" t="str">
        <f>'Normen en kosten'!G10</f>
        <v>Wassen binnengevelglas</v>
      </c>
      <c r="B22" s="462"/>
      <c r="C22" s="462"/>
      <c r="D22" s="462"/>
      <c r="E22" s="188">
        <v>97.1</v>
      </c>
      <c r="F22" s="375">
        <f>+'Normen en kosten'!I10</f>
        <v>0</v>
      </c>
      <c r="G22" s="375">
        <f t="shared" si="0"/>
        <v>0</v>
      </c>
      <c r="H22" s="190">
        <v>2</v>
      </c>
      <c r="I22" s="376">
        <f t="shared" si="1"/>
        <v>0</v>
      </c>
    </row>
    <row r="23" spans="1:9" x14ac:dyDescent="0.25">
      <c r="A23" s="461" t="str">
        <f>'Normen en kosten'!G11</f>
        <v>Wassen separatieglas  1)</v>
      </c>
      <c r="B23" s="462"/>
      <c r="C23" s="462"/>
      <c r="D23" s="462"/>
      <c r="E23" s="188">
        <v>10.4</v>
      </c>
      <c r="F23" s="375">
        <f>+'Normen en kosten'!I11</f>
        <v>0</v>
      </c>
      <c r="G23" s="375">
        <f t="shared" si="0"/>
        <v>0</v>
      </c>
      <c r="H23" s="190">
        <v>2</v>
      </c>
      <c r="I23" s="376">
        <f t="shared" si="1"/>
        <v>0</v>
      </c>
    </row>
    <row r="24" spans="1:9" x14ac:dyDescent="0.25">
      <c r="A24" s="461" t="str">
        <f>'Normen en kosten'!G12</f>
        <v>Koepelglas wassen</v>
      </c>
      <c r="B24" s="462"/>
      <c r="C24" s="462"/>
      <c r="D24" s="462"/>
      <c r="E24" s="188"/>
      <c r="F24" s="375">
        <f>+'Normen en kosten'!I12</f>
        <v>0</v>
      </c>
      <c r="G24" s="375">
        <f t="shared" si="0"/>
        <v>0</v>
      </c>
      <c r="H24" s="190"/>
      <c r="I24" s="376" t="str">
        <f t="shared" si="1"/>
        <v/>
      </c>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c r="B33" s="223"/>
      <c r="C33" s="268"/>
      <c r="D33" s="200"/>
      <c r="E33" s="200"/>
      <c r="F33" s="145"/>
      <c r="G33" s="378" t="str">
        <f t="shared" ref="G33:G42" si="2">IF(E33="","",SUM(E33*F33))</f>
        <v/>
      </c>
      <c r="H33" s="200">
        <f>VLOOKUP($H$5,'Kosten VSR (her)controles'!$A$5:$BB$54,35,0)</f>
        <v>0</v>
      </c>
      <c r="I33" s="376" t="str">
        <f>+IF(A33="","",H33*G33)</f>
        <v/>
      </c>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(her)controles'!H20</f>
        <v>100</v>
      </c>
      <c r="F53" s="334">
        <f>'Kosten VSR (her)controles'!I5</f>
        <v>4</v>
      </c>
      <c r="G53" s="226"/>
      <c r="H53" s="226"/>
      <c r="I53" s="388">
        <f>SUM(E53*F53)</f>
        <v>400</v>
      </c>
      <c r="J53" s="256"/>
      <c r="K53" s="256"/>
    </row>
    <row r="54" spans="1:12" ht="15.75" thickTop="1" x14ac:dyDescent="0.25"/>
  </sheetData>
  <sheetProtection algorithmName="SHA-512" hashValue="0iASz+QnoI4G3vFiXYJhCzhY0PFav+r+04OgS2dO/96msjwrtwD6KaerGVlj9nwpR4wzf74kBcHi4kjYWtnE0Q==" saltValue="/UJG1HA/0dIbZeOwR8U1/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3A11C-BAE7-443A-BFE8-7F51E241A65B}">
  <sheetPr>
    <tabColor rgb="FF9F9289"/>
  </sheetPr>
  <dimension ref="A1:DM250"/>
  <sheetViews>
    <sheetView zoomScaleNormal="100" workbookViewId="0">
      <pane ySplit="4" topLeftCell="A5" activePane="bottomLeft" state="frozen"/>
      <selection activeCell="N251" sqref="N251"/>
      <selection pane="bottomLeft" activeCell="N200" sqref="N200:N201"/>
    </sheetView>
  </sheetViews>
  <sheetFormatPr defaultRowHeight="15" x14ac:dyDescent="0.25"/>
  <cols>
    <col min="1" max="1" width="24.85546875" style="391" bestFit="1" customWidth="1"/>
    <col min="2" max="2" width="11.5703125" style="199" bestFit="1" customWidth="1"/>
    <col min="3" max="3" width="8" style="199" bestFit="1" customWidth="1"/>
    <col min="4" max="4" width="17.5703125" style="363" bestFit="1" customWidth="1"/>
    <col min="5" max="5" width="4.5703125" style="364" bestFit="1" customWidth="1"/>
    <col min="6" max="6" width="4.42578125" style="364" bestFit="1" customWidth="1"/>
    <col min="7" max="7" width="6.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(her)controles'!A20</f>
        <v>16</v>
      </c>
      <c r="C1" s="261"/>
      <c r="D1" s="262" t="str">
        <f>VLOOKUP(B1,'Kosten VSR (her)controles'!A5:E54,3)</f>
        <v>Gemeentewinkel</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Elzenlaan 10</v>
      </c>
      <c r="E2" s="192" t="str">
        <f>VLOOKUP(B1,'Kosten VSR (her)controles'!A5:E54,5)</f>
        <v>Smilde</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08"/>
      <c r="B5" s="349"/>
      <c r="C5" s="358" t="s">
        <v>552</v>
      </c>
      <c r="D5" s="358" t="str">
        <f>VLOOKUP(C5,'Dropdown vloerafw en cat'!$P$2:$Q$47,2,FALSE)</f>
        <v>Verkeersruimte</v>
      </c>
      <c r="E5" s="359"/>
      <c r="F5" s="359" t="str">
        <f>VLOOKUP(D5,'Normen en kosten'!$A$5:$B$103,2,FALSE)</f>
        <v>E</v>
      </c>
      <c r="G5" s="349">
        <v>4.5999999999999996</v>
      </c>
      <c r="H5" s="349" t="s">
        <v>142</v>
      </c>
      <c r="I5" s="349">
        <v>104</v>
      </c>
      <c r="J5" s="349" t="str">
        <f>F5&amp;I5</f>
        <v>E104</v>
      </c>
      <c r="K5" s="349">
        <f>+VLOOKUP(J5,'Normen en kosten'!$D$5:$E$103,2,FALSE)*'16'!$G$11</f>
        <v>0</v>
      </c>
      <c r="L5" s="349">
        <f t="shared" ref="L5:L19" si="0">+I5*G5</f>
        <v>478.4</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08"/>
      <c r="B6" s="349"/>
      <c r="C6" s="358" t="s">
        <v>283</v>
      </c>
      <c r="D6" s="358" t="str">
        <f>VLOOKUP(C6,'Dropdown vloerafw en cat'!$P$2:$Q$47,2,FALSE)</f>
        <v>Verkeersruimte</v>
      </c>
      <c r="E6" s="359"/>
      <c r="F6" s="359" t="str">
        <f>VLOOKUP(D6,'Normen en kosten'!$A$5:$B$103,2,FALSE)</f>
        <v>E</v>
      </c>
      <c r="G6" s="349">
        <v>19.649999999999999</v>
      </c>
      <c r="H6" s="349" t="s">
        <v>142</v>
      </c>
      <c r="I6" s="349">
        <v>104</v>
      </c>
      <c r="J6" s="349" t="str">
        <f t="shared" ref="J6:J19" si="1">F6&amp;I6</f>
        <v>E104</v>
      </c>
      <c r="K6" s="349">
        <f>+VLOOKUP(J6,'Normen en kosten'!$D$5:$E$103,2,FALSE)*'16'!$G$11</f>
        <v>0</v>
      </c>
      <c r="L6" s="349">
        <f t="shared" si="0"/>
        <v>2043.6</v>
      </c>
      <c r="M6" s="360">
        <f t="shared" ref="M6:M19"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08"/>
      <c r="B7" s="349"/>
      <c r="C7" s="358" t="s">
        <v>282</v>
      </c>
      <c r="D7" s="358" t="str">
        <f>VLOOKUP(C7,'Dropdown vloerafw en cat'!$P$2:$Q$47,2,FALSE)</f>
        <v>Verkeersruimte</v>
      </c>
      <c r="E7" s="359"/>
      <c r="F7" s="359" t="str">
        <f>VLOOKUP(D7,'Normen en kosten'!$A$5:$B$103,2,FALSE)</f>
        <v>E</v>
      </c>
      <c r="G7" s="349">
        <v>20.55</v>
      </c>
      <c r="H7" s="349" t="s">
        <v>142</v>
      </c>
      <c r="I7" s="349">
        <v>104</v>
      </c>
      <c r="J7" s="349" t="str">
        <f t="shared" si="1"/>
        <v>E104</v>
      </c>
      <c r="K7" s="349">
        <f>+VLOOKUP(J7,'Normen en kosten'!$D$5:$E$103,2,FALSE)*'16'!$G$11</f>
        <v>0</v>
      </c>
      <c r="L7" s="349">
        <f t="shared" si="0"/>
        <v>2137.2000000000003</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08"/>
      <c r="B8" s="349"/>
      <c r="C8" s="358" t="s">
        <v>274</v>
      </c>
      <c r="D8" s="358" t="str">
        <f>VLOOKUP(C8,'Dropdown vloerafw en cat'!$P$2:$Q$47,2,FALSE)</f>
        <v>Kantoor</v>
      </c>
      <c r="E8" s="359"/>
      <c r="F8" s="359" t="str">
        <f>VLOOKUP(D8,'Normen en kosten'!$A$5:$B$103,2,FALSE)</f>
        <v>B</v>
      </c>
      <c r="G8" s="349">
        <v>28.9</v>
      </c>
      <c r="H8" s="349" t="s">
        <v>142</v>
      </c>
      <c r="I8" s="349">
        <v>104</v>
      </c>
      <c r="J8" s="349" t="str">
        <f t="shared" si="1"/>
        <v>B104</v>
      </c>
      <c r="K8" s="349">
        <f>+VLOOKUP(J8,'Normen en kosten'!$D$5:$E$103,2,FALSE)*'16'!$G$11</f>
        <v>0</v>
      </c>
      <c r="L8" s="349">
        <f t="shared" si="0"/>
        <v>3005.6</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08"/>
      <c r="B9" s="349"/>
      <c r="C9" s="358" t="s">
        <v>283</v>
      </c>
      <c r="D9" s="358" t="str">
        <f>VLOOKUP(C9,'Dropdown vloerafw en cat'!$P$2:$Q$47,2,FALSE)</f>
        <v>Verkeersruimte</v>
      </c>
      <c r="E9" s="359"/>
      <c r="F9" s="359" t="str">
        <f>VLOOKUP(D9,'Normen en kosten'!$A$5:$B$103,2,FALSE)</f>
        <v>E</v>
      </c>
      <c r="G9" s="349">
        <v>5.95</v>
      </c>
      <c r="H9" s="349" t="s">
        <v>142</v>
      </c>
      <c r="I9" s="349">
        <v>104</v>
      </c>
      <c r="J9" s="349" t="str">
        <f t="shared" si="1"/>
        <v>E104</v>
      </c>
      <c r="K9" s="349">
        <f>+VLOOKUP(J9,'Normen en kosten'!$D$5:$E$103,2,FALSE)*'16'!$G$11</f>
        <v>0</v>
      </c>
      <c r="L9" s="349">
        <f t="shared" si="0"/>
        <v>618.80000000000007</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08"/>
      <c r="B10" s="349"/>
      <c r="C10" s="358" t="s">
        <v>274</v>
      </c>
      <c r="D10" s="358" t="str">
        <f>VLOOKUP(C10,'Dropdown vloerafw en cat'!$P$2:$Q$47,2,FALSE)</f>
        <v>Kantoor</v>
      </c>
      <c r="E10" s="359"/>
      <c r="F10" s="359" t="str">
        <f>VLOOKUP(D10,'Normen en kosten'!$A$5:$B$103,2,FALSE)</f>
        <v>B</v>
      </c>
      <c r="G10" s="349">
        <v>7.2</v>
      </c>
      <c r="H10" s="349" t="s">
        <v>142</v>
      </c>
      <c r="I10" s="349">
        <v>104</v>
      </c>
      <c r="J10" s="349" t="str">
        <f t="shared" si="1"/>
        <v>B104</v>
      </c>
      <c r="K10" s="349">
        <f>+VLOOKUP(J10,'Normen en kosten'!$D$5:$E$103,2,FALSE)*'16'!$G$11</f>
        <v>0</v>
      </c>
      <c r="L10" s="349">
        <f t="shared" si="0"/>
        <v>748.80000000000007</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08"/>
      <c r="B11" s="349"/>
      <c r="C11" s="358" t="s">
        <v>274</v>
      </c>
      <c r="D11" s="358" t="str">
        <f>VLOOKUP(C11,'Dropdown vloerafw en cat'!$P$2:$Q$47,2,FALSE)</f>
        <v>Kantoor</v>
      </c>
      <c r="E11" s="359"/>
      <c r="F11" s="359" t="str">
        <f>VLOOKUP(D11,'Normen en kosten'!$A$5:$B$103,2,FALSE)</f>
        <v>B</v>
      </c>
      <c r="G11" s="349">
        <v>26.65</v>
      </c>
      <c r="H11" s="349" t="s">
        <v>142</v>
      </c>
      <c r="I11" s="349">
        <v>104</v>
      </c>
      <c r="J11" s="349" t="str">
        <f t="shared" si="1"/>
        <v>B104</v>
      </c>
      <c r="K11" s="349">
        <f>+VLOOKUP(J11,'Normen en kosten'!$D$5:$E$103,2,FALSE)*'16'!$G$11</f>
        <v>0</v>
      </c>
      <c r="L11" s="349">
        <f t="shared" si="0"/>
        <v>2771.6</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08"/>
      <c r="B12" s="349"/>
      <c r="C12" s="358" t="s">
        <v>138</v>
      </c>
      <c r="D12" s="358" t="str">
        <f>VLOOKUP(C12,'Dropdown vloerafw en cat'!$P$2:$Q$47,2,FALSE)</f>
        <v>Keuken</v>
      </c>
      <c r="E12" s="359"/>
      <c r="F12" s="359" t="str">
        <f>VLOOKUP(D12,'Normen en kosten'!$A$5:$B$103,2,FALSE)</f>
        <v>D</v>
      </c>
      <c r="G12" s="349">
        <v>7.5</v>
      </c>
      <c r="H12" s="349" t="s">
        <v>141</v>
      </c>
      <c r="I12" s="349">
        <v>104</v>
      </c>
      <c r="J12" s="349" t="str">
        <f t="shared" si="1"/>
        <v>D104</v>
      </c>
      <c r="K12" s="349">
        <f>+VLOOKUP(J12,'Normen en kosten'!$D$5:$E$103,2,FALSE)*'16'!$G$11</f>
        <v>0</v>
      </c>
      <c r="L12" s="349">
        <f t="shared" si="0"/>
        <v>780</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08"/>
      <c r="B13" s="349"/>
      <c r="C13" s="358" t="s">
        <v>289</v>
      </c>
      <c r="D13" s="358" t="str">
        <f>VLOOKUP(C13,'Dropdown vloerafw en cat'!$P$2:$Q$47,2,FALSE)</f>
        <v>Sanitaire ruimte</v>
      </c>
      <c r="E13" s="359"/>
      <c r="F13" s="359" t="str">
        <f>VLOOKUP(D13,'Normen en kosten'!$A$5:$B$103,2,FALSE)</f>
        <v>G</v>
      </c>
      <c r="G13" s="349">
        <v>5.4</v>
      </c>
      <c r="H13" s="349" t="s">
        <v>143</v>
      </c>
      <c r="I13" s="349">
        <v>104</v>
      </c>
      <c r="J13" s="349" t="str">
        <f t="shared" si="1"/>
        <v>G104</v>
      </c>
      <c r="K13" s="349">
        <f>+VLOOKUP(J13,'Normen en kosten'!$D$5:$E$103,2,FALSE)*'16'!$G$11</f>
        <v>0</v>
      </c>
      <c r="L13" s="349">
        <f t="shared" si="0"/>
        <v>561.6</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08"/>
      <c r="B14" s="349"/>
      <c r="C14" s="358" t="s">
        <v>285</v>
      </c>
      <c r="D14" s="358" t="str">
        <f>VLOOKUP(C14,'Dropdown vloerafw en cat'!$P$2:$Q$47,2,FALSE)</f>
        <v>Sanitaire ruimte</v>
      </c>
      <c r="E14" s="359"/>
      <c r="F14" s="359" t="str">
        <f>VLOOKUP(D14,'Normen en kosten'!$A$5:$B$103,2,FALSE)</f>
        <v>G</v>
      </c>
      <c r="G14" s="349">
        <v>9.5</v>
      </c>
      <c r="H14" s="349" t="s">
        <v>143</v>
      </c>
      <c r="I14" s="349">
        <v>104</v>
      </c>
      <c r="J14" s="349" t="str">
        <f t="shared" si="1"/>
        <v>G104</v>
      </c>
      <c r="K14" s="349">
        <f>+VLOOKUP(J14,'Normen en kosten'!$D$5:$E$103,2,FALSE)*'16'!$G$11</f>
        <v>0</v>
      </c>
      <c r="L14" s="349">
        <f t="shared" si="0"/>
        <v>988</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08"/>
      <c r="B15" s="349"/>
      <c r="C15" s="358" t="s">
        <v>274</v>
      </c>
      <c r="D15" s="358" t="str">
        <f>VLOOKUP(C15,'Dropdown vloerafw en cat'!$P$2:$Q$47,2,FALSE)</f>
        <v>Kantoor</v>
      </c>
      <c r="E15" s="359"/>
      <c r="F15" s="359" t="str">
        <f>VLOOKUP(D15,'Normen en kosten'!$A$5:$B$103,2,FALSE)</f>
        <v>B</v>
      </c>
      <c r="G15" s="349">
        <v>60.6</v>
      </c>
      <c r="H15" s="349" t="s">
        <v>141</v>
      </c>
      <c r="I15" s="349">
        <v>104</v>
      </c>
      <c r="J15" s="349" t="str">
        <f t="shared" si="1"/>
        <v>B104</v>
      </c>
      <c r="K15" s="349">
        <f>+VLOOKUP(J15,'Normen en kosten'!$D$5:$E$103,2,FALSE)*'16'!$G$11</f>
        <v>0</v>
      </c>
      <c r="L15" s="349">
        <f t="shared" si="0"/>
        <v>6302.4000000000005</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08"/>
      <c r="B16" s="349"/>
      <c r="C16" s="358" t="s">
        <v>276</v>
      </c>
      <c r="D16" s="358" t="s">
        <v>266</v>
      </c>
      <c r="E16" s="359"/>
      <c r="F16" s="359"/>
      <c r="G16" s="349">
        <v>14.8</v>
      </c>
      <c r="H16" s="349" t="s">
        <v>141</v>
      </c>
      <c r="I16" s="349">
        <v>0</v>
      </c>
      <c r="J16" s="349"/>
      <c r="K16" s="349"/>
      <c r="L16" s="349">
        <f t="shared" si="0"/>
        <v>0</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08"/>
      <c r="B17" s="349"/>
      <c r="C17" s="358" t="s">
        <v>274</v>
      </c>
      <c r="D17" s="358" t="str">
        <f>VLOOKUP(C17,'Dropdown vloerafw en cat'!$P$2:$Q$47,2,FALSE)</f>
        <v>Kantoor</v>
      </c>
      <c r="E17" s="359"/>
      <c r="F17" s="359" t="str">
        <f>VLOOKUP(D17,'Normen en kosten'!$A$5:$B$103,2,FALSE)</f>
        <v>B</v>
      </c>
      <c r="G17" s="349">
        <v>17.7</v>
      </c>
      <c r="H17" s="349" t="s">
        <v>142</v>
      </c>
      <c r="I17" s="349">
        <v>104</v>
      </c>
      <c r="J17" s="349" t="str">
        <f t="shared" si="1"/>
        <v>B104</v>
      </c>
      <c r="K17" s="349">
        <f>+VLOOKUP(J17,'Normen en kosten'!$D$5:$E$103,2,FALSE)*'16'!$G$11</f>
        <v>0</v>
      </c>
      <c r="L17" s="349">
        <f t="shared" si="0"/>
        <v>1840.8</v>
      </c>
      <c r="M17" s="360">
        <f t="shared" si="2"/>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08"/>
      <c r="B18" s="349"/>
      <c r="C18" s="358" t="s">
        <v>274</v>
      </c>
      <c r="D18" s="358" t="str">
        <f>VLOOKUP(C18,'Dropdown vloerafw en cat'!$P$2:$Q$47,2,FALSE)</f>
        <v>Kantoor</v>
      </c>
      <c r="E18" s="359"/>
      <c r="F18" s="359" t="str">
        <f>VLOOKUP(D18,'Normen en kosten'!$A$5:$B$103,2,FALSE)</f>
        <v>B</v>
      </c>
      <c r="G18" s="349">
        <v>22.9</v>
      </c>
      <c r="H18" s="349" t="s">
        <v>142</v>
      </c>
      <c r="I18" s="349">
        <v>104</v>
      </c>
      <c r="J18" s="349" t="str">
        <f t="shared" si="1"/>
        <v>B104</v>
      </c>
      <c r="K18" s="349">
        <f>+VLOOKUP(J18,'Normen en kosten'!$D$5:$E$103,2,FALSE)*'16'!$G$11</f>
        <v>0</v>
      </c>
      <c r="L18" s="349">
        <f t="shared" si="0"/>
        <v>2381.6</v>
      </c>
      <c r="M18" s="360">
        <f t="shared" si="2"/>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08"/>
      <c r="B19" s="349"/>
      <c r="C19" s="358" t="s">
        <v>274</v>
      </c>
      <c r="D19" s="358" t="str">
        <f>VLOOKUP(C19,'Dropdown vloerafw en cat'!$P$2:$Q$47,2,FALSE)</f>
        <v>Kantoor</v>
      </c>
      <c r="E19" s="359"/>
      <c r="F19" s="359" t="str">
        <f>VLOOKUP(D19,'Normen en kosten'!$A$5:$B$103,2,FALSE)</f>
        <v>B</v>
      </c>
      <c r="G19" s="349">
        <v>61.55</v>
      </c>
      <c r="H19" s="349" t="s">
        <v>141</v>
      </c>
      <c r="I19" s="349">
        <v>104</v>
      </c>
      <c r="J19" s="349" t="str">
        <f t="shared" si="1"/>
        <v>B104</v>
      </c>
      <c r="K19" s="349">
        <f>+VLOOKUP(J19,'Normen en kosten'!$D$5:$E$103,2,FALSE)*'16'!$G$11</f>
        <v>0</v>
      </c>
      <c r="L19" s="349">
        <f t="shared" si="0"/>
        <v>6401.2</v>
      </c>
      <c r="M19" s="360">
        <f t="shared" si="2"/>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hidden="1" x14ac:dyDescent="0.25">
      <c r="A20" s="408"/>
      <c r="B20" s="349"/>
      <c r="C20" s="358"/>
      <c r="D20" s="358"/>
      <c r="E20" s="359"/>
      <c r="F20" s="359"/>
      <c r="G20" s="349"/>
      <c r="H20" s="349"/>
      <c r="I20" s="349"/>
      <c r="J20" s="349"/>
      <c r="K20" s="349"/>
      <c r="L20" s="349"/>
      <c r="M20" s="360"/>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hidden="1" x14ac:dyDescent="0.25">
      <c r="A21" s="408"/>
      <c r="B21" s="349"/>
      <c r="C21" s="358"/>
      <c r="D21" s="358"/>
      <c r="E21" s="359"/>
      <c r="F21" s="359"/>
      <c r="G21" s="349"/>
      <c r="H21" s="349"/>
      <c r="I21" s="349"/>
      <c r="J21" s="349"/>
      <c r="K21" s="349"/>
      <c r="L21" s="349"/>
      <c r="M21" s="360"/>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hidden="1" x14ac:dyDescent="0.25">
      <c r="A22" s="408"/>
      <c r="B22" s="349"/>
      <c r="C22" s="358"/>
      <c r="D22" s="358"/>
      <c r="E22" s="359"/>
      <c r="F22" s="359"/>
      <c r="G22" s="349"/>
      <c r="H22" s="349"/>
      <c r="I22" s="349"/>
      <c r="J22" s="349"/>
      <c r="K22" s="349"/>
      <c r="L22" s="349"/>
      <c r="M22" s="360"/>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hidden="1" x14ac:dyDescent="0.25">
      <c r="A23" s="408"/>
      <c r="B23" s="349"/>
      <c r="C23" s="358"/>
      <c r="D23" s="358"/>
      <c r="E23" s="359"/>
      <c r="F23" s="359"/>
      <c r="G23" s="349"/>
      <c r="H23" s="349"/>
      <c r="I23" s="349"/>
      <c r="J23" s="349"/>
      <c r="K23" s="349"/>
      <c r="L23" s="349"/>
      <c r="M23" s="360"/>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hidden="1" x14ac:dyDescent="0.25">
      <c r="A24" s="408"/>
      <c r="B24" s="349"/>
      <c r="C24" s="358"/>
      <c r="D24" s="358"/>
      <c r="E24" s="359"/>
      <c r="F24" s="359"/>
      <c r="G24" s="349"/>
      <c r="H24" s="349"/>
      <c r="I24" s="349"/>
      <c r="J24" s="349"/>
      <c r="K24" s="349"/>
      <c r="L24" s="349"/>
      <c r="M24" s="360"/>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hidden="1" x14ac:dyDescent="0.25">
      <c r="A25" s="408"/>
      <c r="B25" s="349"/>
      <c r="C25" s="358"/>
      <c r="D25" s="358"/>
      <c r="E25" s="359"/>
      <c r="F25" s="359"/>
      <c r="G25" s="349"/>
      <c r="H25" s="349"/>
      <c r="I25" s="349"/>
      <c r="J25" s="349"/>
      <c r="K25" s="349"/>
      <c r="L25" s="349"/>
      <c r="M25" s="360"/>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hidden="1" x14ac:dyDescent="0.25">
      <c r="A26" s="408"/>
      <c r="B26" s="349"/>
      <c r="C26" s="358"/>
      <c r="D26" s="358"/>
      <c r="E26" s="359"/>
      <c r="F26" s="359"/>
      <c r="G26" s="349"/>
      <c r="H26" s="349"/>
      <c r="I26" s="349"/>
      <c r="J26" s="349"/>
      <c r="K26" s="349"/>
      <c r="L26" s="349"/>
      <c r="M26" s="360"/>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hidden="1" x14ac:dyDescent="0.25">
      <c r="A27" s="408"/>
      <c r="B27" s="349"/>
      <c r="C27" s="358"/>
      <c r="D27" s="358"/>
      <c r="E27" s="359"/>
      <c r="F27" s="359"/>
      <c r="G27" s="349"/>
      <c r="H27" s="349"/>
      <c r="I27" s="349"/>
      <c r="J27" s="349"/>
      <c r="K27" s="349"/>
      <c r="L27" s="349"/>
      <c r="M27" s="360"/>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hidden="1" x14ac:dyDescent="0.25">
      <c r="A28" s="408"/>
      <c r="B28" s="349"/>
      <c r="C28" s="358"/>
      <c r="D28" s="358"/>
      <c r="E28" s="359"/>
      <c r="F28" s="359"/>
      <c r="G28" s="349"/>
      <c r="H28" s="349"/>
      <c r="I28" s="349"/>
      <c r="J28" s="349"/>
      <c r="K28" s="349"/>
      <c r="L28" s="349"/>
      <c r="M28" s="360"/>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hidden="1" x14ac:dyDescent="0.25">
      <c r="A29" s="408"/>
      <c r="B29" s="349"/>
      <c r="C29" s="358"/>
      <c r="D29" s="358"/>
      <c r="E29" s="359"/>
      <c r="F29" s="359"/>
      <c r="G29" s="349"/>
      <c r="H29" s="349"/>
      <c r="I29" s="349"/>
      <c r="J29" s="349"/>
      <c r="K29" s="349"/>
      <c r="L29" s="349"/>
      <c r="M29" s="360"/>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313.45</v>
      </c>
      <c r="H200" s="255"/>
      <c r="I200" s="255"/>
      <c r="J200" s="255"/>
      <c r="K200" s="255"/>
      <c r="L200" s="255">
        <f>SUM(L5:L199)</f>
        <v>31059.599999999999</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259</v>
      </c>
      <c r="B206" s="255"/>
      <c r="C206" s="418"/>
      <c r="D206" s="255"/>
      <c r="E206" s="255"/>
      <c r="F206" s="255"/>
      <c r="G206" s="255"/>
      <c r="H206" s="419" t="s">
        <v>262</v>
      </c>
      <c r="I206" s="255">
        <v>14.8</v>
      </c>
      <c r="J206" s="255"/>
      <c r="K206" s="255"/>
      <c r="L206" s="255"/>
      <c r="M206" s="255"/>
      <c r="N206" s="199"/>
      <c r="Q206" s="199"/>
      <c r="AA206" s="199"/>
    </row>
    <row r="207" spans="1:27" x14ac:dyDescent="0.25">
      <c r="A207" s="417" t="s">
        <v>142</v>
      </c>
      <c r="B207" s="255">
        <v>154.1</v>
      </c>
      <c r="C207" s="420"/>
      <c r="D207" s="255"/>
      <c r="E207" s="255"/>
      <c r="F207" s="255"/>
      <c r="G207" s="255"/>
      <c r="H207" s="419" t="s">
        <v>38</v>
      </c>
      <c r="I207" s="255">
        <v>50.75</v>
      </c>
      <c r="J207" s="255"/>
      <c r="K207" s="255"/>
      <c r="L207" s="255"/>
      <c r="M207" s="255"/>
      <c r="N207" s="199"/>
      <c r="Q207" s="199"/>
      <c r="AA207" s="199"/>
    </row>
    <row r="208" spans="1:27" x14ac:dyDescent="0.25">
      <c r="A208" s="417" t="s">
        <v>141</v>
      </c>
      <c r="B208" s="255">
        <v>144.44999999999999</v>
      </c>
      <c r="C208" s="255"/>
      <c r="D208" s="255"/>
      <c r="E208" s="255"/>
      <c r="F208" s="255"/>
      <c r="G208" s="255"/>
      <c r="H208" s="419" t="s">
        <v>29</v>
      </c>
      <c r="I208" s="255">
        <v>225.5</v>
      </c>
      <c r="J208" s="255"/>
      <c r="K208" s="255"/>
      <c r="L208" s="255"/>
      <c r="M208" s="255"/>
      <c r="N208" s="199"/>
      <c r="Q208" s="199"/>
      <c r="AA208" s="199"/>
    </row>
    <row r="209" spans="1:27" x14ac:dyDescent="0.25">
      <c r="A209" s="417" t="s">
        <v>143</v>
      </c>
      <c r="B209" s="255">
        <v>14.9</v>
      </c>
      <c r="C209" s="255"/>
      <c r="D209" s="255"/>
      <c r="E209" s="255"/>
      <c r="F209" s="255"/>
      <c r="G209" s="255"/>
      <c r="H209" s="419" t="s">
        <v>30</v>
      </c>
      <c r="I209" s="255">
        <v>7.5</v>
      </c>
      <c r="J209" s="255"/>
      <c r="K209" s="255"/>
      <c r="L209" s="255"/>
      <c r="M209" s="255"/>
      <c r="N209" s="199"/>
      <c r="Q209" s="199"/>
      <c r="AA209" s="199"/>
    </row>
    <row r="210" spans="1:27" x14ac:dyDescent="0.25">
      <c r="A210" s="417" t="s">
        <v>260</v>
      </c>
      <c r="B210" s="255">
        <v>313.44999999999993</v>
      </c>
      <c r="C210" s="255"/>
      <c r="D210" s="255"/>
      <c r="E210" s="255"/>
      <c r="F210" s="255"/>
      <c r="G210" s="255"/>
      <c r="H210" s="419" t="s">
        <v>40</v>
      </c>
      <c r="I210" s="255">
        <v>14.9</v>
      </c>
      <c r="J210" s="255"/>
      <c r="K210" s="255"/>
      <c r="L210" s="255"/>
      <c r="M210" s="255"/>
      <c r="N210" s="199"/>
      <c r="Q210" s="199"/>
      <c r="AA210" s="199"/>
    </row>
    <row r="211" spans="1:27" x14ac:dyDescent="0.25">
      <c r="A211" s="412"/>
      <c r="B211" s="255"/>
      <c r="C211" s="255"/>
      <c r="D211" s="255"/>
      <c r="E211" s="255"/>
      <c r="F211" s="255"/>
      <c r="G211" s="255"/>
      <c r="H211" s="419" t="s">
        <v>259</v>
      </c>
      <c r="I211" s="255"/>
      <c r="J211" s="255"/>
      <c r="K211" s="255"/>
      <c r="L211" s="255"/>
      <c r="M211" s="255"/>
      <c r="N211" s="199"/>
      <c r="Q211" s="199"/>
      <c r="AA211" s="199"/>
    </row>
    <row r="212" spans="1:27" x14ac:dyDescent="0.25">
      <c r="A212" s="412"/>
      <c r="B212" s="255"/>
      <c r="C212" s="255"/>
      <c r="D212" s="255"/>
      <c r="E212" s="255"/>
      <c r="F212" s="255"/>
      <c r="G212" s="255"/>
      <c r="H212" s="419" t="s">
        <v>260</v>
      </c>
      <c r="I212" s="255">
        <v>313.45</v>
      </c>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KH4IqVOl8SvMi1CUvWjFE9oeEcjeYWZ1uURL9DvGm2RwItk+9IH9Cjnt4Kh6lcS9PYb6k7VqVtlZfYYhdnv3gA==" saltValue="ebmhKuk5SlFDwLh74EM3i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DF20241-AE3C-4441-AC25-D4A7AC6854BC}">
          <x14:formula1>
            <xm:f>'Dropdown vloerafw en cat'!$B$2:$B$13</xm:f>
          </x14:formula1>
          <xm:sqref>H5:H199</xm:sqref>
        </x14:dataValidation>
        <x14:dataValidation type="list" allowBlank="1" showInputMessage="1" showErrorMessage="1" xr:uid="{BA3E7748-4D9C-44D3-89D2-3052F73DDFFD}">
          <x14:formula1>
            <xm:f>'Dropdown vloerafw en cat'!$P$2:$P$47</xm:f>
          </x14:formula1>
          <xm:sqref>C5:C199</xm:sqref>
        </x14:dataValidation>
        <x14:dataValidation type="list" allowBlank="1" showInputMessage="1" showErrorMessage="1" xr:uid="{4C4FAD78-FB92-4511-9301-B9638F1BB06C}">
          <x14:formula1>
            <xm:f>'Dropdown vloerafw en cat'!$K$2:$K$13</xm:f>
          </x14:formula1>
          <xm:sqref>D5:D199</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6362A-BCD5-4F25-AAC4-57CAC3138D4C}">
  <sheetPr>
    <tabColor rgb="FFC2E76B"/>
    <pageSetUpPr fitToPage="1"/>
  </sheetPr>
  <dimension ref="A2:O54"/>
  <sheetViews>
    <sheetView showGridLines="0" showZeros="0" topLeftCell="A7" zoomScaleNormal="100" workbookViewId="0">
      <selection activeCell="H11" sqref="H11"/>
    </sheetView>
  </sheetViews>
  <sheetFormatPr defaultColWidth="0" defaultRowHeight="15" x14ac:dyDescent="0.25"/>
  <cols>
    <col min="1" max="1" width="96.855468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17,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Begraafplaats Eursingerhof</v>
      </c>
      <c r="C4" s="296"/>
      <c r="D4" s="296"/>
      <c r="E4" s="297"/>
      <c r="F4" s="298"/>
      <c r="G4" s="299"/>
      <c r="H4" s="300"/>
      <c r="I4" s="238"/>
      <c r="J4" s="238"/>
      <c r="K4" s="238"/>
    </row>
    <row r="5" spans="1:11" x14ac:dyDescent="0.25">
      <c r="A5" s="272" t="s">
        <v>15</v>
      </c>
      <c r="B5" s="296" t="str">
        <f>VLOOKUP(H5,'Kosten VSR (her)controles'!A5:E54,4)</f>
        <v>Eursing 4a</v>
      </c>
      <c r="C5" s="296"/>
      <c r="D5" s="296"/>
      <c r="E5" s="301"/>
      <c r="F5" s="298"/>
      <c r="G5" s="302" t="s">
        <v>19</v>
      </c>
      <c r="H5" s="303">
        <v>17</v>
      </c>
      <c r="I5" s="238"/>
      <c r="J5" s="238"/>
      <c r="K5" s="238"/>
    </row>
    <row r="6" spans="1:11" x14ac:dyDescent="0.25">
      <c r="A6" s="304" t="s">
        <v>17</v>
      </c>
      <c r="B6" s="305" t="str">
        <f>VLOOKUP(H5,'Kosten VSR (her)controles'!A5:E54,5)</f>
        <v>Beilen</v>
      </c>
      <c r="C6" s="305"/>
      <c r="D6" s="305"/>
      <c r="E6" s="306"/>
      <c r="F6" s="307"/>
      <c r="G6" s="308" t="s">
        <v>20</v>
      </c>
      <c r="H6" s="309" t="str">
        <f>CONCATENATE(H5,"a")</f>
        <v>17a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+MAX('17a'!I6:I200)</f>
        <v>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t="e">
        <f>G11/E8</f>
        <v>#DIV/0!</v>
      </c>
      <c r="F11" s="319" t="e">
        <f>'17a'!L200/'17a'!M200</f>
        <v>#N/A</v>
      </c>
      <c r="G11" s="293">
        <v>1</v>
      </c>
      <c r="H11" s="387" t="e">
        <f>('17a'!M200*Offertetarief)</f>
        <v>#N/A</v>
      </c>
      <c r="I11" s="320"/>
      <c r="J11" s="238"/>
      <c r="K11" s="238"/>
    </row>
    <row r="12" spans="1:11" ht="15.75" x14ac:dyDescent="0.25">
      <c r="F12" s="287" t="s">
        <v>31</v>
      </c>
      <c r="G12" s="321"/>
      <c r="H12" s="385"/>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c r="F21" s="375">
        <f>+'Normen en kosten'!I9</f>
        <v>0</v>
      </c>
      <c r="G21" s="375">
        <f t="shared" si="0"/>
        <v>0</v>
      </c>
      <c r="H21" s="190"/>
      <c r="I21" s="376" t="str">
        <f t="shared" si="1"/>
        <v/>
      </c>
    </row>
    <row r="22" spans="1:9" x14ac:dyDescent="0.25">
      <c r="A22" s="461" t="str">
        <f>'Normen en kosten'!G10</f>
        <v>Wassen binnengevelglas</v>
      </c>
      <c r="B22" s="462"/>
      <c r="C22" s="462"/>
      <c r="D22" s="462"/>
      <c r="E22" s="188"/>
      <c r="F22" s="375">
        <f>+'Normen en kosten'!I10</f>
        <v>0</v>
      </c>
      <c r="G22" s="375">
        <f t="shared" si="0"/>
        <v>0</v>
      </c>
      <c r="H22" s="190"/>
      <c r="I22" s="376" t="str">
        <f t="shared" si="1"/>
        <v/>
      </c>
    </row>
    <row r="23" spans="1:9" x14ac:dyDescent="0.25">
      <c r="A23" s="461" t="str">
        <f>'Normen en kosten'!G11</f>
        <v>Wassen separatieglas  1)</v>
      </c>
      <c r="B23" s="462"/>
      <c r="C23" s="462"/>
      <c r="D23" s="462"/>
      <c r="E23" s="188"/>
      <c r="F23" s="375">
        <f>+'Normen en kosten'!I11</f>
        <v>0</v>
      </c>
      <c r="G23" s="375">
        <f t="shared" si="0"/>
        <v>0</v>
      </c>
      <c r="H23" s="190"/>
      <c r="I23" s="376" t="str">
        <f t="shared" si="1"/>
        <v/>
      </c>
    </row>
    <row r="24" spans="1:9" x14ac:dyDescent="0.25">
      <c r="A24" s="461" t="str">
        <f>'Normen en kosten'!G12</f>
        <v>Koepelglas wassen</v>
      </c>
      <c r="B24" s="462"/>
      <c r="C24" s="462"/>
      <c r="D24" s="462"/>
      <c r="E24" s="188"/>
      <c r="F24" s="375">
        <f>+'Normen en kosten'!I12</f>
        <v>0</v>
      </c>
      <c r="G24" s="375">
        <f t="shared" si="0"/>
        <v>0</v>
      </c>
      <c r="H24" s="190"/>
      <c r="I24" s="376" t="str">
        <f t="shared" si="1"/>
        <v/>
      </c>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ht="67.5" customHeight="1" x14ac:dyDescent="0.25">
      <c r="A33" s="368" t="s">
        <v>651</v>
      </c>
      <c r="B33" s="369"/>
      <c r="C33" s="370"/>
      <c r="D33" s="200" t="s">
        <v>339</v>
      </c>
      <c r="E33" s="200">
        <v>0.33</v>
      </c>
      <c r="F33" s="145"/>
      <c r="G33" s="378">
        <f t="shared" ref="G33:G42" si="2">IF(E33="","",SUM(E33*F33))</f>
        <v>0</v>
      </c>
      <c r="H33" s="200">
        <v>52</v>
      </c>
      <c r="I33" s="376">
        <f>+IF(A33="","",H33*G33)</f>
        <v>0</v>
      </c>
    </row>
    <row r="34" spans="1:11" x14ac:dyDescent="0.25">
      <c r="A34" s="272" t="s">
        <v>652</v>
      </c>
      <c r="B34" s="273"/>
      <c r="C34" s="274"/>
      <c r="D34" s="325" t="s">
        <v>339</v>
      </c>
      <c r="E34" s="190">
        <v>0.5</v>
      </c>
      <c r="F34" s="146"/>
      <c r="G34" s="379">
        <f t="shared" si="2"/>
        <v>0</v>
      </c>
      <c r="H34" s="190">
        <v>4</v>
      </c>
      <c r="I34" s="383">
        <f t="shared" ref="I34:I43" si="3">+IF(A34="","",H34*G34)</f>
        <v>0</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(her)controles'!H21</f>
        <v>0</v>
      </c>
      <c r="F53" s="334">
        <f>'Kosten VSR (her)controles'!I5</f>
        <v>4</v>
      </c>
      <c r="G53" s="226"/>
      <c r="H53" s="226"/>
      <c r="I53" s="388">
        <f>SUM(E53*F53)</f>
        <v>0</v>
      </c>
      <c r="J53" s="256"/>
      <c r="K53" s="256"/>
    </row>
    <row r="54" spans="1:12" ht="15.75" thickTop="1" x14ac:dyDescent="0.25"/>
  </sheetData>
  <sheetProtection algorithmName="SHA-512" hashValue="giS1ZjjIh7VgyvZrfa/vI87f9fQ1lxdHJx74Bz0te6US2jWGuWAzArZE3Q6wf20HfXUall6T+WIGCEPPvhzRbg==" saltValue="799Nh8bAOmyh7s6Znu4mJg==" spinCount="100000" sheet="1" objects="1" scenarios="1"/>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Q182"/>
  <sheetViews>
    <sheetView workbookViewId="0">
      <selection activeCell="G3" sqref="G3"/>
    </sheetView>
  </sheetViews>
  <sheetFormatPr defaultRowHeight="15" x14ac:dyDescent="0.25"/>
  <cols>
    <col min="1" max="1" width="35.5703125" style="199" bestFit="1" customWidth="1"/>
    <col min="2" max="2" width="18.42578125" style="199" customWidth="1"/>
    <col min="3" max="3" width="10.5703125" style="199" bestFit="1" customWidth="1"/>
    <col min="4" max="4" width="10.5703125" style="199" customWidth="1"/>
    <col min="5" max="5" width="16.42578125" style="199" customWidth="1"/>
    <col min="6" max="6" width="9.140625" style="199"/>
    <col min="7" max="7" width="41.140625" style="199" bestFit="1" customWidth="1"/>
    <col min="8" max="8" width="41.140625" style="199" customWidth="1"/>
    <col min="9" max="9" width="13.28515625" style="199" bestFit="1" customWidth="1"/>
    <col min="10" max="16384" width="9.140625" style="199"/>
  </cols>
  <sheetData>
    <row r="1" spans="1:17" x14ac:dyDescent="0.25">
      <c r="A1" s="243" t="s">
        <v>123</v>
      </c>
      <c r="B1" s="244"/>
      <c r="C1" s="244"/>
      <c r="D1" s="244"/>
      <c r="E1" s="244"/>
      <c r="G1" s="243" t="s">
        <v>129</v>
      </c>
      <c r="H1" s="243" t="s">
        <v>8</v>
      </c>
      <c r="I1" s="244" t="s">
        <v>272</v>
      </c>
      <c r="J1" s="245"/>
      <c r="K1" s="245"/>
      <c r="L1" s="245"/>
      <c r="M1" s="245"/>
      <c r="N1" s="245"/>
      <c r="O1" s="245"/>
      <c r="P1" s="245"/>
      <c r="Q1" s="245"/>
    </row>
    <row r="2" spans="1:17" ht="9.75" customHeight="1" x14ac:dyDescent="0.25">
      <c r="A2" s="243"/>
      <c r="B2" s="244"/>
      <c r="C2" s="244"/>
      <c r="D2" s="244"/>
      <c r="E2" s="244"/>
      <c r="G2" s="243"/>
      <c r="H2" s="243"/>
      <c r="I2" s="244"/>
      <c r="J2" s="245"/>
      <c r="K2" s="245"/>
      <c r="L2" s="245"/>
      <c r="M2" s="245"/>
      <c r="N2" s="245"/>
      <c r="O2" s="245"/>
      <c r="P2" s="245"/>
      <c r="Q2" s="245"/>
    </row>
    <row r="3" spans="1:17" x14ac:dyDescent="0.25">
      <c r="B3" s="450" t="s">
        <v>175</v>
      </c>
      <c r="E3" s="199" t="s">
        <v>26</v>
      </c>
      <c r="G3" s="246" t="s">
        <v>157</v>
      </c>
      <c r="H3" s="247" t="s">
        <v>156</v>
      </c>
      <c r="I3" s="248"/>
      <c r="J3" s="245"/>
      <c r="K3" s="245"/>
      <c r="L3" s="245"/>
      <c r="M3" s="245"/>
      <c r="N3" s="245"/>
      <c r="O3" s="245"/>
      <c r="P3" s="245"/>
      <c r="Q3" s="245"/>
    </row>
    <row r="4" spans="1:17" x14ac:dyDescent="0.25">
      <c r="A4" s="199" t="s">
        <v>174</v>
      </c>
      <c r="B4" s="451"/>
      <c r="C4" s="199" t="s">
        <v>121</v>
      </c>
      <c r="D4" s="199" t="s">
        <v>122</v>
      </c>
      <c r="E4" s="199" t="s">
        <v>27</v>
      </c>
      <c r="G4" s="249" t="s">
        <v>158</v>
      </c>
      <c r="H4" s="250" t="s">
        <v>14</v>
      </c>
      <c r="I4" s="251"/>
      <c r="J4" s="245"/>
      <c r="K4" s="245"/>
      <c r="L4" s="245"/>
      <c r="M4" s="245"/>
      <c r="N4" s="245"/>
      <c r="O4" s="245"/>
      <c r="P4" s="245"/>
      <c r="Q4" s="245"/>
    </row>
    <row r="5" spans="1:17" x14ac:dyDescent="0.25">
      <c r="A5" s="252" t="s">
        <v>273</v>
      </c>
      <c r="B5" s="252" t="s">
        <v>28</v>
      </c>
      <c r="C5" s="203">
        <v>40</v>
      </c>
      <c r="D5" s="252" t="s">
        <v>267</v>
      </c>
      <c r="E5" s="396"/>
      <c r="G5" s="249" t="s">
        <v>159</v>
      </c>
      <c r="H5" s="250" t="s">
        <v>14</v>
      </c>
      <c r="I5" s="251"/>
      <c r="J5" s="245"/>
      <c r="K5" s="245"/>
      <c r="L5" s="245"/>
      <c r="M5" s="245"/>
      <c r="N5" s="245"/>
      <c r="O5" s="245"/>
      <c r="P5" s="245"/>
      <c r="Q5" s="245"/>
    </row>
    <row r="6" spans="1:17" x14ac:dyDescent="0.25">
      <c r="A6" s="253" t="s">
        <v>273</v>
      </c>
      <c r="B6" s="253" t="s">
        <v>28</v>
      </c>
      <c r="C6" s="204">
        <v>80</v>
      </c>
      <c r="D6" s="253" t="s">
        <v>268</v>
      </c>
      <c r="E6" s="397"/>
      <c r="G6" s="249" t="s">
        <v>160</v>
      </c>
      <c r="H6" s="250" t="s">
        <v>14</v>
      </c>
      <c r="I6" s="251"/>
      <c r="J6" s="245"/>
      <c r="K6" s="245"/>
      <c r="L6" s="245"/>
      <c r="M6" s="245"/>
      <c r="N6" s="245"/>
      <c r="O6" s="245"/>
      <c r="P6" s="245"/>
      <c r="Q6" s="245"/>
    </row>
    <row r="7" spans="1:17" x14ac:dyDescent="0.25">
      <c r="A7" s="253" t="s">
        <v>273</v>
      </c>
      <c r="B7" s="253" t="s">
        <v>28</v>
      </c>
      <c r="C7" s="204">
        <v>120</v>
      </c>
      <c r="D7" s="253" t="s">
        <v>269</v>
      </c>
      <c r="E7" s="397"/>
      <c r="G7" s="249" t="s">
        <v>161</v>
      </c>
      <c r="H7" s="250" t="s">
        <v>14</v>
      </c>
      <c r="I7" s="251"/>
      <c r="J7" s="245"/>
      <c r="K7" s="245"/>
      <c r="L7" s="245"/>
      <c r="M7" s="245"/>
      <c r="N7" s="245"/>
      <c r="O7" s="245"/>
      <c r="P7" s="245"/>
      <c r="Q7" s="245"/>
    </row>
    <row r="8" spans="1:17" x14ac:dyDescent="0.25">
      <c r="A8" s="253" t="s">
        <v>273</v>
      </c>
      <c r="B8" s="253" t="s">
        <v>28</v>
      </c>
      <c r="C8" s="204">
        <v>160</v>
      </c>
      <c r="D8" s="253" t="s">
        <v>270</v>
      </c>
      <c r="E8" s="397"/>
      <c r="G8" s="249" t="s">
        <v>162</v>
      </c>
      <c r="H8" s="250" t="s">
        <v>14</v>
      </c>
      <c r="I8" s="251"/>
      <c r="J8" s="245"/>
      <c r="K8" s="245"/>
      <c r="L8" s="245"/>
      <c r="M8" s="245"/>
      <c r="N8" s="245"/>
      <c r="O8" s="245"/>
      <c r="P8" s="245"/>
      <c r="Q8" s="245"/>
    </row>
    <row r="9" spans="1:17" x14ac:dyDescent="0.25">
      <c r="A9" s="253" t="s">
        <v>273</v>
      </c>
      <c r="B9" s="253" t="s">
        <v>28</v>
      </c>
      <c r="C9" s="204">
        <v>200</v>
      </c>
      <c r="D9" s="253" t="s">
        <v>271</v>
      </c>
      <c r="E9" s="397"/>
      <c r="G9" s="249" t="s">
        <v>163</v>
      </c>
      <c r="H9" s="250" t="s">
        <v>14</v>
      </c>
      <c r="I9" s="251"/>
      <c r="J9" s="245"/>
      <c r="K9" s="245"/>
      <c r="L9" s="245"/>
      <c r="M9" s="245"/>
      <c r="N9" s="254"/>
      <c r="O9" s="254"/>
      <c r="P9" s="245"/>
      <c r="Q9" s="245"/>
    </row>
    <row r="10" spans="1:17" x14ac:dyDescent="0.25">
      <c r="A10" s="190" t="s">
        <v>274</v>
      </c>
      <c r="B10" s="190" t="s">
        <v>29</v>
      </c>
      <c r="C10" s="205">
        <v>52</v>
      </c>
      <c r="D10" s="190" t="s">
        <v>97</v>
      </c>
      <c r="E10" s="398"/>
      <c r="G10" s="249" t="s">
        <v>164</v>
      </c>
      <c r="H10" s="250" t="s">
        <v>14</v>
      </c>
      <c r="I10" s="251"/>
      <c r="J10" s="245"/>
      <c r="K10" s="245"/>
      <c r="L10" s="245"/>
      <c r="M10" s="245"/>
      <c r="N10" s="254"/>
      <c r="O10" s="254"/>
      <c r="P10" s="245"/>
      <c r="Q10" s="245"/>
    </row>
    <row r="11" spans="1:17" ht="17.25" x14ac:dyDescent="0.25">
      <c r="A11" s="190" t="s">
        <v>274</v>
      </c>
      <c r="B11" s="190" t="s">
        <v>29</v>
      </c>
      <c r="C11" s="205">
        <v>104</v>
      </c>
      <c r="D11" s="190" t="s">
        <v>185</v>
      </c>
      <c r="E11" s="398"/>
      <c r="G11" s="249" t="s">
        <v>165</v>
      </c>
      <c r="H11" s="250" t="s">
        <v>14</v>
      </c>
      <c r="I11" s="251"/>
      <c r="J11" s="245"/>
      <c r="K11" s="245"/>
      <c r="L11" s="245"/>
      <c r="M11" s="245"/>
      <c r="N11" s="254"/>
      <c r="O11" s="254"/>
      <c r="P11" s="245"/>
      <c r="Q11" s="245"/>
    </row>
    <row r="12" spans="1:17" x14ac:dyDescent="0.25">
      <c r="A12" s="190" t="s">
        <v>274</v>
      </c>
      <c r="B12" s="190" t="s">
        <v>29</v>
      </c>
      <c r="C12" s="205">
        <v>156</v>
      </c>
      <c r="D12" s="190" t="s">
        <v>186</v>
      </c>
      <c r="E12" s="398"/>
      <c r="G12" s="249" t="s">
        <v>166</v>
      </c>
      <c r="H12" s="250" t="s">
        <v>14</v>
      </c>
      <c r="I12" s="251"/>
      <c r="J12" s="245"/>
      <c r="K12" s="245"/>
      <c r="L12" s="245"/>
      <c r="M12" s="245"/>
      <c r="N12" s="254"/>
      <c r="O12" s="254"/>
      <c r="P12" s="245"/>
      <c r="Q12" s="245"/>
    </row>
    <row r="13" spans="1:17" x14ac:dyDescent="0.25">
      <c r="A13" s="190" t="s">
        <v>274</v>
      </c>
      <c r="B13" s="190" t="s">
        <v>29</v>
      </c>
      <c r="C13" s="205">
        <v>208</v>
      </c>
      <c r="D13" s="190" t="s">
        <v>187</v>
      </c>
      <c r="E13" s="398"/>
      <c r="G13" s="249" t="s">
        <v>167</v>
      </c>
      <c r="H13" s="250" t="s">
        <v>14</v>
      </c>
      <c r="I13" s="251"/>
      <c r="J13" s="245"/>
      <c r="K13" s="245"/>
      <c r="L13" s="245"/>
      <c r="M13" s="245"/>
      <c r="N13" s="254"/>
      <c r="O13" s="254"/>
      <c r="P13" s="245"/>
      <c r="Q13" s="245"/>
    </row>
    <row r="14" spans="1:17" x14ac:dyDescent="0.25">
      <c r="A14" s="190" t="s">
        <v>274</v>
      </c>
      <c r="B14" s="190" t="s">
        <v>29</v>
      </c>
      <c r="C14" s="205">
        <v>255</v>
      </c>
      <c r="D14" s="190" t="s">
        <v>188</v>
      </c>
      <c r="E14" s="398"/>
      <c r="G14" s="249" t="s">
        <v>168</v>
      </c>
      <c r="H14" s="250" t="s">
        <v>14</v>
      </c>
      <c r="I14" s="251"/>
      <c r="J14" s="245"/>
      <c r="K14" s="245"/>
      <c r="L14" s="245"/>
      <c r="M14" s="245"/>
      <c r="N14" s="254"/>
      <c r="O14" s="254"/>
      <c r="P14" s="245"/>
      <c r="Q14" s="245"/>
    </row>
    <row r="15" spans="1:17" x14ac:dyDescent="0.25">
      <c r="A15" s="190" t="s">
        <v>274</v>
      </c>
      <c r="B15" s="190" t="s">
        <v>29</v>
      </c>
      <c r="C15" s="205">
        <v>230</v>
      </c>
      <c r="D15" s="190" t="s">
        <v>666</v>
      </c>
      <c r="E15" s="398"/>
      <c r="G15" s="249" t="s">
        <v>737</v>
      </c>
      <c r="H15" s="250" t="s">
        <v>14</v>
      </c>
      <c r="I15" s="251"/>
      <c r="J15" s="245"/>
      <c r="K15" s="245"/>
      <c r="L15" s="245"/>
      <c r="M15" s="245"/>
      <c r="N15" s="254"/>
      <c r="O15" s="254"/>
      <c r="P15" s="245"/>
      <c r="Q15" s="245"/>
    </row>
    <row r="16" spans="1:17" x14ac:dyDescent="0.25">
      <c r="A16" s="190" t="s">
        <v>274</v>
      </c>
      <c r="B16" s="190" t="s">
        <v>29</v>
      </c>
      <c r="C16" s="205">
        <v>12</v>
      </c>
      <c r="D16" s="190" t="s">
        <v>671</v>
      </c>
      <c r="E16" s="398"/>
      <c r="G16" s="249"/>
      <c r="H16" s="250"/>
      <c r="I16" s="251"/>
      <c r="J16" s="245"/>
      <c r="K16" s="245"/>
      <c r="L16" s="245"/>
      <c r="M16" s="245"/>
      <c r="N16" s="254"/>
      <c r="O16" s="254"/>
      <c r="P16" s="245"/>
      <c r="Q16" s="245"/>
    </row>
    <row r="17" spans="1:17" x14ac:dyDescent="0.25">
      <c r="A17" s="253" t="s">
        <v>274</v>
      </c>
      <c r="B17" s="253" t="s">
        <v>29</v>
      </c>
      <c r="C17" s="204">
        <v>120</v>
      </c>
      <c r="D17" s="253" t="s">
        <v>189</v>
      </c>
      <c r="E17" s="397"/>
      <c r="G17" s="249"/>
      <c r="H17" s="250"/>
      <c r="I17" s="251"/>
      <c r="J17" s="245"/>
      <c r="K17" s="245"/>
      <c r="L17" s="245"/>
      <c r="M17" s="245"/>
      <c r="N17" s="254"/>
      <c r="O17" s="254"/>
      <c r="P17" s="245"/>
      <c r="Q17" s="245"/>
    </row>
    <row r="18" spans="1:17" x14ac:dyDescent="0.25">
      <c r="A18" s="253" t="s">
        <v>274</v>
      </c>
      <c r="B18" s="253" t="s">
        <v>29</v>
      </c>
      <c r="C18" s="204">
        <v>160</v>
      </c>
      <c r="D18" s="253" t="s">
        <v>190</v>
      </c>
      <c r="E18" s="397"/>
      <c r="G18" s="255" t="s">
        <v>124</v>
      </c>
      <c r="H18" s="255"/>
      <c r="J18" s="245"/>
      <c r="K18" s="245"/>
      <c r="L18" s="245"/>
      <c r="M18" s="245"/>
      <c r="N18" s="256"/>
      <c r="O18" s="256"/>
      <c r="P18" s="245"/>
      <c r="Q18" s="245"/>
    </row>
    <row r="19" spans="1:17" x14ac:dyDescent="0.25">
      <c r="A19" s="253" t="s">
        <v>274</v>
      </c>
      <c r="B19" s="253" t="s">
        <v>29</v>
      </c>
      <c r="C19" s="204">
        <v>200</v>
      </c>
      <c r="D19" s="253" t="s">
        <v>191</v>
      </c>
      <c r="E19" s="397"/>
    </row>
    <row r="20" spans="1:17" x14ac:dyDescent="0.25">
      <c r="A20" s="190" t="s">
        <v>137</v>
      </c>
      <c r="B20" s="190" t="s">
        <v>39</v>
      </c>
      <c r="C20" s="205">
        <v>52</v>
      </c>
      <c r="D20" s="190" t="s">
        <v>176</v>
      </c>
      <c r="E20" s="398"/>
      <c r="F20" s="245"/>
      <c r="G20" s="245"/>
      <c r="H20" s="245"/>
    </row>
    <row r="21" spans="1:17" x14ac:dyDescent="0.25">
      <c r="A21" s="190" t="s">
        <v>137</v>
      </c>
      <c r="B21" s="190" t="s">
        <v>39</v>
      </c>
      <c r="C21" s="205">
        <v>104</v>
      </c>
      <c r="D21" s="190" t="s">
        <v>192</v>
      </c>
      <c r="E21" s="398"/>
      <c r="F21" s="245"/>
      <c r="G21" s="245"/>
      <c r="H21" s="245"/>
    </row>
    <row r="22" spans="1:17" x14ac:dyDescent="0.25">
      <c r="A22" s="190" t="s">
        <v>137</v>
      </c>
      <c r="B22" s="190" t="s">
        <v>39</v>
      </c>
      <c r="C22" s="205">
        <v>156</v>
      </c>
      <c r="D22" s="190" t="s">
        <v>193</v>
      </c>
      <c r="E22" s="398"/>
      <c r="F22" s="245"/>
      <c r="G22" s="245"/>
      <c r="H22" s="245"/>
    </row>
    <row r="23" spans="1:17" x14ac:dyDescent="0.25">
      <c r="A23" s="190" t="s">
        <v>137</v>
      </c>
      <c r="B23" s="190" t="s">
        <v>39</v>
      </c>
      <c r="C23" s="205">
        <v>208</v>
      </c>
      <c r="D23" s="190" t="s">
        <v>194</v>
      </c>
      <c r="E23" s="398"/>
      <c r="F23" s="245"/>
      <c r="G23" s="245"/>
      <c r="H23" s="245"/>
    </row>
    <row r="24" spans="1:17" x14ac:dyDescent="0.25">
      <c r="A24" s="190" t="s">
        <v>137</v>
      </c>
      <c r="B24" s="190" t="s">
        <v>39</v>
      </c>
      <c r="C24" s="205">
        <v>255</v>
      </c>
      <c r="D24" s="190" t="s">
        <v>195</v>
      </c>
      <c r="E24" s="398"/>
      <c r="F24" s="245"/>
      <c r="G24" s="245"/>
      <c r="H24" s="245"/>
    </row>
    <row r="25" spans="1:17" x14ac:dyDescent="0.25">
      <c r="A25" s="253" t="s">
        <v>137</v>
      </c>
      <c r="B25" s="253" t="s">
        <v>39</v>
      </c>
      <c r="C25" s="204">
        <v>40</v>
      </c>
      <c r="D25" s="253" t="s">
        <v>196</v>
      </c>
      <c r="E25" s="397"/>
      <c r="F25" s="245"/>
      <c r="G25" s="245"/>
      <c r="H25" s="245"/>
    </row>
    <row r="26" spans="1:17" x14ac:dyDescent="0.25">
      <c r="A26" s="253" t="s">
        <v>137</v>
      </c>
      <c r="B26" s="253" t="s">
        <v>39</v>
      </c>
      <c r="C26" s="204">
        <v>80</v>
      </c>
      <c r="D26" s="253" t="s">
        <v>197</v>
      </c>
      <c r="E26" s="397"/>
      <c r="F26" s="245"/>
      <c r="G26" s="245"/>
      <c r="H26" s="245"/>
    </row>
    <row r="27" spans="1:17" x14ac:dyDescent="0.25">
      <c r="A27" s="253" t="s">
        <v>137</v>
      </c>
      <c r="B27" s="253" t="s">
        <v>39</v>
      </c>
      <c r="C27" s="204">
        <v>120</v>
      </c>
      <c r="D27" s="253" t="s">
        <v>198</v>
      </c>
      <c r="E27" s="397"/>
      <c r="F27" s="245"/>
      <c r="G27" s="245"/>
      <c r="H27" s="245"/>
    </row>
    <row r="28" spans="1:17" x14ac:dyDescent="0.25">
      <c r="A28" s="253" t="s">
        <v>137</v>
      </c>
      <c r="B28" s="253" t="s">
        <v>39</v>
      </c>
      <c r="C28" s="204">
        <v>160</v>
      </c>
      <c r="D28" s="253" t="s">
        <v>199</v>
      </c>
      <c r="E28" s="397"/>
      <c r="F28" s="245"/>
      <c r="G28" s="245"/>
      <c r="H28" s="245"/>
    </row>
    <row r="29" spans="1:17" x14ac:dyDescent="0.25">
      <c r="A29" s="253" t="s">
        <v>137</v>
      </c>
      <c r="B29" s="253" t="s">
        <v>39</v>
      </c>
      <c r="C29" s="204">
        <v>200</v>
      </c>
      <c r="D29" s="253" t="s">
        <v>200</v>
      </c>
      <c r="E29" s="397"/>
      <c r="F29" s="245"/>
      <c r="G29" s="245"/>
      <c r="H29" s="245"/>
    </row>
    <row r="30" spans="1:17" x14ac:dyDescent="0.25">
      <c r="A30" s="190" t="s">
        <v>138</v>
      </c>
      <c r="B30" s="190" t="s">
        <v>30</v>
      </c>
      <c r="C30" s="205">
        <v>52</v>
      </c>
      <c r="D30" s="190" t="s">
        <v>177</v>
      </c>
      <c r="E30" s="398"/>
    </row>
    <row r="31" spans="1:17" x14ac:dyDescent="0.25">
      <c r="A31" s="190" t="s">
        <v>138</v>
      </c>
      <c r="B31" s="190" t="s">
        <v>30</v>
      </c>
      <c r="C31" s="205">
        <v>104</v>
      </c>
      <c r="D31" s="190" t="s">
        <v>201</v>
      </c>
      <c r="E31" s="398"/>
    </row>
    <row r="32" spans="1:17" x14ac:dyDescent="0.25">
      <c r="A32" s="190" t="s">
        <v>138</v>
      </c>
      <c r="B32" s="190" t="s">
        <v>30</v>
      </c>
      <c r="C32" s="205">
        <v>156</v>
      </c>
      <c r="D32" s="190" t="s">
        <v>202</v>
      </c>
      <c r="E32" s="398"/>
    </row>
    <row r="33" spans="1:5" x14ac:dyDescent="0.25">
      <c r="A33" s="190" t="s">
        <v>138</v>
      </c>
      <c r="B33" s="190" t="s">
        <v>30</v>
      </c>
      <c r="C33" s="205">
        <v>208</v>
      </c>
      <c r="D33" s="190" t="s">
        <v>203</v>
      </c>
      <c r="E33" s="398"/>
    </row>
    <row r="34" spans="1:5" x14ac:dyDescent="0.25">
      <c r="A34" s="190" t="s">
        <v>138</v>
      </c>
      <c r="B34" s="190" t="s">
        <v>30</v>
      </c>
      <c r="C34" s="205">
        <v>255</v>
      </c>
      <c r="D34" s="190" t="s">
        <v>204</v>
      </c>
      <c r="E34" s="398"/>
    </row>
    <row r="35" spans="1:5" x14ac:dyDescent="0.25">
      <c r="A35" s="190" t="s">
        <v>138</v>
      </c>
      <c r="B35" s="190" t="s">
        <v>30</v>
      </c>
      <c r="C35" s="205">
        <v>12</v>
      </c>
      <c r="D35" s="190" t="s">
        <v>736</v>
      </c>
      <c r="E35" s="398"/>
    </row>
    <row r="36" spans="1:5" x14ac:dyDescent="0.25">
      <c r="A36" s="253" t="s">
        <v>138</v>
      </c>
      <c r="B36" s="253" t="s">
        <v>30</v>
      </c>
      <c r="C36" s="204">
        <v>80</v>
      </c>
      <c r="D36" s="253" t="s">
        <v>205</v>
      </c>
      <c r="E36" s="397"/>
    </row>
    <row r="37" spans="1:5" x14ac:dyDescent="0.25">
      <c r="A37" s="253" t="s">
        <v>138</v>
      </c>
      <c r="B37" s="253" t="s">
        <v>30</v>
      </c>
      <c r="C37" s="204">
        <v>120</v>
      </c>
      <c r="D37" s="253" t="s">
        <v>206</v>
      </c>
      <c r="E37" s="397"/>
    </row>
    <row r="38" spans="1:5" x14ac:dyDescent="0.25">
      <c r="A38" s="253" t="s">
        <v>138</v>
      </c>
      <c r="B38" s="253" t="s">
        <v>30</v>
      </c>
      <c r="C38" s="204">
        <v>160</v>
      </c>
      <c r="D38" s="253" t="s">
        <v>207</v>
      </c>
      <c r="E38" s="397"/>
    </row>
    <row r="39" spans="1:5" x14ac:dyDescent="0.25">
      <c r="A39" s="253" t="s">
        <v>138</v>
      </c>
      <c r="B39" s="253" t="s">
        <v>30</v>
      </c>
      <c r="C39" s="204">
        <v>200</v>
      </c>
      <c r="D39" s="253" t="s">
        <v>208</v>
      </c>
      <c r="E39" s="397"/>
    </row>
    <row r="40" spans="1:5" x14ac:dyDescent="0.25">
      <c r="A40" s="190" t="s">
        <v>275</v>
      </c>
      <c r="B40" s="190" t="s">
        <v>38</v>
      </c>
      <c r="C40" s="205">
        <v>52</v>
      </c>
      <c r="D40" s="190" t="s">
        <v>178</v>
      </c>
      <c r="E40" s="398"/>
    </row>
    <row r="41" spans="1:5" x14ac:dyDescent="0.25">
      <c r="A41" s="190" t="s">
        <v>275</v>
      </c>
      <c r="B41" s="190" t="s">
        <v>38</v>
      </c>
      <c r="C41" s="205">
        <v>104</v>
      </c>
      <c r="D41" s="190" t="s">
        <v>210</v>
      </c>
      <c r="E41" s="398"/>
    </row>
    <row r="42" spans="1:5" x14ac:dyDescent="0.25">
      <c r="A42" s="190" t="s">
        <v>275</v>
      </c>
      <c r="B42" s="190" t="s">
        <v>38</v>
      </c>
      <c r="C42" s="205">
        <v>156</v>
      </c>
      <c r="D42" s="190" t="s">
        <v>211</v>
      </c>
      <c r="E42" s="398"/>
    </row>
    <row r="43" spans="1:5" x14ac:dyDescent="0.25">
      <c r="A43" s="190" t="s">
        <v>275</v>
      </c>
      <c r="B43" s="190" t="s">
        <v>38</v>
      </c>
      <c r="C43" s="205">
        <v>208</v>
      </c>
      <c r="D43" s="190" t="s">
        <v>212</v>
      </c>
      <c r="E43" s="398"/>
    </row>
    <row r="44" spans="1:5" x14ac:dyDescent="0.25">
      <c r="A44" s="190" t="s">
        <v>275</v>
      </c>
      <c r="B44" s="190" t="s">
        <v>38</v>
      </c>
      <c r="C44" s="205">
        <v>255</v>
      </c>
      <c r="D44" s="190" t="s">
        <v>213</v>
      </c>
      <c r="E44" s="398"/>
    </row>
    <row r="45" spans="1:5" x14ac:dyDescent="0.25">
      <c r="A45" s="190" t="s">
        <v>275</v>
      </c>
      <c r="B45" s="190" t="s">
        <v>38</v>
      </c>
      <c r="C45" s="205">
        <v>230</v>
      </c>
      <c r="D45" s="190" t="s">
        <v>667</v>
      </c>
      <c r="E45" s="398"/>
    </row>
    <row r="46" spans="1:5" x14ac:dyDescent="0.25">
      <c r="A46" s="190" t="s">
        <v>275</v>
      </c>
      <c r="B46" s="190" t="s">
        <v>38</v>
      </c>
      <c r="C46" s="205">
        <v>92</v>
      </c>
      <c r="D46" s="190" t="s">
        <v>668</v>
      </c>
      <c r="E46" s="398"/>
    </row>
    <row r="47" spans="1:5" x14ac:dyDescent="0.25">
      <c r="A47" s="190" t="s">
        <v>275</v>
      </c>
      <c r="B47" s="190" t="s">
        <v>38</v>
      </c>
      <c r="C47" s="205">
        <v>12</v>
      </c>
      <c r="D47" s="190" t="s">
        <v>669</v>
      </c>
      <c r="E47" s="398"/>
    </row>
    <row r="48" spans="1:5" x14ac:dyDescent="0.25">
      <c r="A48" s="190" t="s">
        <v>275</v>
      </c>
      <c r="B48" s="190" t="s">
        <v>38</v>
      </c>
      <c r="C48" s="205">
        <v>26</v>
      </c>
      <c r="D48" s="190" t="s">
        <v>672</v>
      </c>
      <c r="E48" s="398"/>
    </row>
    <row r="49" spans="1:5" x14ac:dyDescent="0.25">
      <c r="A49" s="253" t="s">
        <v>275</v>
      </c>
      <c r="B49" s="253" t="s">
        <v>38</v>
      </c>
      <c r="C49" s="204">
        <v>200</v>
      </c>
      <c r="D49" s="253" t="s">
        <v>209</v>
      </c>
      <c r="E49" s="397"/>
    </row>
    <row r="50" spans="1:5" x14ac:dyDescent="0.25">
      <c r="A50" s="190" t="s">
        <v>276</v>
      </c>
      <c r="B50" s="190" t="s">
        <v>139</v>
      </c>
      <c r="C50" s="205">
        <v>52</v>
      </c>
      <c r="D50" s="190" t="s">
        <v>179</v>
      </c>
      <c r="E50" s="398"/>
    </row>
    <row r="51" spans="1:5" x14ac:dyDescent="0.25">
      <c r="A51" s="190" t="s">
        <v>276</v>
      </c>
      <c r="B51" s="190" t="s">
        <v>139</v>
      </c>
      <c r="C51" s="205">
        <v>104</v>
      </c>
      <c r="D51" s="190" t="s">
        <v>221</v>
      </c>
      <c r="E51" s="398"/>
    </row>
    <row r="52" spans="1:5" x14ac:dyDescent="0.25">
      <c r="A52" s="190" t="s">
        <v>276</v>
      </c>
      <c r="B52" s="190" t="s">
        <v>139</v>
      </c>
      <c r="C52" s="205">
        <v>156</v>
      </c>
      <c r="D52" s="190" t="s">
        <v>222</v>
      </c>
      <c r="E52" s="398"/>
    </row>
    <row r="53" spans="1:5" x14ac:dyDescent="0.25">
      <c r="A53" s="190" t="s">
        <v>276</v>
      </c>
      <c r="B53" s="190" t="s">
        <v>139</v>
      </c>
      <c r="C53" s="205">
        <v>208</v>
      </c>
      <c r="D53" s="190" t="s">
        <v>214</v>
      </c>
      <c r="E53" s="398"/>
    </row>
    <row r="54" spans="1:5" x14ac:dyDescent="0.25">
      <c r="A54" s="190" t="s">
        <v>276</v>
      </c>
      <c r="B54" s="190" t="s">
        <v>139</v>
      </c>
      <c r="C54" s="205">
        <v>255</v>
      </c>
      <c r="D54" s="190" t="s">
        <v>215</v>
      </c>
      <c r="E54" s="398"/>
    </row>
    <row r="55" spans="1:5" x14ac:dyDescent="0.25">
      <c r="A55" s="253" t="s">
        <v>276</v>
      </c>
      <c r="B55" s="253" t="s">
        <v>139</v>
      </c>
      <c r="C55" s="204">
        <v>40</v>
      </c>
      <c r="D55" s="253" t="s">
        <v>216</v>
      </c>
      <c r="E55" s="397"/>
    </row>
    <row r="56" spans="1:5" x14ac:dyDescent="0.25">
      <c r="A56" s="253" t="s">
        <v>276</v>
      </c>
      <c r="B56" s="253" t="s">
        <v>139</v>
      </c>
      <c r="C56" s="204">
        <v>80</v>
      </c>
      <c r="D56" s="253" t="s">
        <v>217</v>
      </c>
      <c r="E56" s="397"/>
    </row>
    <row r="57" spans="1:5" x14ac:dyDescent="0.25">
      <c r="A57" s="253" t="s">
        <v>276</v>
      </c>
      <c r="B57" s="253" t="s">
        <v>139</v>
      </c>
      <c r="C57" s="204">
        <v>120</v>
      </c>
      <c r="D57" s="253" t="s">
        <v>218</v>
      </c>
      <c r="E57" s="397"/>
    </row>
    <row r="58" spans="1:5" x14ac:dyDescent="0.25">
      <c r="A58" s="253" t="s">
        <v>276</v>
      </c>
      <c r="B58" s="253" t="s">
        <v>139</v>
      </c>
      <c r="C58" s="204">
        <v>160</v>
      </c>
      <c r="D58" s="253" t="s">
        <v>219</v>
      </c>
      <c r="E58" s="397"/>
    </row>
    <row r="59" spans="1:5" x14ac:dyDescent="0.25">
      <c r="A59" s="253" t="s">
        <v>276</v>
      </c>
      <c r="B59" s="253" t="s">
        <v>139</v>
      </c>
      <c r="C59" s="204">
        <v>200</v>
      </c>
      <c r="D59" s="253" t="s">
        <v>220</v>
      </c>
      <c r="E59" s="397"/>
    </row>
    <row r="60" spans="1:5" x14ac:dyDescent="0.25">
      <c r="A60" s="190" t="s">
        <v>223</v>
      </c>
      <c r="B60" s="190" t="s">
        <v>40</v>
      </c>
      <c r="C60" s="205">
        <v>52</v>
      </c>
      <c r="D60" s="190" t="s">
        <v>180</v>
      </c>
      <c r="E60" s="398"/>
    </row>
    <row r="61" spans="1:5" x14ac:dyDescent="0.25">
      <c r="A61" s="190" t="s">
        <v>223</v>
      </c>
      <c r="B61" s="190" t="s">
        <v>40</v>
      </c>
      <c r="C61" s="205">
        <v>104</v>
      </c>
      <c r="D61" s="190" t="s">
        <v>224</v>
      </c>
      <c r="E61" s="398"/>
    </row>
    <row r="62" spans="1:5" x14ac:dyDescent="0.25">
      <c r="A62" s="190" t="s">
        <v>223</v>
      </c>
      <c r="B62" s="190" t="s">
        <v>40</v>
      </c>
      <c r="C62" s="205">
        <v>156</v>
      </c>
      <c r="D62" s="190" t="s">
        <v>225</v>
      </c>
      <c r="E62" s="398"/>
    </row>
    <row r="63" spans="1:5" x14ac:dyDescent="0.25">
      <c r="A63" s="190" t="s">
        <v>223</v>
      </c>
      <c r="B63" s="190" t="s">
        <v>40</v>
      </c>
      <c r="C63" s="205">
        <v>208</v>
      </c>
      <c r="D63" s="190" t="s">
        <v>226</v>
      </c>
      <c r="E63" s="398"/>
    </row>
    <row r="64" spans="1:5" x14ac:dyDescent="0.25">
      <c r="A64" s="190" t="s">
        <v>223</v>
      </c>
      <c r="B64" s="190" t="s">
        <v>40</v>
      </c>
      <c r="C64" s="205">
        <v>255</v>
      </c>
      <c r="D64" s="190" t="s">
        <v>227</v>
      </c>
      <c r="E64" s="398"/>
    </row>
    <row r="65" spans="1:5" x14ac:dyDescent="0.25">
      <c r="A65" s="190" t="s">
        <v>223</v>
      </c>
      <c r="B65" s="190" t="s">
        <v>40</v>
      </c>
      <c r="C65" s="205">
        <v>230</v>
      </c>
      <c r="D65" s="190" t="s">
        <v>697</v>
      </c>
      <c r="E65" s="398"/>
    </row>
    <row r="66" spans="1:5" x14ac:dyDescent="0.25">
      <c r="A66" s="190" t="s">
        <v>223</v>
      </c>
      <c r="B66" s="190" t="s">
        <v>40</v>
      </c>
      <c r="C66" s="205">
        <v>92</v>
      </c>
      <c r="D66" s="190" t="s">
        <v>698</v>
      </c>
      <c r="E66" s="398"/>
    </row>
    <row r="67" spans="1:5" x14ac:dyDescent="0.25">
      <c r="A67" s="190" t="s">
        <v>223</v>
      </c>
      <c r="B67" s="190" t="s">
        <v>40</v>
      </c>
      <c r="C67" s="205">
        <v>12</v>
      </c>
      <c r="D67" s="190" t="s">
        <v>670</v>
      </c>
      <c r="E67" s="398"/>
    </row>
    <row r="68" spans="1:5" x14ac:dyDescent="0.25">
      <c r="A68" s="190" t="s">
        <v>223</v>
      </c>
      <c r="B68" s="190" t="s">
        <v>40</v>
      </c>
      <c r="C68" s="205">
        <v>26</v>
      </c>
      <c r="D68" s="190" t="s">
        <v>673</v>
      </c>
      <c r="E68" s="398"/>
    </row>
    <row r="69" spans="1:5" x14ac:dyDescent="0.25">
      <c r="A69" s="253" t="s">
        <v>223</v>
      </c>
      <c r="B69" s="253" t="s">
        <v>40</v>
      </c>
      <c r="C69" s="204">
        <v>200</v>
      </c>
      <c r="D69" s="253" t="s">
        <v>228</v>
      </c>
      <c r="E69" s="397"/>
    </row>
    <row r="70" spans="1:5" hidden="1" x14ac:dyDescent="0.25">
      <c r="A70" s="190" t="s">
        <v>277</v>
      </c>
      <c r="B70" s="190" t="s">
        <v>170</v>
      </c>
      <c r="C70" s="205">
        <v>52</v>
      </c>
      <c r="D70" s="190" t="s">
        <v>181</v>
      </c>
      <c r="E70" s="398"/>
    </row>
    <row r="71" spans="1:5" hidden="1" x14ac:dyDescent="0.25">
      <c r="A71" s="190" t="s">
        <v>277</v>
      </c>
      <c r="B71" s="190" t="s">
        <v>170</v>
      </c>
      <c r="C71" s="205">
        <v>104</v>
      </c>
      <c r="D71" s="190" t="s">
        <v>234</v>
      </c>
      <c r="E71" s="398"/>
    </row>
    <row r="72" spans="1:5" hidden="1" x14ac:dyDescent="0.25">
      <c r="A72" s="190" t="s">
        <v>277</v>
      </c>
      <c r="B72" s="190" t="s">
        <v>170</v>
      </c>
      <c r="C72" s="205">
        <v>156</v>
      </c>
      <c r="D72" s="190" t="s">
        <v>235</v>
      </c>
      <c r="E72" s="398"/>
    </row>
    <row r="73" spans="1:5" hidden="1" x14ac:dyDescent="0.25">
      <c r="A73" s="190" t="s">
        <v>277</v>
      </c>
      <c r="B73" s="190" t="s">
        <v>170</v>
      </c>
      <c r="C73" s="205">
        <v>208</v>
      </c>
      <c r="D73" s="190" t="s">
        <v>236</v>
      </c>
      <c r="E73" s="398"/>
    </row>
    <row r="74" spans="1:5" hidden="1" x14ac:dyDescent="0.25">
      <c r="A74" s="190" t="s">
        <v>277</v>
      </c>
      <c r="B74" s="190" t="s">
        <v>170</v>
      </c>
      <c r="C74" s="205">
        <v>255</v>
      </c>
      <c r="D74" s="190" t="s">
        <v>237</v>
      </c>
      <c r="E74" s="398"/>
    </row>
    <row r="75" spans="1:5" hidden="1" x14ac:dyDescent="0.25">
      <c r="A75" s="190" t="s">
        <v>277</v>
      </c>
      <c r="B75" s="190" t="s">
        <v>170</v>
      </c>
      <c r="C75" s="205">
        <v>40</v>
      </c>
      <c r="D75" s="190" t="s">
        <v>229</v>
      </c>
      <c r="E75" s="398"/>
    </row>
    <row r="76" spans="1:5" hidden="1" x14ac:dyDescent="0.25">
      <c r="A76" s="190" t="s">
        <v>277</v>
      </c>
      <c r="B76" s="190" t="s">
        <v>170</v>
      </c>
      <c r="C76" s="205">
        <v>80</v>
      </c>
      <c r="D76" s="190" t="s">
        <v>230</v>
      </c>
      <c r="E76" s="398"/>
    </row>
    <row r="77" spans="1:5" hidden="1" x14ac:dyDescent="0.25">
      <c r="A77" s="190" t="s">
        <v>277</v>
      </c>
      <c r="B77" s="190" t="s">
        <v>170</v>
      </c>
      <c r="C77" s="205">
        <v>120</v>
      </c>
      <c r="D77" s="190" t="s">
        <v>231</v>
      </c>
      <c r="E77" s="398"/>
    </row>
    <row r="78" spans="1:5" hidden="1" x14ac:dyDescent="0.25">
      <c r="A78" s="190" t="s">
        <v>277</v>
      </c>
      <c r="B78" s="190" t="s">
        <v>170</v>
      </c>
      <c r="C78" s="205">
        <v>160</v>
      </c>
      <c r="D78" s="190" t="s">
        <v>232</v>
      </c>
      <c r="E78" s="398"/>
    </row>
    <row r="79" spans="1:5" hidden="1" x14ac:dyDescent="0.25">
      <c r="A79" s="190" t="s">
        <v>277</v>
      </c>
      <c r="B79" s="190" t="s">
        <v>170</v>
      </c>
      <c r="C79" s="205">
        <v>200</v>
      </c>
      <c r="D79" s="190" t="s">
        <v>233</v>
      </c>
      <c r="E79" s="398"/>
    </row>
    <row r="80" spans="1:5" x14ac:dyDescent="0.25">
      <c r="A80" s="190" t="s">
        <v>132</v>
      </c>
      <c r="B80" s="190" t="s">
        <v>171</v>
      </c>
      <c r="C80" s="205">
        <v>52</v>
      </c>
      <c r="D80" s="190" t="s">
        <v>182</v>
      </c>
      <c r="E80" s="398"/>
    </row>
    <row r="81" spans="1:5" x14ac:dyDescent="0.25">
      <c r="A81" s="190" t="s">
        <v>132</v>
      </c>
      <c r="B81" s="190" t="s">
        <v>171</v>
      </c>
      <c r="C81" s="205">
        <v>104</v>
      </c>
      <c r="D81" s="190" t="s">
        <v>238</v>
      </c>
      <c r="E81" s="398"/>
    </row>
    <row r="82" spans="1:5" x14ac:dyDescent="0.25">
      <c r="A82" s="190" t="s">
        <v>132</v>
      </c>
      <c r="B82" s="190" t="s">
        <v>171</v>
      </c>
      <c r="C82" s="205">
        <v>156</v>
      </c>
      <c r="D82" s="190" t="s">
        <v>239</v>
      </c>
      <c r="E82" s="398"/>
    </row>
    <row r="83" spans="1:5" x14ac:dyDescent="0.25">
      <c r="A83" s="190" t="s">
        <v>132</v>
      </c>
      <c r="B83" s="190" t="s">
        <v>171</v>
      </c>
      <c r="C83" s="205">
        <v>208</v>
      </c>
      <c r="D83" s="190" t="s">
        <v>240</v>
      </c>
      <c r="E83" s="398"/>
    </row>
    <row r="84" spans="1:5" x14ac:dyDescent="0.25">
      <c r="A84" s="190" t="s">
        <v>132</v>
      </c>
      <c r="B84" s="190" t="s">
        <v>171</v>
      </c>
      <c r="C84" s="205">
        <v>255</v>
      </c>
      <c r="D84" s="190" t="s">
        <v>241</v>
      </c>
      <c r="E84" s="398"/>
    </row>
    <row r="85" spans="1:5" x14ac:dyDescent="0.25">
      <c r="A85" s="190" t="s">
        <v>132</v>
      </c>
      <c r="B85" s="190" t="s">
        <v>171</v>
      </c>
      <c r="C85" s="205">
        <v>230</v>
      </c>
      <c r="D85" s="190" t="s">
        <v>695</v>
      </c>
      <c r="E85" s="398"/>
    </row>
    <row r="86" spans="1:5" x14ac:dyDescent="0.25">
      <c r="A86" s="253" t="s">
        <v>132</v>
      </c>
      <c r="B86" s="253" t="s">
        <v>171</v>
      </c>
      <c r="C86" s="204">
        <v>230</v>
      </c>
      <c r="D86" s="253" t="s">
        <v>242</v>
      </c>
      <c r="E86" s="397"/>
    </row>
    <row r="87" spans="1:5" x14ac:dyDescent="0.25">
      <c r="A87" s="253" t="s">
        <v>132</v>
      </c>
      <c r="B87" s="253" t="s">
        <v>171</v>
      </c>
      <c r="C87" s="204">
        <v>120</v>
      </c>
      <c r="D87" s="253" t="s">
        <v>243</v>
      </c>
      <c r="E87" s="397"/>
    </row>
    <row r="88" spans="1:5" x14ac:dyDescent="0.25">
      <c r="A88" s="253" t="s">
        <v>132</v>
      </c>
      <c r="B88" s="253" t="s">
        <v>171</v>
      </c>
      <c r="C88" s="204">
        <v>160</v>
      </c>
      <c r="D88" s="253" t="s">
        <v>244</v>
      </c>
      <c r="E88" s="397"/>
    </row>
    <row r="89" spans="1:5" x14ac:dyDescent="0.25">
      <c r="A89" s="253" t="s">
        <v>132</v>
      </c>
      <c r="B89" s="253" t="s">
        <v>171</v>
      </c>
      <c r="C89" s="204">
        <v>200</v>
      </c>
      <c r="D89" s="253" t="s">
        <v>245</v>
      </c>
      <c r="E89" s="397"/>
    </row>
    <row r="90" spans="1:5" x14ac:dyDescent="0.25">
      <c r="A90" s="190" t="s">
        <v>133</v>
      </c>
      <c r="B90" s="190" t="s">
        <v>172</v>
      </c>
      <c r="C90" s="205">
        <v>52</v>
      </c>
      <c r="D90" s="190" t="s">
        <v>183</v>
      </c>
      <c r="E90" s="398"/>
    </row>
    <row r="91" spans="1:5" x14ac:dyDescent="0.25">
      <c r="A91" s="190" t="s">
        <v>133</v>
      </c>
      <c r="B91" s="190" t="s">
        <v>172</v>
      </c>
      <c r="C91" s="205">
        <v>104</v>
      </c>
      <c r="D91" s="190" t="s">
        <v>246</v>
      </c>
      <c r="E91" s="398"/>
    </row>
    <row r="92" spans="1:5" x14ac:dyDescent="0.25">
      <c r="A92" s="190" t="s">
        <v>133</v>
      </c>
      <c r="B92" s="190" t="s">
        <v>172</v>
      </c>
      <c r="C92" s="205">
        <v>156</v>
      </c>
      <c r="D92" s="190" t="s">
        <v>247</v>
      </c>
      <c r="E92" s="398"/>
    </row>
    <row r="93" spans="1:5" x14ac:dyDescent="0.25">
      <c r="A93" s="190" t="s">
        <v>133</v>
      </c>
      <c r="B93" s="190" t="s">
        <v>172</v>
      </c>
      <c r="C93" s="205">
        <v>208</v>
      </c>
      <c r="D93" s="190" t="s">
        <v>248</v>
      </c>
      <c r="E93" s="398"/>
    </row>
    <row r="94" spans="1:5" x14ac:dyDescent="0.25">
      <c r="A94" s="190" t="s">
        <v>133</v>
      </c>
      <c r="B94" s="190" t="s">
        <v>172</v>
      </c>
      <c r="C94" s="205">
        <v>255</v>
      </c>
      <c r="D94" s="190" t="s">
        <v>249</v>
      </c>
      <c r="E94" s="398"/>
    </row>
    <row r="95" spans="1:5" x14ac:dyDescent="0.25">
      <c r="A95" s="253" t="s">
        <v>133</v>
      </c>
      <c r="B95" s="253" t="s">
        <v>172</v>
      </c>
      <c r="C95" s="204">
        <v>40</v>
      </c>
      <c r="D95" s="253" t="s">
        <v>250</v>
      </c>
      <c r="E95" s="397"/>
    </row>
    <row r="96" spans="1:5" x14ac:dyDescent="0.25">
      <c r="A96" s="253" t="s">
        <v>133</v>
      </c>
      <c r="B96" s="253" t="s">
        <v>172</v>
      </c>
      <c r="C96" s="204">
        <v>80</v>
      </c>
      <c r="D96" s="253" t="s">
        <v>251</v>
      </c>
      <c r="E96" s="397"/>
    </row>
    <row r="97" spans="1:5" x14ac:dyDescent="0.25">
      <c r="A97" s="253" t="s">
        <v>133</v>
      </c>
      <c r="B97" s="253" t="s">
        <v>172</v>
      </c>
      <c r="C97" s="204">
        <v>120</v>
      </c>
      <c r="D97" s="253" t="s">
        <v>252</v>
      </c>
      <c r="E97" s="397"/>
    </row>
    <row r="98" spans="1:5" x14ac:dyDescent="0.25">
      <c r="A98" s="253" t="s">
        <v>133</v>
      </c>
      <c r="B98" s="253" t="s">
        <v>172</v>
      </c>
      <c r="C98" s="204">
        <v>160</v>
      </c>
      <c r="D98" s="253" t="s">
        <v>253</v>
      </c>
      <c r="E98" s="397"/>
    </row>
    <row r="99" spans="1:5" x14ac:dyDescent="0.25">
      <c r="A99" s="253" t="s">
        <v>133</v>
      </c>
      <c r="B99" s="253" t="s">
        <v>172</v>
      </c>
      <c r="C99" s="204">
        <v>200</v>
      </c>
      <c r="D99" s="253" t="s">
        <v>254</v>
      </c>
      <c r="E99" s="397"/>
    </row>
    <row r="100" spans="1:5" x14ac:dyDescent="0.25">
      <c r="A100" s="190" t="s">
        <v>134</v>
      </c>
      <c r="B100" s="190" t="s">
        <v>173</v>
      </c>
      <c r="C100" s="205">
        <v>52</v>
      </c>
      <c r="D100" s="190" t="s">
        <v>184</v>
      </c>
      <c r="E100" s="398"/>
    </row>
    <row r="101" spans="1:5" x14ac:dyDescent="0.25">
      <c r="A101" s="190" t="s">
        <v>134</v>
      </c>
      <c r="B101" s="190" t="s">
        <v>173</v>
      </c>
      <c r="C101" s="205">
        <v>104</v>
      </c>
      <c r="D101" s="190" t="s">
        <v>255</v>
      </c>
      <c r="E101" s="398"/>
    </row>
    <row r="102" spans="1:5" x14ac:dyDescent="0.25">
      <c r="A102" s="190" t="s">
        <v>134</v>
      </c>
      <c r="B102" s="190" t="s">
        <v>173</v>
      </c>
      <c r="C102" s="205">
        <v>255</v>
      </c>
      <c r="D102" s="190" t="s">
        <v>696</v>
      </c>
      <c r="E102" s="398"/>
    </row>
    <row r="103" spans="1:5" x14ac:dyDescent="0.25">
      <c r="A103" s="253" t="s">
        <v>134</v>
      </c>
      <c r="B103" s="253" t="s">
        <v>173</v>
      </c>
      <c r="C103" s="204">
        <v>80</v>
      </c>
      <c r="D103" s="253" t="s">
        <v>256</v>
      </c>
      <c r="E103" s="397"/>
    </row>
    <row r="104" spans="1:5" hidden="1" x14ac:dyDescent="0.25">
      <c r="A104" s="190"/>
      <c r="B104" s="190"/>
      <c r="C104" s="190"/>
      <c r="D104" s="190"/>
      <c r="E104" s="257"/>
    </row>
    <row r="105" spans="1:5" hidden="1" x14ac:dyDescent="0.25">
      <c r="A105" s="190"/>
      <c r="B105" s="190"/>
      <c r="C105" s="190"/>
      <c r="D105" s="190"/>
      <c r="E105" s="257"/>
    </row>
    <row r="106" spans="1:5" hidden="1" x14ac:dyDescent="0.25">
      <c r="A106" s="190"/>
      <c r="B106" s="190"/>
      <c r="C106" s="190"/>
      <c r="D106" s="190"/>
      <c r="E106" s="257"/>
    </row>
    <row r="107" spans="1:5" hidden="1" x14ac:dyDescent="0.25">
      <c r="A107" s="190"/>
      <c r="B107" s="190"/>
      <c r="C107" s="190"/>
      <c r="D107" s="190"/>
      <c r="E107" s="257"/>
    </row>
    <row r="108" spans="1:5" hidden="1" x14ac:dyDescent="0.25">
      <c r="A108" s="190"/>
      <c r="B108" s="190"/>
      <c r="C108" s="190"/>
      <c r="D108" s="190"/>
      <c r="E108" s="257"/>
    </row>
    <row r="109" spans="1:5" hidden="1" x14ac:dyDescent="0.25">
      <c r="A109" s="190"/>
      <c r="B109" s="190"/>
      <c r="C109" s="190"/>
      <c r="D109" s="190"/>
      <c r="E109" s="257"/>
    </row>
    <row r="110" spans="1:5" hidden="1" x14ac:dyDescent="0.25">
      <c r="A110" s="190"/>
      <c r="B110" s="190"/>
      <c r="C110" s="190"/>
      <c r="D110" s="190"/>
      <c r="E110" s="257"/>
    </row>
    <row r="111" spans="1:5" hidden="1" x14ac:dyDescent="0.25">
      <c r="A111" s="190"/>
      <c r="B111" s="190"/>
      <c r="C111" s="190"/>
      <c r="D111" s="190"/>
      <c r="E111" s="257"/>
    </row>
    <row r="112" spans="1:5" hidden="1" x14ac:dyDescent="0.25">
      <c r="A112" s="190"/>
      <c r="B112" s="190"/>
      <c r="C112" s="190"/>
      <c r="D112" s="190"/>
      <c r="E112" s="257"/>
    </row>
    <row r="113" spans="1:5" hidden="1" x14ac:dyDescent="0.25">
      <c r="A113" s="190"/>
      <c r="B113" s="190"/>
      <c r="C113" s="190"/>
      <c r="D113" s="190"/>
      <c r="E113" s="257"/>
    </row>
    <row r="114" spans="1:5" hidden="1" x14ac:dyDescent="0.25">
      <c r="A114" s="190"/>
      <c r="B114" s="190"/>
      <c r="C114" s="190"/>
      <c r="D114" s="190"/>
      <c r="E114" s="257"/>
    </row>
    <row r="115" spans="1:5" hidden="1" x14ac:dyDescent="0.25">
      <c r="A115" s="190"/>
      <c r="B115" s="190"/>
      <c r="C115" s="190"/>
      <c r="D115" s="190"/>
      <c r="E115" s="257"/>
    </row>
    <row r="116" spans="1:5" hidden="1" x14ac:dyDescent="0.25">
      <c r="A116" s="190"/>
      <c r="B116" s="190"/>
      <c r="C116" s="190"/>
      <c r="D116" s="190"/>
      <c r="E116" s="257"/>
    </row>
    <row r="117" spans="1:5" hidden="1" x14ac:dyDescent="0.25">
      <c r="A117" s="190"/>
      <c r="B117" s="190"/>
      <c r="C117" s="190"/>
      <c r="D117" s="190"/>
      <c r="E117" s="257"/>
    </row>
    <row r="118" spans="1:5" hidden="1" x14ac:dyDescent="0.25">
      <c r="A118" s="190"/>
      <c r="B118" s="190"/>
      <c r="C118" s="190"/>
      <c r="D118" s="190"/>
      <c r="E118" s="257"/>
    </row>
    <row r="119" spans="1:5" hidden="1" x14ac:dyDescent="0.25">
      <c r="A119" s="190"/>
      <c r="B119" s="190"/>
      <c r="C119" s="190"/>
      <c r="D119" s="190"/>
      <c r="E119" s="257"/>
    </row>
    <row r="120" spans="1:5" hidden="1" x14ac:dyDescent="0.25">
      <c r="A120" s="190"/>
      <c r="B120" s="190"/>
      <c r="C120" s="190"/>
      <c r="D120" s="190"/>
      <c r="E120" s="257"/>
    </row>
    <row r="121" spans="1:5" hidden="1" x14ac:dyDescent="0.25">
      <c r="A121" s="190"/>
      <c r="B121" s="190"/>
      <c r="C121" s="190"/>
      <c r="D121" s="190"/>
      <c r="E121" s="257"/>
    </row>
    <row r="122" spans="1:5" hidden="1" x14ac:dyDescent="0.25">
      <c r="A122" s="190"/>
      <c r="B122" s="190"/>
      <c r="C122" s="190"/>
      <c r="D122" s="190"/>
      <c r="E122" s="257"/>
    </row>
    <row r="123" spans="1:5" hidden="1" x14ac:dyDescent="0.25">
      <c r="A123" s="190"/>
      <c r="B123" s="190"/>
      <c r="C123" s="190"/>
      <c r="D123" s="190"/>
      <c r="E123" s="257"/>
    </row>
    <row r="124" spans="1:5" hidden="1" x14ac:dyDescent="0.25">
      <c r="A124" s="190"/>
      <c r="B124" s="190"/>
      <c r="C124" s="190"/>
      <c r="D124" s="190"/>
      <c r="E124" s="257"/>
    </row>
    <row r="125" spans="1:5" hidden="1" x14ac:dyDescent="0.25">
      <c r="A125" s="190"/>
      <c r="B125" s="190"/>
      <c r="C125" s="190"/>
      <c r="D125" s="190"/>
      <c r="E125" s="257"/>
    </row>
    <row r="126" spans="1:5" hidden="1" x14ac:dyDescent="0.25">
      <c r="A126" s="190"/>
      <c r="B126" s="190"/>
      <c r="C126" s="190"/>
      <c r="D126" s="190"/>
      <c r="E126" s="257"/>
    </row>
    <row r="127" spans="1:5" hidden="1" x14ac:dyDescent="0.25">
      <c r="A127" s="190"/>
      <c r="B127" s="190"/>
      <c r="C127" s="190"/>
      <c r="D127" s="190"/>
      <c r="E127" s="257"/>
    </row>
    <row r="128" spans="1:5" hidden="1" x14ac:dyDescent="0.25">
      <c r="A128" s="190"/>
      <c r="B128" s="190"/>
      <c r="C128" s="190"/>
      <c r="D128" s="190"/>
      <c r="E128" s="257"/>
    </row>
    <row r="129" spans="1:5" hidden="1" x14ac:dyDescent="0.25">
      <c r="A129" s="190"/>
      <c r="B129" s="190"/>
      <c r="C129" s="190"/>
      <c r="D129" s="190"/>
      <c r="E129" s="257"/>
    </row>
    <row r="130" spans="1:5" hidden="1" x14ac:dyDescent="0.25">
      <c r="A130" s="190"/>
      <c r="B130" s="190"/>
      <c r="C130" s="190"/>
      <c r="D130" s="190"/>
      <c r="E130" s="257"/>
    </row>
    <row r="131" spans="1:5" hidden="1" x14ac:dyDescent="0.25">
      <c r="A131" s="190"/>
      <c r="B131" s="190"/>
      <c r="C131" s="190"/>
      <c r="D131" s="190"/>
      <c r="E131" s="257"/>
    </row>
    <row r="132" spans="1:5" hidden="1" x14ac:dyDescent="0.25">
      <c r="A132" s="190"/>
      <c r="B132" s="190"/>
      <c r="C132" s="190"/>
      <c r="D132" s="190"/>
      <c r="E132" s="257"/>
    </row>
    <row r="133" spans="1:5" hidden="1" x14ac:dyDescent="0.25">
      <c r="A133" s="190"/>
      <c r="B133" s="190"/>
      <c r="C133" s="190"/>
      <c r="D133" s="190"/>
      <c r="E133" s="257"/>
    </row>
    <row r="134" spans="1:5" hidden="1" x14ac:dyDescent="0.25">
      <c r="A134" s="190"/>
      <c r="B134" s="190"/>
      <c r="C134" s="190"/>
      <c r="D134" s="190"/>
      <c r="E134" s="257"/>
    </row>
    <row r="135" spans="1:5" hidden="1" x14ac:dyDescent="0.25">
      <c r="A135" s="190"/>
      <c r="B135" s="190"/>
      <c r="C135" s="190"/>
      <c r="D135" s="190"/>
      <c r="E135" s="257"/>
    </row>
    <row r="136" spans="1:5" hidden="1" x14ac:dyDescent="0.25">
      <c r="A136" s="190"/>
      <c r="B136" s="190"/>
      <c r="C136" s="190"/>
      <c r="D136" s="190"/>
      <c r="E136" s="257"/>
    </row>
    <row r="137" spans="1:5" hidden="1" x14ac:dyDescent="0.25">
      <c r="A137" s="190"/>
      <c r="B137" s="190"/>
      <c r="C137" s="190"/>
      <c r="D137" s="190"/>
      <c r="E137" s="257"/>
    </row>
    <row r="138" spans="1:5" hidden="1" x14ac:dyDescent="0.25">
      <c r="A138" s="190"/>
      <c r="B138" s="190"/>
      <c r="C138" s="190"/>
      <c r="D138" s="190"/>
      <c r="E138" s="257"/>
    </row>
    <row r="139" spans="1:5" hidden="1" x14ac:dyDescent="0.25">
      <c r="A139" s="190"/>
      <c r="B139" s="190"/>
      <c r="C139" s="190"/>
      <c r="D139" s="190"/>
      <c r="E139" s="257"/>
    </row>
    <row r="140" spans="1:5" hidden="1" x14ac:dyDescent="0.25">
      <c r="A140" s="190"/>
      <c r="B140" s="190"/>
      <c r="C140" s="190"/>
      <c r="D140" s="190"/>
      <c r="E140" s="257"/>
    </row>
    <row r="141" spans="1:5" hidden="1" x14ac:dyDescent="0.25">
      <c r="A141" s="190"/>
      <c r="B141" s="190"/>
      <c r="C141" s="190"/>
      <c r="D141" s="190"/>
      <c r="E141" s="257"/>
    </row>
    <row r="142" spans="1:5" hidden="1" x14ac:dyDescent="0.25">
      <c r="A142" s="190"/>
      <c r="B142" s="190"/>
      <c r="C142" s="190"/>
      <c r="D142" s="190"/>
      <c r="E142" s="257"/>
    </row>
    <row r="143" spans="1:5" hidden="1" x14ac:dyDescent="0.25">
      <c r="A143" s="190"/>
      <c r="B143" s="190"/>
      <c r="C143" s="190"/>
      <c r="D143" s="190"/>
      <c r="E143" s="257"/>
    </row>
    <row r="144" spans="1:5" hidden="1" x14ac:dyDescent="0.25">
      <c r="A144" s="190"/>
      <c r="B144" s="190"/>
      <c r="C144" s="190"/>
      <c r="D144" s="190"/>
      <c r="E144" s="257"/>
    </row>
    <row r="145" spans="1:5" hidden="1" x14ac:dyDescent="0.25">
      <c r="A145" s="190"/>
      <c r="B145" s="190"/>
      <c r="C145" s="190"/>
      <c r="D145" s="190"/>
      <c r="E145" s="257"/>
    </row>
    <row r="146" spans="1:5" hidden="1" x14ac:dyDescent="0.25">
      <c r="A146" s="190"/>
      <c r="B146" s="190"/>
      <c r="C146" s="190"/>
      <c r="D146" s="190"/>
      <c r="E146" s="257"/>
    </row>
    <row r="147" spans="1:5" hidden="1" x14ac:dyDescent="0.25">
      <c r="A147" s="190"/>
      <c r="B147" s="190"/>
      <c r="C147" s="190"/>
      <c r="D147" s="190"/>
      <c r="E147" s="257"/>
    </row>
    <row r="148" spans="1:5" hidden="1" x14ac:dyDescent="0.25">
      <c r="A148" s="190"/>
      <c r="B148" s="190"/>
      <c r="C148" s="190"/>
      <c r="D148" s="190"/>
      <c r="E148" s="257"/>
    </row>
    <row r="149" spans="1:5" hidden="1" x14ac:dyDescent="0.25">
      <c r="A149" s="190"/>
      <c r="B149" s="190"/>
      <c r="C149" s="190"/>
      <c r="D149" s="190"/>
      <c r="E149" s="257"/>
    </row>
    <row r="150" spans="1:5" hidden="1" x14ac:dyDescent="0.25">
      <c r="A150" s="190"/>
      <c r="B150" s="190"/>
      <c r="C150" s="190"/>
      <c r="D150" s="190"/>
      <c r="E150" s="257"/>
    </row>
    <row r="151" spans="1:5" hidden="1" x14ac:dyDescent="0.25">
      <c r="A151" s="190"/>
      <c r="B151" s="190"/>
      <c r="C151" s="190"/>
      <c r="D151" s="190"/>
      <c r="E151" s="257"/>
    </row>
    <row r="152" spans="1:5" hidden="1" x14ac:dyDescent="0.25">
      <c r="A152" s="190"/>
      <c r="B152" s="190"/>
      <c r="C152" s="190"/>
      <c r="D152" s="190"/>
      <c r="E152" s="257"/>
    </row>
    <row r="153" spans="1:5" hidden="1" x14ac:dyDescent="0.25">
      <c r="A153" s="190"/>
      <c r="B153" s="190"/>
      <c r="C153" s="190"/>
      <c r="D153" s="190"/>
      <c r="E153" s="257"/>
    </row>
    <row r="154" spans="1:5" hidden="1" x14ac:dyDescent="0.25">
      <c r="A154" s="190"/>
      <c r="B154" s="190"/>
      <c r="C154" s="190"/>
      <c r="D154" s="190"/>
      <c r="E154" s="257"/>
    </row>
    <row r="155" spans="1:5" hidden="1" x14ac:dyDescent="0.25">
      <c r="A155" s="190"/>
      <c r="B155" s="190"/>
      <c r="C155" s="190"/>
      <c r="D155" s="190"/>
      <c r="E155" s="257"/>
    </row>
    <row r="156" spans="1:5" hidden="1" x14ac:dyDescent="0.25">
      <c r="A156" s="190"/>
      <c r="B156" s="190"/>
      <c r="C156" s="190"/>
      <c r="D156" s="190"/>
      <c r="E156" s="257"/>
    </row>
    <row r="157" spans="1:5" hidden="1" x14ac:dyDescent="0.25">
      <c r="A157" s="190"/>
      <c r="B157" s="190"/>
      <c r="C157" s="190"/>
      <c r="D157" s="190"/>
      <c r="E157" s="257"/>
    </row>
    <row r="158" spans="1:5" hidden="1" x14ac:dyDescent="0.25">
      <c r="A158" s="190"/>
      <c r="B158" s="190"/>
      <c r="C158" s="190"/>
      <c r="D158" s="190"/>
      <c r="E158" s="257"/>
    </row>
    <row r="159" spans="1:5" hidden="1" x14ac:dyDescent="0.25">
      <c r="A159" s="190"/>
      <c r="B159" s="190"/>
      <c r="C159" s="190"/>
      <c r="D159" s="190"/>
      <c r="E159" s="257"/>
    </row>
    <row r="160" spans="1:5" hidden="1" x14ac:dyDescent="0.25">
      <c r="A160" s="190"/>
      <c r="B160" s="190"/>
      <c r="C160" s="190"/>
      <c r="D160" s="190"/>
      <c r="E160" s="257"/>
    </row>
    <row r="161" spans="1:5" hidden="1" x14ac:dyDescent="0.25">
      <c r="A161" s="190"/>
      <c r="B161" s="190"/>
      <c r="C161" s="190"/>
      <c r="D161" s="190"/>
      <c r="E161" s="257"/>
    </row>
    <row r="162" spans="1:5" hidden="1" x14ac:dyDescent="0.25">
      <c r="A162" s="190"/>
      <c r="B162" s="190"/>
      <c r="C162" s="190"/>
      <c r="D162" s="190"/>
      <c r="E162" s="257"/>
    </row>
    <row r="163" spans="1:5" hidden="1" x14ac:dyDescent="0.25">
      <c r="A163" s="190"/>
      <c r="B163" s="190"/>
      <c r="C163" s="190"/>
      <c r="D163" s="190"/>
      <c r="E163" s="257"/>
    </row>
    <row r="164" spans="1:5" hidden="1" x14ac:dyDescent="0.25">
      <c r="A164" s="190"/>
      <c r="B164" s="190"/>
      <c r="C164" s="190"/>
      <c r="D164" s="190"/>
      <c r="E164" s="257"/>
    </row>
    <row r="165" spans="1:5" hidden="1" x14ac:dyDescent="0.25">
      <c r="A165" s="190"/>
      <c r="B165" s="190"/>
      <c r="C165" s="190"/>
      <c r="D165" s="190"/>
      <c r="E165" s="257"/>
    </row>
    <row r="166" spans="1:5" hidden="1" x14ac:dyDescent="0.25">
      <c r="A166" s="190"/>
      <c r="B166" s="190"/>
      <c r="C166" s="190"/>
      <c r="D166" s="190"/>
      <c r="E166" s="257"/>
    </row>
    <row r="167" spans="1:5" hidden="1" x14ac:dyDescent="0.25">
      <c r="A167" s="190"/>
      <c r="B167" s="190"/>
      <c r="C167" s="190"/>
      <c r="D167" s="190"/>
      <c r="E167" s="257"/>
    </row>
    <row r="168" spans="1:5" hidden="1" x14ac:dyDescent="0.25">
      <c r="A168" s="190"/>
      <c r="B168" s="190"/>
      <c r="C168" s="190"/>
      <c r="D168" s="190"/>
      <c r="E168" s="257"/>
    </row>
    <row r="169" spans="1:5" hidden="1" x14ac:dyDescent="0.25">
      <c r="A169" s="190"/>
      <c r="B169" s="190"/>
      <c r="C169" s="190"/>
      <c r="D169" s="190"/>
      <c r="E169" s="257"/>
    </row>
    <row r="170" spans="1:5" hidden="1" x14ac:dyDescent="0.25">
      <c r="A170" s="190"/>
      <c r="B170" s="190"/>
      <c r="C170" s="190"/>
      <c r="D170" s="190"/>
      <c r="E170" s="257"/>
    </row>
    <row r="171" spans="1:5" hidden="1" x14ac:dyDescent="0.25">
      <c r="A171" s="190"/>
      <c r="B171" s="190"/>
      <c r="C171" s="190"/>
      <c r="D171" s="190"/>
      <c r="E171" s="257"/>
    </row>
    <row r="172" spans="1:5" hidden="1" x14ac:dyDescent="0.25">
      <c r="A172" s="190"/>
      <c r="B172" s="190"/>
      <c r="C172" s="190"/>
      <c r="D172" s="190"/>
      <c r="E172" s="257"/>
    </row>
    <row r="173" spans="1:5" hidden="1" x14ac:dyDescent="0.25">
      <c r="A173" s="190"/>
      <c r="B173" s="190"/>
      <c r="C173" s="190"/>
      <c r="D173" s="190"/>
      <c r="E173" s="257"/>
    </row>
    <row r="174" spans="1:5" hidden="1" x14ac:dyDescent="0.25">
      <c r="A174" s="190"/>
      <c r="B174" s="190"/>
      <c r="C174" s="190"/>
      <c r="D174" s="190"/>
      <c r="E174" s="257"/>
    </row>
    <row r="175" spans="1:5" hidden="1" x14ac:dyDescent="0.25">
      <c r="A175" s="190"/>
      <c r="B175" s="190"/>
      <c r="C175" s="190"/>
      <c r="D175" s="190"/>
      <c r="E175" s="257"/>
    </row>
    <row r="176" spans="1:5" hidden="1" x14ac:dyDescent="0.25">
      <c r="A176" s="190"/>
      <c r="B176" s="190"/>
      <c r="C176" s="190"/>
      <c r="D176" s="190"/>
      <c r="E176" s="257"/>
    </row>
    <row r="177" spans="1:5" hidden="1" x14ac:dyDescent="0.25">
      <c r="A177" s="190"/>
      <c r="B177" s="190"/>
      <c r="C177" s="190"/>
      <c r="D177" s="190"/>
      <c r="E177" s="257"/>
    </row>
    <row r="178" spans="1:5" hidden="1" x14ac:dyDescent="0.25">
      <c r="A178" s="190"/>
      <c r="B178" s="190"/>
      <c r="C178" s="190"/>
      <c r="D178" s="190"/>
      <c r="E178" s="257"/>
    </row>
    <row r="179" spans="1:5" hidden="1" x14ac:dyDescent="0.25">
      <c r="A179" s="190"/>
      <c r="B179" s="190"/>
      <c r="C179" s="190"/>
      <c r="D179" s="190"/>
      <c r="E179" s="257"/>
    </row>
    <row r="180" spans="1:5" hidden="1" x14ac:dyDescent="0.25">
      <c r="A180" s="190"/>
      <c r="B180" s="190"/>
      <c r="C180" s="190"/>
      <c r="D180" s="190"/>
      <c r="E180" s="257"/>
    </row>
    <row r="181" spans="1:5" hidden="1" x14ac:dyDescent="0.25">
      <c r="A181" s="190"/>
      <c r="B181" s="190"/>
      <c r="C181" s="190"/>
      <c r="D181" s="190"/>
      <c r="E181" s="257"/>
    </row>
    <row r="182" spans="1:5" hidden="1" x14ac:dyDescent="0.25">
      <c r="A182" s="258"/>
      <c r="B182" s="258"/>
      <c r="C182" s="258"/>
      <c r="D182" s="258"/>
      <c r="E182" s="259"/>
    </row>
  </sheetData>
  <sheetProtection algorithmName="SHA-512" hashValue="ZQ/AeEWHu0LNLqK4BM0hY+8+xfg57jiV1nqVee9gr4hIulM9DOn+8HlX/tMOi/Y3Dx+CtnSS/b0z09aqzJ5yzQ==" saltValue="nNmZcXpGIqQiHtlfnXwirw==" spinCount="100000" sheet="1" objects="1" scenarios="1"/>
  <mergeCells count="1">
    <mergeCell ref="B3:B4"/>
  </mergeCells>
  <phoneticPr fontId="17"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9475-7B21-4882-B0E6-C21BF4860900}">
  <sheetPr>
    <tabColor rgb="FF9F9289"/>
  </sheetPr>
  <dimension ref="A1:DM250"/>
  <sheetViews>
    <sheetView zoomScaleNormal="100" workbookViewId="0">
      <pane ySplit="4" topLeftCell="A5" activePane="bottomLeft" state="frozen"/>
      <selection activeCell="C5" sqref="C5"/>
      <selection pane="bottomLeft" activeCell="D5" sqref="D5:D199"/>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(her)controles'!A21</f>
        <v>17</v>
      </c>
      <c r="C1" s="90"/>
      <c r="D1" s="94" t="str">
        <f>VLOOKUP(B1,'Kosten VSR (her)controles'!A5:E54,3)</f>
        <v>Begraafplaats Eursingerhof</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t="str">
        <f>VLOOKUP(B1,'Kosten VSR (her)controles'!A5:E54,4)</f>
        <v>Eursing 4a</v>
      </c>
      <c r="E2" s="96" t="str">
        <f>VLOOKUP(B1,'Kosten VSR (her)controles'!A5:E54,5)</f>
        <v>Beilen</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kosten'!D5:E103,2,FALSE)*'17'!$G$11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kosten'!D6:E104,2,FALSE)*'17'!$G$11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kosten'!D7:E105,2,FALSE)*'17'!$G$11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kosten'!D8:E106,2,FALSE)*'17'!$G$11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kosten'!D9:E107,2,FALSE)*'17'!$G$11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kosten'!D10:E108,2,FALSE)*'17'!$G$11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kosten'!D11:E109,2,FALSE)*'17'!$G$11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kosten'!D12:E110,2,FALSE)*'17'!$G$11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kosten'!D13:E111,2,FALSE)*'17'!$G$11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kosten'!D14:E112,2,FALSE)*'17'!$G$11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kosten'!D15:E113,2,FALSE)*'17'!$G$11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kosten'!D16:E114,2,FALSE)*'17'!$G$11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kosten'!D17:E115,2,FALSE)*'17'!$G$11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kosten'!D18:E116,2,FALSE)*'17'!$G$11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kosten'!D19:E117,2,FALSE)*'17'!$G$11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kosten'!D20:E118,2,FALSE)*'17'!$G$11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kosten'!D21:E119,2,FALSE)*'17'!$G$11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kosten'!D22:E120,2,FALSE)*'17'!$G$11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kosten'!D23:E121,2,FALSE)*'17'!$G$11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kosten'!D24:E122,2,FALSE)*'17'!$G$11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kosten'!D25:E123,2,FALSE)*'17'!$G$11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kosten'!D26:E124,2,FALSE)*'17'!$G$11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kosten'!D27:E125,2,FALSE)*'17'!$G$11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kosten'!D28:E126,2,FALSE)*'17'!$G$11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kosten'!D29:E127,2,FALSE)*'17'!$G$11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kosten'!D30:E128,2,FALSE)*'17'!$G$11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kosten'!D31:E129,2,FALSE)*'17'!$G$11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kosten'!D32:E130,2,FALSE)*'17'!$G$11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kosten'!D33:E131,2,FALSE)*'17'!$G$11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kosten'!D34:E132,2,FALSE)*'17'!$G$11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kosten'!D35:E133,2,FALSE)*'17'!$G$11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kosten'!D36:E134,2,FALSE)*'17'!$G$11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kosten'!D37:E135,2,FALSE)*'17'!$G$11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kosten'!D38:E136,2,FALSE)*'17'!$G$11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kosten'!D39:E137,2,FALSE)*'17'!$G$11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kosten'!D40:E138,2,FALSE)*'17'!$G$11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kosten'!D41:E139,2,FALSE)*'17'!$G$11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kosten'!D42:E140,2,FALSE)*'17'!$G$11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kosten'!D43:E141,2,FALSE)*'17'!$G$11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kosten'!D44:E142,2,FALSE)*'17'!$G$11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kosten'!D45:E143,2,FALSE)*'17'!$G$11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kosten'!D46:E144,2,FALSE)*'17'!$G$11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kosten'!D47:E145,2,FALSE)*'17'!$G$11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kosten'!D48:E146,2,FALSE)*'17'!$G$11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kosten'!D49:E147,2,FALSE)*'17'!$G$11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kosten'!D50:E148,2,FALSE)*'17'!$G$11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kosten'!D51:E149,2,FALSE)*'17'!$G$11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kosten'!D52:E150,2,FALSE)*'17'!$G$11</f>
        <v>#N/A</v>
      </c>
      <c r="L52" s="125">
        <f t="shared" si="0"/>
        <v>0</v>
      </c>
      <c r="M52" s="128" t="e">
        <f t="shared" si="2"/>
        <v>#N/A</v>
      </c>
      <c r="O52" s="66"/>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kosten'!D53:E151,2,FALSE)*'17'!$G$11</f>
        <v>#N/A</v>
      </c>
      <c r="L53" s="125">
        <f t="shared" si="0"/>
        <v>0</v>
      </c>
      <c r="M53" s="128" t="e">
        <f t="shared" si="2"/>
        <v>#N/A</v>
      </c>
      <c r="O53" s="66"/>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kosten'!D54:E152,2,FALSE)*'17'!$G$11</f>
        <v>#N/A</v>
      </c>
      <c r="L54" s="125">
        <f t="shared" si="0"/>
        <v>0</v>
      </c>
      <c r="M54" s="128" t="e">
        <f t="shared" si="2"/>
        <v>#N/A</v>
      </c>
      <c r="O54" s="66"/>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kosten'!D55:E153,2,FALSE)*'17'!$G$11</f>
        <v>#N/A</v>
      </c>
      <c r="L55" s="125">
        <f t="shared" si="0"/>
        <v>0</v>
      </c>
      <c r="M55" s="128" t="e">
        <f t="shared" si="2"/>
        <v>#N/A</v>
      </c>
      <c r="O55" s="66"/>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kosten'!D56:E154,2,FALSE)*'17'!$G$11</f>
        <v>#N/A</v>
      </c>
      <c r="L56" s="125">
        <f t="shared" si="0"/>
        <v>0</v>
      </c>
      <c r="M56" s="128" t="e">
        <f t="shared" si="2"/>
        <v>#N/A</v>
      </c>
      <c r="O56" s="6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kosten'!D57:E155,2,FALSE)*'17'!$G$11</f>
        <v>#N/A</v>
      </c>
      <c r="L57" s="125">
        <f t="shared" si="0"/>
        <v>0</v>
      </c>
      <c r="M57" s="128" t="e">
        <f t="shared" si="2"/>
        <v>#N/A</v>
      </c>
      <c r="O57" s="66"/>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kosten'!D58:E156,2,FALSE)*'17'!$G$11</f>
        <v>#N/A</v>
      </c>
      <c r="L58" s="125">
        <f t="shared" si="0"/>
        <v>0</v>
      </c>
      <c r="M58" s="128" t="e">
        <f t="shared" si="2"/>
        <v>#N/A</v>
      </c>
      <c r="O58" s="66"/>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kosten'!D59:E157,2,FALSE)*'17'!$G$11</f>
        <v>#N/A</v>
      </c>
      <c r="L59" s="125">
        <f t="shared" si="0"/>
        <v>0</v>
      </c>
      <c r="M59" s="128" t="e">
        <f t="shared" si="2"/>
        <v>#N/A</v>
      </c>
      <c r="O59" s="66"/>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kosten'!D60:E158,2,FALSE)*'17'!$G$11</f>
        <v>#N/A</v>
      </c>
      <c r="L60" s="125">
        <f t="shared" si="0"/>
        <v>0</v>
      </c>
      <c r="M60" s="128" t="e">
        <f t="shared" si="2"/>
        <v>#N/A</v>
      </c>
      <c r="O60" s="66"/>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kosten'!D61:E159,2,FALSE)*'17'!$G$11</f>
        <v>#N/A</v>
      </c>
      <c r="L61" s="125">
        <f t="shared" si="0"/>
        <v>0</v>
      </c>
      <c r="M61" s="128" t="e">
        <f t="shared" si="2"/>
        <v>#N/A</v>
      </c>
      <c r="O61" s="66"/>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kosten'!D62:E160,2,FALSE)*'17'!$G$11</f>
        <v>#N/A</v>
      </c>
      <c r="L62" s="125">
        <f t="shared" si="0"/>
        <v>0</v>
      </c>
      <c r="M62" s="128" t="e">
        <f t="shared" si="2"/>
        <v>#N/A</v>
      </c>
      <c r="O62" s="66"/>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kosten'!D63:E161,2,FALSE)*'17'!$G$11</f>
        <v>#N/A</v>
      </c>
      <c r="L63" s="125">
        <f t="shared" si="0"/>
        <v>0</v>
      </c>
      <c r="M63" s="128" t="e">
        <f t="shared" si="2"/>
        <v>#N/A</v>
      </c>
      <c r="O63" s="66"/>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kosten'!D64:E162,2,FALSE)*'17'!$G$11</f>
        <v>#N/A</v>
      </c>
      <c r="L64" s="125">
        <f t="shared" si="0"/>
        <v>0</v>
      </c>
      <c r="M64" s="128" t="e">
        <f t="shared" si="2"/>
        <v>#N/A</v>
      </c>
      <c r="O64" s="66"/>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kosten'!D65:E163,2,FALSE)*'17'!$G$11</f>
        <v>#N/A</v>
      </c>
      <c r="L65" s="125">
        <f t="shared" si="0"/>
        <v>0</v>
      </c>
      <c r="M65" s="128" t="e">
        <f t="shared" si="2"/>
        <v>#N/A</v>
      </c>
      <c r="O65" s="66"/>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kosten'!D66:E164,2,FALSE)*'17'!$G$11</f>
        <v>#N/A</v>
      </c>
      <c r="L66" s="125">
        <f t="shared" si="0"/>
        <v>0</v>
      </c>
      <c r="M66" s="128" t="e">
        <f t="shared" si="2"/>
        <v>#N/A</v>
      </c>
      <c r="O66" s="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kosten'!D67:E165,2,FALSE)*'17'!$G$11</f>
        <v>#N/A</v>
      </c>
      <c r="L67" s="125">
        <f t="shared" si="0"/>
        <v>0</v>
      </c>
      <c r="M67" s="128" t="e">
        <f t="shared" si="2"/>
        <v>#N/A</v>
      </c>
      <c r="O67" s="66"/>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kosten'!D68:E166,2,FALSE)*'17'!$G$11</f>
        <v>#N/A</v>
      </c>
      <c r="L68" s="125">
        <f t="shared" si="0"/>
        <v>0</v>
      </c>
      <c r="M68" s="128" t="e">
        <f t="shared" si="2"/>
        <v>#N/A</v>
      </c>
      <c r="O68" s="66"/>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kosten'!D69:E167,2,FALSE)*'17'!$G$11</f>
        <v>#N/A</v>
      </c>
      <c r="L69" s="125">
        <f t="shared" ref="L69:L132" si="3">+I69*G69</f>
        <v>0</v>
      </c>
      <c r="M69" s="128" t="e">
        <f t="shared" si="2"/>
        <v>#N/A</v>
      </c>
      <c r="O69" s="66"/>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4">F70&amp;I70</f>
        <v>#N/A</v>
      </c>
      <c r="K70" s="127" t="e">
        <f>+VLOOKUP(J70,'Normen en kosten'!D70:E168,2,FALSE)*'17'!$G$11</f>
        <v>#N/A</v>
      </c>
      <c r="L70" s="125">
        <f t="shared" si="3"/>
        <v>0</v>
      </c>
      <c r="M70" s="128" t="e">
        <f t="shared" ref="M70:M133" si="5">+IF(K70=0,0,L70/K70)</f>
        <v>#N/A</v>
      </c>
      <c r="O70" s="66"/>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4"/>
        <v>#N/A</v>
      </c>
      <c r="K71" s="127" t="e">
        <f>+VLOOKUP(J71,'Normen en kosten'!D71:E169,2,FALSE)*'17'!$G$11</f>
        <v>#N/A</v>
      </c>
      <c r="L71" s="125">
        <f t="shared" si="3"/>
        <v>0</v>
      </c>
      <c r="M71" s="128" t="e">
        <f t="shared" si="5"/>
        <v>#N/A</v>
      </c>
      <c r="O71" s="66"/>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4"/>
        <v>#N/A</v>
      </c>
      <c r="K72" s="127" t="e">
        <f>+VLOOKUP(J72,'Normen en kosten'!D72:E170,2,FALSE)*'17'!$G$11</f>
        <v>#N/A</v>
      </c>
      <c r="L72" s="125">
        <f t="shared" si="3"/>
        <v>0</v>
      </c>
      <c r="M72" s="128" t="e">
        <f t="shared" si="5"/>
        <v>#N/A</v>
      </c>
      <c r="O72" s="66"/>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4"/>
        <v>#N/A</v>
      </c>
      <c r="K73" s="127" t="e">
        <f>+VLOOKUP(J73,'Normen en kosten'!D73:E171,2,FALSE)*'17'!$G$11</f>
        <v>#N/A</v>
      </c>
      <c r="L73" s="125">
        <f t="shared" si="3"/>
        <v>0</v>
      </c>
      <c r="M73" s="128" t="e">
        <f t="shared" si="5"/>
        <v>#N/A</v>
      </c>
      <c r="O73" s="66"/>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4"/>
        <v>#N/A</v>
      </c>
      <c r="K74" s="127" t="e">
        <f>+VLOOKUP(J74,'Normen en kosten'!D74:E172,2,FALSE)*'17'!$G$11</f>
        <v>#N/A</v>
      </c>
      <c r="L74" s="125">
        <f t="shared" si="3"/>
        <v>0</v>
      </c>
      <c r="M74" s="128" t="e">
        <f t="shared" si="5"/>
        <v>#N/A</v>
      </c>
      <c r="O74" s="66"/>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4"/>
        <v>#N/A</v>
      </c>
      <c r="K75" s="127" t="e">
        <f>+VLOOKUP(J75,'Normen en kosten'!D75:E173,2,FALSE)*'17'!$G$11</f>
        <v>#N/A</v>
      </c>
      <c r="L75" s="125">
        <f t="shared" si="3"/>
        <v>0</v>
      </c>
      <c r="M75" s="128" t="e">
        <f t="shared" si="5"/>
        <v>#N/A</v>
      </c>
      <c r="O75" s="66"/>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4"/>
        <v>#N/A</v>
      </c>
      <c r="K76" s="127" t="e">
        <f>+VLOOKUP(J76,'Normen en kosten'!D76:E174,2,FALSE)*'17'!$G$11</f>
        <v>#N/A</v>
      </c>
      <c r="L76" s="125">
        <f t="shared" si="3"/>
        <v>0</v>
      </c>
      <c r="M76" s="128" t="e">
        <f t="shared" si="5"/>
        <v>#N/A</v>
      </c>
      <c r="O76" s="6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4"/>
        <v>#N/A</v>
      </c>
      <c r="K77" s="127" t="e">
        <f>+VLOOKUP(J77,'Normen en kosten'!D77:E175,2,FALSE)*'17'!$G$11</f>
        <v>#N/A</v>
      </c>
      <c r="L77" s="125">
        <f t="shared" si="3"/>
        <v>0</v>
      </c>
      <c r="M77" s="128" t="e">
        <f t="shared" si="5"/>
        <v>#N/A</v>
      </c>
      <c r="O77" s="66"/>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4"/>
        <v>#N/A</v>
      </c>
      <c r="K78" s="127" t="e">
        <f>+VLOOKUP(J78,'Normen en kosten'!D78:E176,2,FALSE)*'17'!$G$11</f>
        <v>#N/A</v>
      </c>
      <c r="L78" s="125">
        <f t="shared" si="3"/>
        <v>0</v>
      </c>
      <c r="M78" s="128" t="e">
        <f t="shared" si="5"/>
        <v>#N/A</v>
      </c>
      <c r="O78" s="66"/>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4"/>
        <v>#N/A</v>
      </c>
      <c r="K79" s="127" t="e">
        <f>+VLOOKUP(J79,'Normen en kosten'!D79:E177,2,FALSE)*'17'!$G$11</f>
        <v>#N/A</v>
      </c>
      <c r="L79" s="125">
        <f t="shared" si="3"/>
        <v>0</v>
      </c>
      <c r="M79" s="128" t="e">
        <f t="shared" si="5"/>
        <v>#N/A</v>
      </c>
      <c r="O79" s="66"/>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4"/>
        <v>#N/A</v>
      </c>
      <c r="K80" s="127" t="e">
        <f>+VLOOKUP(J80,'Normen en kosten'!D80:E178,2,FALSE)*'17'!$G$11</f>
        <v>#N/A</v>
      </c>
      <c r="L80" s="125">
        <f t="shared" si="3"/>
        <v>0</v>
      </c>
      <c r="M80" s="128" t="e">
        <f t="shared" si="5"/>
        <v>#N/A</v>
      </c>
      <c r="O80" s="66"/>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4"/>
        <v>#N/A</v>
      </c>
      <c r="K81" s="127" t="e">
        <f>+VLOOKUP(J81,'Normen en kosten'!D81:E179,2,FALSE)*'17'!$G$11</f>
        <v>#N/A</v>
      </c>
      <c r="L81" s="125">
        <f t="shared" si="3"/>
        <v>0</v>
      </c>
      <c r="M81" s="128" t="e">
        <f t="shared" si="5"/>
        <v>#N/A</v>
      </c>
      <c r="O81" s="66"/>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4"/>
        <v>#N/A</v>
      </c>
      <c r="K82" s="127" t="e">
        <f>+VLOOKUP(J82,'Normen en kosten'!D82:E180,2,FALSE)*'17'!$G$11</f>
        <v>#N/A</v>
      </c>
      <c r="L82" s="125">
        <f t="shared" si="3"/>
        <v>0</v>
      </c>
      <c r="M82" s="128" t="e">
        <f t="shared" si="5"/>
        <v>#N/A</v>
      </c>
      <c r="O82" s="66"/>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4"/>
        <v>#N/A</v>
      </c>
      <c r="K83" s="127" t="e">
        <f>+VLOOKUP(J83,'Normen en kosten'!D83:E181,2,FALSE)*'17'!$G$11</f>
        <v>#N/A</v>
      </c>
      <c r="L83" s="125">
        <f t="shared" si="3"/>
        <v>0</v>
      </c>
      <c r="M83" s="128" t="e">
        <f t="shared" si="5"/>
        <v>#N/A</v>
      </c>
      <c r="O83" s="66"/>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4"/>
        <v>#N/A</v>
      </c>
      <c r="K84" s="127" t="e">
        <f>+VLOOKUP(J84,'Normen en kosten'!D84:E182,2,FALSE)*'17'!$G$11</f>
        <v>#N/A</v>
      </c>
      <c r="L84" s="125">
        <f t="shared" si="3"/>
        <v>0</v>
      </c>
      <c r="M84" s="128" t="e">
        <f t="shared" si="5"/>
        <v>#N/A</v>
      </c>
      <c r="O84" s="66"/>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4"/>
        <v>#N/A</v>
      </c>
      <c r="K85" s="127" t="e">
        <f>+VLOOKUP(J85,'Normen en kosten'!D85:E183,2,FALSE)*'17'!$G$11</f>
        <v>#N/A</v>
      </c>
      <c r="L85" s="125">
        <f t="shared" si="3"/>
        <v>0</v>
      </c>
      <c r="M85" s="128" t="e">
        <f t="shared" si="5"/>
        <v>#N/A</v>
      </c>
      <c r="O85" s="66"/>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4"/>
        <v>#N/A</v>
      </c>
      <c r="K86" s="127" t="e">
        <f>+VLOOKUP(J86,'Normen en kosten'!D86:E184,2,FALSE)*'17'!$G$11</f>
        <v>#N/A</v>
      </c>
      <c r="L86" s="125">
        <f t="shared" si="3"/>
        <v>0</v>
      </c>
      <c r="M86" s="128" t="e">
        <f t="shared" si="5"/>
        <v>#N/A</v>
      </c>
      <c r="O86" s="6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4"/>
        <v>#N/A</v>
      </c>
      <c r="K87" s="127" t="e">
        <f>+VLOOKUP(J87,'Normen en kosten'!D87:E185,2,FALSE)*'17'!$G$11</f>
        <v>#N/A</v>
      </c>
      <c r="L87" s="125">
        <f t="shared" si="3"/>
        <v>0</v>
      </c>
      <c r="M87" s="128" t="e">
        <f t="shared" si="5"/>
        <v>#N/A</v>
      </c>
      <c r="O87" s="66"/>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4"/>
        <v>#N/A</v>
      </c>
      <c r="K88" s="127" t="e">
        <f>+VLOOKUP(J88,'Normen en kosten'!D88:E186,2,FALSE)*'17'!$G$11</f>
        <v>#N/A</v>
      </c>
      <c r="L88" s="125">
        <f t="shared" si="3"/>
        <v>0</v>
      </c>
      <c r="M88" s="128" t="e">
        <f t="shared" si="5"/>
        <v>#N/A</v>
      </c>
      <c r="O88" s="66"/>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4"/>
        <v>#N/A</v>
      </c>
      <c r="K89" s="127" t="e">
        <f>+VLOOKUP(J89,'Normen en kosten'!D89:E187,2,FALSE)*'17'!$G$11</f>
        <v>#N/A</v>
      </c>
      <c r="L89" s="125">
        <f t="shared" si="3"/>
        <v>0</v>
      </c>
      <c r="M89" s="128" t="e">
        <f t="shared" si="5"/>
        <v>#N/A</v>
      </c>
      <c r="O89" s="66"/>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4"/>
        <v>#N/A</v>
      </c>
      <c r="K90" s="127" t="e">
        <f>+VLOOKUP(J90,'Normen en kosten'!D90:E188,2,FALSE)*'17'!$G$11</f>
        <v>#N/A</v>
      </c>
      <c r="L90" s="125">
        <f t="shared" si="3"/>
        <v>0</v>
      </c>
      <c r="M90" s="128" t="e">
        <f t="shared" si="5"/>
        <v>#N/A</v>
      </c>
      <c r="O90" s="66"/>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4"/>
        <v>#N/A</v>
      </c>
      <c r="K91" s="127" t="e">
        <f>+VLOOKUP(J91,'Normen en kosten'!D91:E189,2,FALSE)*'17'!$G$11</f>
        <v>#N/A</v>
      </c>
      <c r="L91" s="125">
        <f t="shared" si="3"/>
        <v>0</v>
      </c>
      <c r="M91" s="128" t="e">
        <f t="shared" si="5"/>
        <v>#N/A</v>
      </c>
      <c r="O91" s="66"/>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4"/>
        <v>#N/A</v>
      </c>
      <c r="K92" s="127" t="e">
        <f>+VLOOKUP(J92,'Normen en kosten'!D92:E190,2,FALSE)*'17'!$G$11</f>
        <v>#N/A</v>
      </c>
      <c r="L92" s="125">
        <f t="shared" si="3"/>
        <v>0</v>
      </c>
      <c r="M92" s="128" t="e">
        <f t="shared" si="5"/>
        <v>#N/A</v>
      </c>
      <c r="O92" s="66"/>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4"/>
        <v>#N/A</v>
      </c>
      <c r="K93" s="127" t="e">
        <f>+VLOOKUP(J93,'Normen en kosten'!D93:E191,2,FALSE)*'17'!$G$11</f>
        <v>#N/A</v>
      </c>
      <c r="L93" s="125">
        <f t="shared" si="3"/>
        <v>0</v>
      </c>
      <c r="M93" s="128" t="e">
        <f t="shared" si="5"/>
        <v>#N/A</v>
      </c>
      <c r="O93" s="66"/>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4"/>
        <v>#N/A</v>
      </c>
      <c r="K94" s="127" t="e">
        <f>+VLOOKUP(J94,'Normen en kosten'!D94:E192,2,FALSE)*'17'!$G$11</f>
        <v>#N/A</v>
      </c>
      <c r="L94" s="125">
        <f t="shared" si="3"/>
        <v>0</v>
      </c>
      <c r="M94" s="128" t="e">
        <f t="shared" si="5"/>
        <v>#N/A</v>
      </c>
      <c r="O94" s="66"/>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4"/>
        <v>#N/A</v>
      </c>
      <c r="K95" s="127" t="e">
        <f>+VLOOKUP(J95,'Normen en kosten'!D95:E193,2,FALSE)*'17'!$G$11</f>
        <v>#N/A</v>
      </c>
      <c r="L95" s="125">
        <f t="shared" si="3"/>
        <v>0</v>
      </c>
      <c r="M95" s="128" t="e">
        <f t="shared" si="5"/>
        <v>#N/A</v>
      </c>
      <c r="O95" s="66"/>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4"/>
        <v>#N/A</v>
      </c>
      <c r="K96" s="127" t="e">
        <f>+VLOOKUP(J96,'Normen en kosten'!D96:E194,2,FALSE)*'17'!$G$11</f>
        <v>#N/A</v>
      </c>
      <c r="L96" s="125">
        <f t="shared" si="3"/>
        <v>0</v>
      </c>
      <c r="M96" s="128" t="e">
        <f t="shared" si="5"/>
        <v>#N/A</v>
      </c>
      <c r="O96" s="66"/>
    </row>
    <row r="97" spans="1:15" x14ac:dyDescent="0.25">
      <c r="A97" s="124"/>
      <c r="B97" s="125"/>
      <c r="C97" s="129"/>
      <c r="D97" s="129" t="e">
        <f>VLOOKUP(C97,'Dropdown vloerafw en cat'!P123:Q140,2,FALSE)</f>
        <v>#N/A</v>
      </c>
      <c r="E97" s="126"/>
      <c r="F97" s="126" t="e">
        <f>VLOOKUP(D97,'Normen en kosten'!$A$5:$B$103,2,FALSE)</f>
        <v>#N/A</v>
      </c>
      <c r="G97" s="125"/>
      <c r="H97" s="125"/>
      <c r="I97" s="125"/>
      <c r="J97" s="125" t="e">
        <f t="shared" si="4"/>
        <v>#N/A</v>
      </c>
      <c r="K97" s="127" t="e">
        <f>+VLOOKUP(J97,'Normen en kosten'!D97:E195,2,FALSE)*'17'!$G$11</f>
        <v>#N/A</v>
      </c>
      <c r="L97" s="125">
        <f t="shared" si="3"/>
        <v>0</v>
      </c>
      <c r="M97" s="128" t="e">
        <f t="shared" si="5"/>
        <v>#N/A</v>
      </c>
      <c r="O97" s="66"/>
    </row>
    <row r="98" spans="1:15" x14ac:dyDescent="0.25">
      <c r="A98" s="124"/>
      <c r="B98" s="125"/>
      <c r="C98" s="129"/>
      <c r="D98" s="129" t="e">
        <f>VLOOKUP(C98,'Dropdown vloerafw en cat'!P124:Q141,2,FALSE)</f>
        <v>#N/A</v>
      </c>
      <c r="E98" s="126"/>
      <c r="F98" s="126" t="e">
        <f>VLOOKUP(D98,'Normen en kosten'!$A$5:$B$103,2,FALSE)</f>
        <v>#N/A</v>
      </c>
      <c r="G98" s="125"/>
      <c r="H98" s="125"/>
      <c r="I98" s="125"/>
      <c r="J98" s="125" t="e">
        <f t="shared" si="4"/>
        <v>#N/A</v>
      </c>
      <c r="K98" s="127" t="e">
        <f>+VLOOKUP(J98,'Normen en kosten'!D98:E196,2,FALSE)*'17'!$G$11</f>
        <v>#N/A</v>
      </c>
      <c r="L98" s="125">
        <f t="shared" si="3"/>
        <v>0</v>
      </c>
      <c r="M98" s="128" t="e">
        <f t="shared" si="5"/>
        <v>#N/A</v>
      </c>
      <c r="O98" s="66"/>
    </row>
    <row r="99" spans="1:15" x14ac:dyDescent="0.25">
      <c r="A99" s="124"/>
      <c r="B99" s="125"/>
      <c r="C99" s="129"/>
      <c r="D99" s="129" t="e">
        <f>VLOOKUP(C99,'Dropdown vloerafw en cat'!P125:Q142,2,FALSE)</f>
        <v>#N/A</v>
      </c>
      <c r="E99" s="126"/>
      <c r="F99" s="126" t="e">
        <f>VLOOKUP(D99,'Normen en kosten'!$A$5:$B$103,2,FALSE)</f>
        <v>#N/A</v>
      </c>
      <c r="G99" s="125"/>
      <c r="H99" s="125"/>
      <c r="I99" s="125"/>
      <c r="J99" s="125" t="e">
        <f t="shared" si="4"/>
        <v>#N/A</v>
      </c>
      <c r="K99" s="127" t="e">
        <f>+VLOOKUP(J99,'Normen en kosten'!D99:E197,2,FALSE)*'17'!$G$11</f>
        <v>#N/A</v>
      </c>
      <c r="L99" s="125">
        <f t="shared" si="3"/>
        <v>0</v>
      </c>
      <c r="M99" s="128" t="e">
        <f t="shared" si="5"/>
        <v>#N/A</v>
      </c>
      <c r="N99" s="93"/>
      <c r="O99" s="66"/>
    </row>
    <row r="100" spans="1:15" x14ac:dyDescent="0.25">
      <c r="A100" s="124"/>
      <c r="B100" s="125"/>
      <c r="C100" s="129"/>
      <c r="D100" s="129" t="e">
        <f>VLOOKUP(C100,'Dropdown vloerafw en cat'!P126:Q143,2,FALSE)</f>
        <v>#N/A</v>
      </c>
      <c r="E100" s="126"/>
      <c r="F100" s="126" t="e">
        <f>VLOOKUP(D100,'Normen en kosten'!$A$5:$B$103,2,FALSE)</f>
        <v>#N/A</v>
      </c>
      <c r="G100" s="125"/>
      <c r="H100" s="125"/>
      <c r="I100" s="125"/>
      <c r="J100" s="125" t="e">
        <f t="shared" si="4"/>
        <v>#N/A</v>
      </c>
      <c r="K100" s="127" t="e">
        <f>+VLOOKUP(J100,'Normen en kosten'!D100:E198,2,FALSE)*'17'!$G$11</f>
        <v>#N/A</v>
      </c>
      <c r="L100" s="125">
        <f t="shared" si="3"/>
        <v>0</v>
      </c>
      <c r="M100" s="128" t="e">
        <f t="shared" si="5"/>
        <v>#N/A</v>
      </c>
      <c r="O100" s="66"/>
    </row>
    <row r="101" spans="1:15" x14ac:dyDescent="0.25">
      <c r="A101" s="124"/>
      <c r="B101" s="125"/>
      <c r="C101" s="129"/>
      <c r="D101" s="129" t="e">
        <f>VLOOKUP(C101,'Dropdown vloerafw en cat'!P127:Q144,2,FALSE)</f>
        <v>#N/A</v>
      </c>
      <c r="E101" s="126"/>
      <c r="F101" s="126" t="e">
        <f>VLOOKUP(D101,'Normen en kosten'!$A$5:$B$103,2,FALSE)</f>
        <v>#N/A</v>
      </c>
      <c r="G101" s="125"/>
      <c r="H101" s="125"/>
      <c r="I101" s="125"/>
      <c r="J101" s="125" t="e">
        <f t="shared" si="4"/>
        <v>#N/A</v>
      </c>
      <c r="K101" s="127" t="e">
        <f>+VLOOKUP(J101,'Normen en kosten'!D101:E199,2,FALSE)*'17'!$G$11</f>
        <v>#N/A</v>
      </c>
      <c r="L101" s="125">
        <f t="shared" si="3"/>
        <v>0</v>
      </c>
      <c r="M101" s="128" t="e">
        <f t="shared" si="5"/>
        <v>#N/A</v>
      </c>
      <c r="O101" s="66"/>
    </row>
    <row r="102" spans="1:15" x14ac:dyDescent="0.25">
      <c r="A102" s="124"/>
      <c r="B102" s="125"/>
      <c r="C102" s="129"/>
      <c r="D102" s="129" t="e">
        <f>VLOOKUP(C102,'Dropdown vloerafw en cat'!P128:Q145,2,FALSE)</f>
        <v>#N/A</v>
      </c>
      <c r="E102" s="126"/>
      <c r="F102" s="126" t="e">
        <f>VLOOKUP(D102,'Normen en kosten'!$A$5:$B$103,2,FALSE)</f>
        <v>#N/A</v>
      </c>
      <c r="G102" s="125"/>
      <c r="H102" s="125"/>
      <c r="I102" s="125"/>
      <c r="J102" s="125" t="e">
        <f t="shared" si="4"/>
        <v>#N/A</v>
      </c>
      <c r="K102" s="127" t="e">
        <f>+VLOOKUP(J102,'Normen en kosten'!D102:E200,2,FALSE)*'17'!$G$11</f>
        <v>#N/A</v>
      </c>
      <c r="L102" s="125">
        <f t="shared" si="3"/>
        <v>0</v>
      </c>
      <c r="M102" s="128" t="e">
        <f t="shared" si="5"/>
        <v>#N/A</v>
      </c>
      <c r="O102" s="66"/>
    </row>
    <row r="103" spans="1:15" x14ac:dyDescent="0.25">
      <c r="A103" s="124"/>
      <c r="B103" s="125"/>
      <c r="C103" s="129"/>
      <c r="D103" s="129" t="e">
        <f>VLOOKUP(C103,'Dropdown vloerafw en cat'!P129:Q146,2,FALSE)</f>
        <v>#N/A</v>
      </c>
      <c r="E103" s="126"/>
      <c r="F103" s="126" t="e">
        <f>VLOOKUP(D103,'Normen en kosten'!$A$5:$B$103,2,FALSE)</f>
        <v>#N/A</v>
      </c>
      <c r="G103" s="125"/>
      <c r="H103" s="125"/>
      <c r="I103" s="125"/>
      <c r="J103" s="125" t="e">
        <f t="shared" si="4"/>
        <v>#N/A</v>
      </c>
      <c r="K103" s="127" t="e">
        <f>+VLOOKUP(J103,'Normen en kosten'!D103:E201,2,FALSE)*'17'!$G$11</f>
        <v>#N/A</v>
      </c>
      <c r="L103" s="125">
        <f t="shared" si="3"/>
        <v>0</v>
      </c>
      <c r="M103" s="128" t="e">
        <f t="shared" si="5"/>
        <v>#N/A</v>
      </c>
      <c r="O103" s="66"/>
    </row>
    <row r="104" spans="1:15" x14ac:dyDescent="0.25">
      <c r="A104" s="124"/>
      <c r="B104" s="125"/>
      <c r="C104" s="129"/>
      <c r="D104" s="129" t="e">
        <f>VLOOKUP(C104,'Dropdown vloerafw en cat'!P130:Q147,2,FALSE)</f>
        <v>#N/A</v>
      </c>
      <c r="E104" s="126"/>
      <c r="F104" s="126" t="e">
        <f>VLOOKUP(D104,'Normen en kosten'!$A$5:$B$103,2,FALSE)</f>
        <v>#N/A</v>
      </c>
      <c r="G104" s="125"/>
      <c r="H104" s="125"/>
      <c r="I104" s="125"/>
      <c r="J104" s="125" t="e">
        <f t="shared" si="4"/>
        <v>#N/A</v>
      </c>
      <c r="K104" s="127" t="e">
        <f>+VLOOKUP(J104,'Normen en kosten'!D104:E202,2,FALSE)*'17'!$G$11</f>
        <v>#N/A</v>
      </c>
      <c r="L104" s="125">
        <f t="shared" si="3"/>
        <v>0</v>
      </c>
      <c r="M104" s="128" t="e">
        <f t="shared" si="5"/>
        <v>#N/A</v>
      </c>
      <c r="O104" s="66"/>
    </row>
    <row r="105" spans="1:15" x14ac:dyDescent="0.25">
      <c r="A105" s="124"/>
      <c r="B105" s="125"/>
      <c r="C105" s="129"/>
      <c r="D105" s="129" t="e">
        <f>VLOOKUP(C105,'Dropdown vloerafw en cat'!P131:Q148,2,FALSE)</f>
        <v>#N/A</v>
      </c>
      <c r="E105" s="126"/>
      <c r="F105" s="126" t="e">
        <f>VLOOKUP(D105,'Normen en kosten'!$A$5:$B$103,2,FALSE)</f>
        <v>#N/A</v>
      </c>
      <c r="G105" s="125"/>
      <c r="H105" s="125"/>
      <c r="I105" s="125"/>
      <c r="J105" s="125" t="e">
        <f t="shared" si="4"/>
        <v>#N/A</v>
      </c>
      <c r="K105" s="127" t="e">
        <f>+VLOOKUP(J105,'Normen en kosten'!D105:E203,2,FALSE)*'17'!$G$11</f>
        <v>#N/A</v>
      </c>
      <c r="L105" s="125">
        <f t="shared" si="3"/>
        <v>0</v>
      </c>
      <c r="M105" s="128" t="e">
        <f t="shared" si="5"/>
        <v>#N/A</v>
      </c>
      <c r="O105" s="66"/>
    </row>
    <row r="106" spans="1:15" x14ac:dyDescent="0.25">
      <c r="A106" s="124"/>
      <c r="B106" s="125"/>
      <c r="C106" s="129"/>
      <c r="D106" s="129" t="e">
        <f>VLOOKUP(C106,'Dropdown vloerafw en cat'!P132:Q149,2,FALSE)</f>
        <v>#N/A</v>
      </c>
      <c r="E106" s="126"/>
      <c r="F106" s="126" t="e">
        <f>VLOOKUP(D106,'Normen en kosten'!$A$5:$B$103,2,FALSE)</f>
        <v>#N/A</v>
      </c>
      <c r="G106" s="125"/>
      <c r="H106" s="125"/>
      <c r="I106" s="125"/>
      <c r="J106" s="125" t="e">
        <f t="shared" si="4"/>
        <v>#N/A</v>
      </c>
      <c r="K106" s="127" t="e">
        <f>+VLOOKUP(J106,'Normen en kosten'!D106:E204,2,FALSE)*'17'!$G$11</f>
        <v>#N/A</v>
      </c>
      <c r="L106" s="125">
        <f t="shared" si="3"/>
        <v>0</v>
      </c>
      <c r="M106" s="128" t="e">
        <f t="shared" si="5"/>
        <v>#N/A</v>
      </c>
      <c r="O106" s="66"/>
    </row>
    <row r="107" spans="1:15" x14ac:dyDescent="0.25">
      <c r="A107" s="124"/>
      <c r="B107" s="125"/>
      <c r="C107" s="129"/>
      <c r="D107" s="129" t="e">
        <f>VLOOKUP(C107,'Dropdown vloerafw en cat'!P133:Q150,2,FALSE)</f>
        <v>#N/A</v>
      </c>
      <c r="E107" s="126"/>
      <c r="F107" s="126" t="e">
        <f>VLOOKUP(D107,'Normen en kosten'!$A$5:$B$103,2,FALSE)</f>
        <v>#N/A</v>
      </c>
      <c r="G107" s="125"/>
      <c r="H107" s="125"/>
      <c r="I107" s="125"/>
      <c r="J107" s="125" t="e">
        <f t="shared" si="4"/>
        <v>#N/A</v>
      </c>
      <c r="K107" s="127" t="e">
        <f>+VLOOKUP(J107,'Normen en kosten'!D107:E205,2,FALSE)*'17'!$G$11</f>
        <v>#N/A</v>
      </c>
      <c r="L107" s="125">
        <f t="shared" si="3"/>
        <v>0</v>
      </c>
      <c r="M107" s="128" t="e">
        <f t="shared" si="5"/>
        <v>#N/A</v>
      </c>
      <c r="O107" s="66"/>
    </row>
    <row r="108" spans="1:15" x14ac:dyDescent="0.25">
      <c r="A108" s="124"/>
      <c r="B108" s="125"/>
      <c r="C108" s="129"/>
      <c r="D108" s="129" t="e">
        <f>VLOOKUP(C108,'Dropdown vloerafw en cat'!P134:Q151,2,FALSE)</f>
        <v>#N/A</v>
      </c>
      <c r="E108" s="126"/>
      <c r="F108" s="126" t="e">
        <f>VLOOKUP(D108,'Normen en kosten'!$A$5:$B$103,2,FALSE)</f>
        <v>#N/A</v>
      </c>
      <c r="G108" s="125"/>
      <c r="H108" s="125"/>
      <c r="I108" s="125"/>
      <c r="J108" s="125" t="e">
        <f t="shared" si="4"/>
        <v>#N/A</v>
      </c>
      <c r="K108" s="127" t="e">
        <f>+VLOOKUP(J108,'Normen en kosten'!D108:E206,2,FALSE)*'17'!$G$11</f>
        <v>#N/A</v>
      </c>
      <c r="L108" s="125">
        <f t="shared" si="3"/>
        <v>0</v>
      </c>
      <c r="M108" s="128" t="e">
        <f t="shared" si="5"/>
        <v>#N/A</v>
      </c>
      <c r="O108" s="66"/>
    </row>
    <row r="109" spans="1:15" x14ac:dyDescent="0.25">
      <c r="A109" s="124"/>
      <c r="B109" s="125"/>
      <c r="C109" s="129"/>
      <c r="D109" s="129" t="e">
        <f>VLOOKUP(C109,'Dropdown vloerafw en cat'!P135:Q152,2,FALSE)</f>
        <v>#N/A</v>
      </c>
      <c r="E109" s="126"/>
      <c r="F109" s="126" t="e">
        <f>VLOOKUP(D109,'Normen en kosten'!$A$5:$B$103,2,FALSE)</f>
        <v>#N/A</v>
      </c>
      <c r="G109" s="125"/>
      <c r="H109" s="125"/>
      <c r="I109" s="125"/>
      <c r="J109" s="125" t="e">
        <f t="shared" si="4"/>
        <v>#N/A</v>
      </c>
      <c r="K109" s="127" t="e">
        <f>+VLOOKUP(J109,'Normen en kosten'!D109:E207,2,FALSE)*'17'!$G$11</f>
        <v>#N/A</v>
      </c>
      <c r="L109" s="125">
        <f t="shared" si="3"/>
        <v>0</v>
      </c>
      <c r="M109" s="128" t="e">
        <f t="shared" si="5"/>
        <v>#N/A</v>
      </c>
      <c r="O109" s="66"/>
    </row>
    <row r="110" spans="1:15" x14ac:dyDescent="0.25">
      <c r="A110" s="124"/>
      <c r="B110" s="125"/>
      <c r="C110" s="129"/>
      <c r="D110" s="129" t="e">
        <f>VLOOKUP(C110,'Dropdown vloerafw en cat'!P136:Q153,2,FALSE)</f>
        <v>#N/A</v>
      </c>
      <c r="E110" s="126"/>
      <c r="F110" s="126" t="e">
        <f>VLOOKUP(D110,'Normen en kosten'!$A$5:$B$103,2,FALSE)</f>
        <v>#N/A</v>
      </c>
      <c r="G110" s="125"/>
      <c r="H110" s="125"/>
      <c r="I110" s="125"/>
      <c r="J110" s="125" t="e">
        <f t="shared" si="4"/>
        <v>#N/A</v>
      </c>
      <c r="K110" s="127" t="e">
        <f>+VLOOKUP(J110,'Normen en kosten'!D110:E208,2,FALSE)*'17'!$G$11</f>
        <v>#N/A</v>
      </c>
      <c r="L110" s="125">
        <f t="shared" si="3"/>
        <v>0</v>
      </c>
      <c r="M110" s="128" t="e">
        <f t="shared" si="5"/>
        <v>#N/A</v>
      </c>
      <c r="O110" s="66"/>
    </row>
    <row r="111" spans="1:15" x14ac:dyDescent="0.25">
      <c r="A111" s="124"/>
      <c r="B111" s="125"/>
      <c r="C111" s="129"/>
      <c r="D111" s="129" t="e">
        <f>VLOOKUP(C111,'Dropdown vloerafw en cat'!P137:Q154,2,FALSE)</f>
        <v>#N/A</v>
      </c>
      <c r="E111" s="126"/>
      <c r="F111" s="126" t="e">
        <f>VLOOKUP(D111,'Normen en kosten'!$A$5:$B$103,2,FALSE)</f>
        <v>#N/A</v>
      </c>
      <c r="G111" s="125"/>
      <c r="H111" s="125"/>
      <c r="I111" s="125"/>
      <c r="J111" s="125" t="e">
        <f t="shared" si="4"/>
        <v>#N/A</v>
      </c>
      <c r="K111" s="127" t="e">
        <f>+VLOOKUP(J111,'Normen en kosten'!D111:E209,2,FALSE)*'17'!$G$11</f>
        <v>#N/A</v>
      </c>
      <c r="L111" s="125">
        <f t="shared" si="3"/>
        <v>0</v>
      </c>
      <c r="M111" s="128" t="e">
        <f t="shared" si="5"/>
        <v>#N/A</v>
      </c>
      <c r="O111" s="66"/>
    </row>
    <row r="112" spans="1:15" x14ac:dyDescent="0.25">
      <c r="A112" s="124"/>
      <c r="B112" s="125"/>
      <c r="C112" s="129"/>
      <c r="D112" s="129" t="e">
        <f>VLOOKUP(C112,'Dropdown vloerafw en cat'!P138:Q155,2,FALSE)</f>
        <v>#N/A</v>
      </c>
      <c r="E112" s="126"/>
      <c r="F112" s="126" t="e">
        <f>VLOOKUP(D112,'Normen en kosten'!$A$5:$B$103,2,FALSE)</f>
        <v>#N/A</v>
      </c>
      <c r="G112" s="125"/>
      <c r="H112" s="125"/>
      <c r="I112" s="125"/>
      <c r="J112" s="125" t="e">
        <f t="shared" si="4"/>
        <v>#N/A</v>
      </c>
      <c r="K112" s="127" t="e">
        <f>+VLOOKUP(J112,'Normen en kosten'!D112:E210,2,FALSE)*'17'!$G$11</f>
        <v>#N/A</v>
      </c>
      <c r="L112" s="125">
        <f t="shared" si="3"/>
        <v>0</v>
      </c>
      <c r="M112" s="128" t="e">
        <f t="shared" si="5"/>
        <v>#N/A</v>
      </c>
      <c r="O112" s="66"/>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4"/>
        <v>#N/A</v>
      </c>
      <c r="K113" s="127" t="e">
        <f>+VLOOKUP(J113,'Normen en kosten'!D113:E211,2,FALSE)*'17'!$G$11</f>
        <v>#N/A</v>
      </c>
      <c r="L113" s="125">
        <f t="shared" si="3"/>
        <v>0</v>
      </c>
      <c r="M113" s="128" t="e">
        <f t="shared" si="5"/>
        <v>#N/A</v>
      </c>
      <c r="O113" s="66"/>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4"/>
        <v>#N/A</v>
      </c>
      <c r="K114" s="127" t="e">
        <f>+VLOOKUP(J114,'Normen en kosten'!D114:E212,2,FALSE)*'17'!$G$11</f>
        <v>#N/A</v>
      </c>
      <c r="L114" s="125">
        <f t="shared" si="3"/>
        <v>0</v>
      </c>
      <c r="M114" s="128" t="e">
        <f t="shared" si="5"/>
        <v>#N/A</v>
      </c>
      <c r="O114" s="66"/>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4"/>
        <v>#N/A</v>
      </c>
      <c r="K115" s="127" t="e">
        <f>+VLOOKUP(J115,'Normen en kosten'!D115:E213,2,FALSE)*'17'!$G$11</f>
        <v>#N/A</v>
      </c>
      <c r="L115" s="125">
        <f t="shared" si="3"/>
        <v>0</v>
      </c>
      <c r="M115" s="128" t="e">
        <f t="shared" si="5"/>
        <v>#N/A</v>
      </c>
      <c r="O115" s="66"/>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4"/>
        <v>#N/A</v>
      </c>
      <c r="K116" s="127" t="e">
        <f>+VLOOKUP(J116,'Normen en kosten'!D116:E214,2,FALSE)*'17'!$G$11</f>
        <v>#N/A</v>
      </c>
      <c r="L116" s="125">
        <f t="shared" si="3"/>
        <v>0</v>
      </c>
      <c r="M116" s="128" t="e">
        <f t="shared" si="5"/>
        <v>#N/A</v>
      </c>
      <c r="O116" s="6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4"/>
        <v>#N/A</v>
      </c>
      <c r="K117" s="127" t="e">
        <f>+VLOOKUP(J117,'Normen en kosten'!D117:E215,2,FALSE)*'17'!$G$11</f>
        <v>#N/A</v>
      </c>
      <c r="L117" s="125">
        <f t="shared" si="3"/>
        <v>0</v>
      </c>
      <c r="M117" s="128" t="e">
        <f t="shared" si="5"/>
        <v>#N/A</v>
      </c>
      <c r="O117" s="66"/>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4"/>
        <v>#N/A</v>
      </c>
      <c r="K118" s="127" t="e">
        <f>+VLOOKUP(J118,'Normen en kosten'!D118:E216,2,FALSE)*'17'!$G$11</f>
        <v>#N/A</v>
      </c>
      <c r="L118" s="125">
        <f t="shared" si="3"/>
        <v>0</v>
      </c>
      <c r="M118" s="128" t="e">
        <f t="shared" si="5"/>
        <v>#N/A</v>
      </c>
      <c r="O118" s="66"/>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4"/>
        <v>#N/A</v>
      </c>
      <c r="K119" s="127" t="e">
        <f>+VLOOKUP(J119,'Normen en kosten'!D119:E217,2,FALSE)*'17'!$G$11</f>
        <v>#N/A</v>
      </c>
      <c r="L119" s="125">
        <f t="shared" si="3"/>
        <v>0</v>
      </c>
      <c r="M119" s="128" t="e">
        <f t="shared" si="5"/>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4"/>
        <v>#N/A</v>
      </c>
      <c r="K120" s="127" t="e">
        <f>+VLOOKUP(J120,'Normen en kosten'!D120:E218,2,FALSE)*'17'!$G$11</f>
        <v>#N/A</v>
      </c>
      <c r="L120" s="125">
        <f t="shared" si="3"/>
        <v>0</v>
      </c>
      <c r="M120" s="128" t="e">
        <f t="shared" si="5"/>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4"/>
        <v>#N/A</v>
      </c>
      <c r="K121" s="127" t="e">
        <f>+VLOOKUP(J121,'Normen en kosten'!D121:E219,2,FALSE)*'17'!$G$11</f>
        <v>#N/A</v>
      </c>
      <c r="L121" s="125">
        <f t="shared" si="3"/>
        <v>0</v>
      </c>
      <c r="M121" s="128" t="e">
        <f t="shared" si="5"/>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4"/>
        <v>#N/A</v>
      </c>
      <c r="K122" s="127" t="e">
        <f>+VLOOKUP(J122,'Normen en kosten'!D122:E220,2,FALSE)*'17'!$G$11</f>
        <v>#N/A</v>
      </c>
      <c r="L122" s="125">
        <f t="shared" si="3"/>
        <v>0</v>
      </c>
      <c r="M122" s="128" t="e">
        <f t="shared" si="5"/>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4"/>
        <v>#N/A</v>
      </c>
      <c r="K123" s="127" t="e">
        <f>+VLOOKUP(J123,'Normen en kosten'!D123:E221,2,FALSE)*'17'!$G$11</f>
        <v>#N/A</v>
      </c>
      <c r="L123" s="125">
        <f t="shared" si="3"/>
        <v>0</v>
      </c>
      <c r="M123" s="128" t="e">
        <f t="shared" si="5"/>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4"/>
        <v>#N/A</v>
      </c>
      <c r="K124" s="127" t="e">
        <f>+VLOOKUP(J124,'Normen en kosten'!D124:E222,2,FALSE)*'17'!$G$11</f>
        <v>#N/A</v>
      </c>
      <c r="L124" s="125">
        <f t="shared" si="3"/>
        <v>0</v>
      </c>
      <c r="M124" s="128" t="e">
        <f t="shared" si="5"/>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4"/>
        <v>#N/A</v>
      </c>
      <c r="K125" s="127" t="e">
        <f>+VLOOKUP(J125,'Normen en kosten'!D125:E223,2,FALSE)*'17'!$G$11</f>
        <v>#N/A</v>
      </c>
      <c r="L125" s="125">
        <f t="shared" si="3"/>
        <v>0</v>
      </c>
      <c r="M125" s="128" t="e">
        <f t="shared" si="5"/>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4"/>
        <v>#N/A</v>
      </c>
      <c r="K126" s="127" t="e">
        <f>+VLOOKUP(J126,'Normen en kosten'!D126:E224,2,FALSE)*'17'!$G$11</f>
        <v>#N/A</v>
      </c>
      <c r="L126" s="125">
        <f t="shared" si="3"/>
        <v>0</v>
      </c>
      <c r="M126" s="128" t="e">
        <f t="shared" si="5"/>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4"/>
        <v>#N/A</v>
      </c>
      <c r="K127" s="127" t="e">
        <f>+VLOOKUP(J127,'Normen en kosten'!D127:E225,2,FALSE)*'17'!$G$11</f>
        <v>#N/A</v>
      </c>
      <c r="L127" s="125">
        <f t="shared" si="3"/>
        <v>0</v>
      </c>
      <c r="M127" s="128" t="e">
        <f t="shared" si="5"/>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4"/>
        <v>#N/A</v>
      </c>
      <c r="K128" s="127" t="e">
        <f>+VLOOKUP(J128,'Normen en kosten'!D128:E226,2,FALSE)*'17'!$G$11</f>
        <v>#N/A</v>
      </c>
      <c r="L128" s="125">
        <f t="shared" si="3"/>
        <v>0</v>
      </c>
      <c r="M128" s="128" t="e">
        <f t="shared" si="5"/>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4"/>
        <v>#N/A</v>
      </c>
      <c r="K129" s="127" t="e">
        <f>+VLOOKUP(J129,'Normen en kosten'!D129:E227,2,FALSE)*'17'!$G$11</f>
        <v>#N/A</v>
      </c>
      <c r="L129" s="125">
        <f t="shared" si="3"/>
        <v>0</v>
      </c>
      <c r="M129" s="128" t="e">
        <f t="shared" si="5"/>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4"/>
        <v>#N/A</v>
      </c>
      <c r="K130" s="127" t="e">
        <f>+VLOOKUP(J130,'Normen en kosten'!D130:E228,2,FALSE)*'17'!$G$11</f>
        <v>#N/A</v>
      </c>
      <c r="L130" s="125">
        <f t="shared" si="3"/>
        <v>0</v>
      </c>
      <c r="M130" s="128" t="e">
        <f t="shared" si="5"/>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4"/>
        <v>#N/A</v>
      </c>
      <c r="K131" s="127" t="e">
        <f>+VLOOKUP(J131,'Normen en kosten'!D131:E229,2,FALSE)*'17'!$G$11</f>
        <v>#N/A</v>
      </c>
      <c r="L131" s="125">
        <f t="shared" si="3"/>
        <v>0</v>
      </c>
      <c r="M131" s="128" t="e">
        <f t="shared" si="5"/>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4"/>
        <v>#N/A</v>
      </c>
      <c r="K132" s="127" t="e">
        <f>+VLOOKUP(J132,'Normen en kosten'!D132:E230,2,FALSE)*'17'!$G$11</f>
        <v>#N/A</v>
      </c>
      <c r="L132" s="125">
        <f t="shared" si="3"/>
        <v>0</v>
      </c>
      <c r="M132" s="128" t="e">
        <f t="shared" si="5"/>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4"/>
        <v>#N/A</v>
      </c>
      <c r="K133" s="127" t="e">
        <f>+VLOOKUP(J133,'Normen en kosten'!D133:E231,2,FALSE)*'17'!$G$11</f>
        <v>#N/A</v>
      </c>
      <c r="L133" s="125">
        <f t="shared" ref="L133:L196" si="6">+I133*G133</f>
        <v>0</v>
      </c>
      <c r="M133" s="128" t="e">
        <f t="shared" si="5"/>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7">F134&amp;I134</f>
        <v>#N/A</v>
      </c>
      <c r="K134" s="127" t="e">
        <f>+VLOOKUP(J134,'Normen en kosten'!D134:E232,2,FALSE)*'17'!$G$11</f>
        <v>#N/A</v>
      </c>
      <c r="L134" s="125">
        <f t="shared" si="6"/>
        <v>0</v>
      </c>
      <c r="M134" s="128" t="e">
        <f t="shared" ref="M134:M197" si="8">+IF(K134=0,0,L134/K134)</f>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7"/>
        <v>#N/A</v>
      </c>
      <c r="K135" s="127" t="e">
        <f>+VLOOKUP(J135,'Normen en kosten'!D135:E233,2,FALSE)*'17'!$G$11</f>
        <v>#N/A</v>
      </c>
      <c r="L135" s="125">
        <f t="shared" si="6"/>
        <v>0</v>
      </c>
      <c r="M135" s="128" t="e">
        <f t="shared" si="8"/>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7"/>
        <v>#N/A</v>
      </c>
      <c r="K136" s="127" t="e">
        <f>+VLOOKUP(J136,'Normen en kosten'!D136:E234,2,FALSE)*'17'!$G$11</f>
        <v>#N/A</v>
      </c>
      <c r="L136" s="125">
        <f t="shared" si="6"/>
        <v>0</v>
      </c>
      <c r="M136" s="128" t="e">
        <f t="shared" si="8"/>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7"/>
        <v>#N/A</v>
      </c>
      <c r="K137" s="127" t="e">
        <f>+VLOOKUP(J137,'Normen en kosten'!D137:E235,2,FALSE)*'17'!$G$11</f>
        <v>#N/A</v>
      </c>
      <c r="L137" s="125">
        <f t="shared" si="6"/>
        <v>0</v>
      </c>
      <c r="M137" s="128" t="e">
        <f t="shared" si="8"/>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7"/>
        <v>#N/A</v>
      </c>
      <c r="K138" s="127" t="e">
        <f>+VLOOKUP(J138,'Normen en kosten'!D138:E236,2,FALSE)*'17'!$G$11</f>
        <v>#N/A</v>
      </c>
      <c r="L138" s="125">
        <f t="shared" si="6"/>
        <v>0</v>
      </c>
      <c r="M138" s="128" t="e">
        <f t="shared" si="8"/>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7"/>
        <v>#N/A</v>
      </c>
      <c r="K139" s="127" t="e">
        <f>+VLOOKUP(J139,'Normen en kosten'!D139:E237,2,FALSE)*'17'!$G$11</f>
        <v>#N/A</v>
      </c>
      <c r="L139" s="125">
        <f t="shared" si="6"/>
        <v>0</v>
      </c>
      <c r="M139" s="128" t="e">
        <f t="shared" si="8"/>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7"/>
        <v>#N/A</v>
      </c>
      <c r="K140" s="127" t="e">
        <f>+VLOOKUP(J140,'Normen en kosten'!D140:E238,2,FALSE)*'17'!$G$11</f>
        <v>#N/A</v>
      </c>
      <c r="L140" s="125">
        <f t="shared" si="6"/>
        <v>0</v>
      </c>
      <c r="M140" s="128" t="e">
        <f t="shared" si="8"/>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7"/>
        <v>#N/A</v>
      </c>
      <c r="K141" s="127" t="e">
        <f>+VLOOKUP(J141,'Normen en kosten'!D141:E239,2,FALSE)*'17'!$G$11</f>
        <v>#N/A</v>
      </c>
      <c r="L141" s="125">
        <f t="shared" si="6"/>
        <v>0</v>
      </c>
      <c r="M141" s="128" t="e">
        <f t="shared" si="8"/>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7"/>
        <v>#N/A</v>
      </c>
      <c r="K142" s="127" t="e">
        <f>+VLOOKUP(J142,'Normen en kosten'!D142:E240,2,FALSE)*'17'!$G$11</f>
        <v>#N/A</v>
      </c>
      <c r="L142" s="125">
        <f t="shared" si="6"/>
        <v>0</v>
      </c>
      <c r="M142" s="128" t="e">
        <f t="shared" si="8"/>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7"/>
        <v>#N/A</v>
      </c>
      <c r="K143" s="127" t="e">
        <f>+VLOOKUP(J143,'Normen en kosten'!D143:E241,2,FALSE)*'17'!$G$11</f>
        <v>#N/A</v>
      </c>
      <c r="L143" s="125">
        <f t="shared" si="6"/>
        <v>0</v>
      </c>
      <c r="M143" s="128" t="e">
        <f t="shared" si="8"/>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7"/>
        <v>#N/A</v>
      </c>
      <c r="K144" s="127" t="e">
        <f>+VLOOKUP(J144,'Normen en kosten'!D144:E242,2,FALSE)*'17'!$G$11</f>
        <v>#N/A</v>
      </c>
      <c r="L144" s="125">
        <f t="shared" si="6"/>
        <v>0</v>
      </c>
      <c r="M144" s="128" t="e">
        <f t="shared" si="8"/>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7"/>
        <v>#N/A</v>
      </c>
      <c r="K145" s="127" t="e">
        <f>+VLOOKUP(J145,'Normen en kosten'!D145:E243,2,FALSE)*'17'!$G$11</f>
        <v>#N/A</v>
      </c>
      <c r="L145" s="125">
        <f t="shared" si="6"/>
        <v>0</v>
      </c>
      <c r="M145" s="128" t="e">
        <f t="shared" si="8"/>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7"/>
        <v>#N/A</v>
      </c>
      <c r="K146" s="127" t="e">
        <f>+VLOOKUP(J146,'Normen en kosten'!D146:E244,2,FALSE)*'17'!$G$11</f>
        <v>#N/A</v>
      </c>
      <c r="L146" s="125">
        <f t="shared" si="6"/>
        <v>0</v>
      </c>
      <c r="M146" s="128" t="e">
        <f t="shared" si="8"/>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7"/>
        <v>#N/A</v>
      </c>
      <c r="K147" s="127" t="e">
        <f>+VLOOKUP(J147,'Normen en kosten'!D147:E245,2,FALSE)*'17'!$G$11</f>
        <v>#N/A</v>
      </c>
      <c r="L147" s="125">
        <f t="shared" si="6"/>
        <v>0</v>
      </c>
      <c r="M147" s="128" t="e">
        <f t="shared" si="8"/>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7"/>
        <v>#N/A</v>
      </c>
      <c r="K148" s="127" t="e">
        <f>+VLOOKUP(J148,'Normen en kosten'!D148:E246,2,FALSE)*'17'!$G$11</f>
        <v>#N/A</v>
      </c>
      <c r="L148" s="125">
        <f t="shared" si="6"/>
        <v>0</v>
      </c>
      <c r="M148" s="128" t="e">
        <f t="shared" si="8"/>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7"/>
        <v>#N/A</v>
      </c>
      <c r="K149" s="127" t="e">
        <f>+VLOOKUP(J149,'Normen en kosten'!D149:E247,2,FALSE)*'17'!$G$11</f>
        <v>#N/A</v>
      </c>
      <c r="L149" s="125">
        <f t="shared" si="6"/>
        <v>0</v>
      </c>
      <c r="M149" s="128" t="e">
        <f t="shared" si="8"/>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7"/>
        <v>#N/A</v>
      </c>
      <c r="K150" s="127" t="e">
        <f>+VLOOKUP(J150,'Normen en kosten'!D150:E248,2,FALSE)*'17'!$G$11</f>
        <v>#N/A</v>
      </c>
      <c r="L150" s="125">
        <f t="shared" si="6"/>
        <v>0</v>
      </c>
      <c r="M150" s="128" t="e">
        <f t="shared" si="8"/>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7"/>
        <v>#N/A</v>
      </c>
      <c r="K151" s="127" t="e">
        <f>+VLOOKUP(J151,'Normen en kosten'!D151:E249,2,FALSE)*'17'!$G$11</f>
        <v>#N/A</v>
      </c>
      <c r="L151" s="125">
        <f t="shared" si="6"/>
        <v>0</v>
      </c>
      <c r="M151" s="128" t="e">
        <f t="shared" si="8"/>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7"/>
        <v>#N/A</v>
      </c>
      <c r="K152" s="127" t="e">
        <f>+VLOOKUP(J152,'Normen en kosten'!D152:E250,2,FALSE)*'17'!$G$11</f>
        <v>#N/A</v>
      </c>
      <c r="L152" s="125">
        <f t="shared" si="6"/>
        <v>0</v>
      </c>
      <c r="M152" s="128" t="e">
        <f t="shared" si="8"/>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7"/>
        <v>#N/A</v>
      </c>
      <c r="K153" s="127" t="e">
        <f>+VLOOKUP(J153,'Normen en kosten'!D153:E251,2,FALSE)*'17'!$G$11</f>
        <v>#N/A</v>
      </c>
      <c r="L153" s="125">
        <f t="shared" si="6"/>
        <v>0</v>
      </c>
      <c r="M153" s="128" t="e">
        <f t="shared" si="8"/>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7"/>
        <v>#N/A</v>
      </c>
      <c r="K154" s="127" t="e">
        <f>+VLOOKUP(J154,'Normen en kosten'!D154:E252,2,FALSE)*'17'!$G$11</f>
        <v>#N/A</v>
      </c>
      <c r="L154" s="125">
        <f t="shared" si="6"/>
        <v>0</v>
      </c>
      <c r="M154" s="128" t="e">
        <f t="shared" si="8"/>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7"/>
        <v>#N/A</v>
      </c>
      <c r="K155" s="127" t="e">
        <f>+VLOOKUP(J155,'Normen en kosten'!D155:E253,2,FALSE)*'17'!$G$11</f>
        <v>#N/A</v>
      </c>
      <c r="L155" s="125">
        <f t="shared" si="6"/>
        <v>0</v>
      </c>
      <c r="M155" s="128" t="e">
        <f t="shared" si="8"/>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7"/>
        <v>#N/A</v>
      </c>
      <c r="K156" s="127" t="e">
        <f>+VLOOKUP(J156,'Normen en kosten'!D156:E254,2,FALSE)*'17'!$G$11</f>
        <v>#N/A</v>
      </c>
      <c r="L156" s="125">
        <f t="shared" si="6"/>
        <v>0</v>
      </c>
      <c r="M156" s="128" t="e">
        <f t="shared" si="8"/>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7"/>
        <v>#N/A</v>
      </c>
      <c r="K157" s="127" t="e">
        <f>+VLOOKUP(J157,'Normen en kosten'!D157:E255,2,FALSE)*'17'!$G$11</f>
        <v>#N/A</v>
      </c>
      <c r="L157" s="125">
        <f t="shared" si="6"/>
        <v>0</v>
      </c>
      <c r="M157" s="128" t="e">
        <f t="shared" si="8"/>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7"/>
        <v>#N/A</v>
      </c>
      <c r="K158" s="127" t="e">
        <f>+VLOOKUP(J158,'Normen en kosten'!D158:E256,2,FALSE)*'17'!$G$11</f>
        <v>#N/A</v>
      </c>
      <c r="L158" s="125">
        <f t="shared" si="6"/>
        <v>0</v>
      </c>
      <c r="M158" s="128" t="e">
        <f t="shared" si="8"/>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7"/>
        <v>#N/A</v>
      </c>
      <c r="K159" s="127" t="e">
        <f>+VLOOKUP(J159,'Normen en kosten'!D159:E257,2,FALSE)*'17'!$G$11</f>
        <v>#N/A</v>
      </c>
      <c r="L159" s="125">
        <f t="shared" si="6"/>
        <v>0</v>
      </c>
      <c r="M159" s="128" t="e">
        <f t="shared" si="8"/>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7"/>
        <v>#N/A</v>
      </c>
      <c r="K160" s="127" t="e">
        <f>+VLOOKUP(J160,'Normen en kosten'!D160:E258,2,FALSE)*'17'!$G$11</f>
        <v>#N/A</v>
      </c>
      <c r="L160" s="125">
        <f t="shared" si="6"/>
        <v>0</v>
      </c>
      <c r="M160" s="128" t="e">
        <f t="shared" si="8"/>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7"/>
        <v>#N/A</v>
      </c>
      <c r="K161" s="127" t="e">
        <f>+VLOOKUP(J161,'Normen en kosten'!D161:E259,2,FALSE)*'17'!$G$11</f>
        <v>#N/A</v>
      </c>
      <c r="L161" s="125">
        <f t="shared" si="6"/>
        <v>0</v>
      </c>
      <c r="M161" s="128" t="e">
        <f t="shared" si="8"/>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7"/>
        <v>#N/A</v>
      </c>
      <c r="K162" s="127" t="e">
        <f>+VLOOKUP(J162,'Normen en kosten'!D162:E260,2,FALSE)*'17'!$G$11</f>
        <v>#N/A</v>
      </c>
      <c r="L162" s="125">
        <f t="shared" si="6"/>
        <v>0</v>
      </c>
      <c r="M162" s="128" t="e">
        <f t="shared" si="8"/>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7"/>
        <v>#N/A</v>
      </c>
      <c r="K163" s="127" t="e">
        <f>+VLOOKUP(J163,'Normen en kosten'!D163:E261,2,FALSE)*'17'!$G$11</f>
        <v>#N/A</v>
      </c>
      <c r="L163" s="125">
        <f t="shared" si="6"/>
        <v>0</v>
      </c>
      <c r="M163" s="128" t="e">
        <f t="shared" si="8"/>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7"/>
        <v>#N/A</v>
      </c>
      <c r="K164" s="127" t="e">
        <f>+VLOOKUP(J164,'Normen en kosten'!D164:E262,2,FALSE)*'17'!$G$11</f>
        <v>#N/A</v>
      </c>
      <c r="L164" s="125">
        <f t="shared" si="6"/>
        <v>0</v>
      </c>
      <c r="M164" s="128" t="e">
        <f t="shared" si="8"/>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7"/>
        <v>#N/A</v>
      </c>
      <c r="K165" s="127" t="e">
        <f>+VLOOKUP(J165,'Normen en kosten'!D165:E263,2,FALSE)*'17'!$G$11</f>
        <v>#N/A</v>
      </c>
      <c r="L165" s="125">
        <f t="shared" si="6"/>
        <v>0</v>
      </c>
      <c r="M165" s="128" t="e">
        <f t="shared" si="8"/>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7"/>
        <v>#N/A</v>
      </c>
      <c r="K166" s="127" t="e">
        <f>+VLOOKUP(J166,'Normen en kosten'!D166:E264,2,FALSE)*'17'!$G$11</f>
        <v>#N/A</v>
      </c>
      <c r="L166" s="125">
        <f t="shared" si="6"/>
        <v>0</v>
      </c>
      <c r="M166" s="128" t="e">
        <f t="shared" si="8"/>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7"/>
        <v>#N/A</v>
      </c>
      <c r="K167" s="127" t="e">
        <f>+VLOOKUP(J167,'Normen en kosten'!D167:E265,2,FALSE)*'17'!$G$11</f>
        <v>#N/A</v>
      </c>
      <c r="L167" s="125">
        <f t="shared" si="6"/>
        <v>0</v>
      </c>
      <c r="M167" s="128" t="e">
        <f t="shared" si="8"/>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7"/>
        <v>#N/A</v>
      </c>
      <c r="K168" s="127" t="e">
        <f>+VLOOKUP(J168,'Normen en kosten'!D168:E266,2,FALSE)*'17'!$G$11</f>
        <v>#N/A</v>
      </c>
      <c r="L168" s="125">
        <f t="shared" si="6"/>
        <v>0</v>
      </c>
      <c r="M168" s="128" t="e">
        <f t="shared" si="8"/>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7"/>
        <v>#N/A</v>
      </c>
      <c r="K169" s="127" t="e">
        <f>+VLOOKUP(J169,'Normen en kosten'!D169:E267,2,FALSE)*'17'!$G$11</f>
        <v>#N/A</v>
      </c>
      <c r="L169" s="125">
        <f t="shared" si="6"/>
        <v>0</v>
      </c>
      <c r="M169" s="128" t="e">
        <f t="shared" si="8"/>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7"/>
        <v>#N/A</v>
      </c>
      <c r="K170" s="127" t="e">
        <f>+VLOOKUP(J170,'Normen en kosten'!D170:E268,2,FALSE)*'17'!$G$11</f>
        <v>#N/A</v>
      </c>
      <c r="L170" s="125">
        <f t="shared" si="6"/>
        <v>0</v>
      </c>
      <c r="M170" s="128" t="e">
        <f t="shared" si="8"/>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7"/>
        <v>#N/A</v>
      </c>
      <c r="K171" s="127" t="e">
        <f>+VLOOKUP(J171,'Normen en kosten'!D171:E269,2,FALSE)*'17'!$G$11</f>
        <v>#N/A</v>
      </c>
      <c r="L171" s="125">
        <f t="shared" si="6"/>
        <v>0</v>
      </c>
      <c r="M171" s="128" t="e">
        <f t="shared" si="8"/>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7"/>
        <v>#N/A</v>
      </c>
      <c r="K172" s="127" t="e">
        <f>+VLOOKUP(J172,'Normen en kosten'!D172:E270,2,FALSE)*'17'!$G$11</f>
        <v>#N/A</v>
      </c>
      <c r="L172" s="125">
        <f t="shared" si="6"/>
        <v>0</v>
      </c>
      <c r="M172" s="128" t="e">
        <f t="shared" si="8"/>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7"/>
        <v>#N/A</v>
      </c>
      <c r="K173" s="127" t="e">
        <f>+VLOOKUP(J173,'Normen en kosten'!D173:E271,2,FALSE)*'17'!$G$11</f>
        <v>#N/A</v>
      </c>
      <c r="L173" s="125">
        <f t="shared" si="6"/>
        <v>0</v>
      </c>
      <c r="M173" s="128" t="e">
        <f t="shared" si="8"/>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7"/>
        <v>#N/A</v>
      </c>
      <c r="K174" s="127" t="e">
        <f>+VLOOKUP(J174,'Normen en kosten'!D174:E272,2,FALSE)*'17'!$G$11</f>
        <v>#N/A</v>
      </c>
      <c r="L174" s="125">
        <f t="shared" si="6"/>
        <v>0</v>
      </c>
      <c r="M174" s="128" t="e">
        <f t="shared" si="8"/>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7"/>
        <v>#N/A</v>
      </c>
      <c r="K175" s="127" t="e">
        <f>+VLOOKUP(J175,'Normen en kosten'!D175:E273,2,FALSE)*'17'!$G$11</f>
        <v>#N/A</v>
      </c>
      <c r="L175" s="125">
        <f t="shared" si="6"/>
        <v>0</v>
      </c>
      <c r="M175" s="128" t="e">
        <f t="shared" si="8"/>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7"/>
        <v>#N/A</v>
      </c>
      <c r="K176" s="127" t="e">
        <f>+VLOOKUP(J176,'Normen en kosten'!D176:E274,2,FALSE)*'17'!$G$11</f>
        <v>#N/A</v>
      </c>
      <c r="L176" s="125">
        <f t="shared" si="6"/>
        <v>0</v>
      </c>
      <c r="M176" s="128" t="e">
        <f t="shared" si="8"/>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7"/>
        <v>#N/A</v>
      </c>
      <c r="K177" s="127" t="e">
        <f>+VLOOKUP(J177,'Normen en kosten'!D177:E275,2,FALSE)*'17'!$G$11</f>
        <v>#N/A</v>
      </c>
      <c r="L177" s="125">
        <f t="shared" si="6"/>
        <v>0</v>
      </c>
      <c r="M177" s="128" t="e">
        <f t="shared" si="8"/>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7"/>
        <v>#N/A</v>
      </c>
      <c r="K178" s="127" t="e">
        <f>+VLOOKUP(J178,'Normen en kosten'!D178:E276,2,FALSE)*'17'!$G$11</f>
        <v>#N/A</v>
      </c>
      <c r="L178" s="125">
        <f t="shared" si="6"/>
        <v>0</v>
      </c>
      <c r="M178" s="128" t="e">
        <f t="shared" si="8"/>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7"/>
        <v>#N/A</v>
      </c>
      <c r="K179" s="127" t="e">
        <f>+VLOOKUP(J179,'Normen en kosten'!D179:E277,2,FALSE)*'17'!$G$11</f>
        <v>#N/A</v>
      </c>
      <c r="L179" s="125">
        <f t="shared" si="6"/>
        <v>0</v>
      </c>
      <c r="M179" s="128" t="e">
        <f t="shared" si="8"/>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7"/>
        <v>#N/A</v>
      </c>
      <c r="K180" s="127" t="e">
        <f>+VLOOKUP(J180,'Normen en kosten'!D180:E278,2,FALSE)*'17'!$G$11</f>
        <v>#N/A</v>
      </c>
      <c r="L180" s="125">
        <f t="shared" si="6"/>
        <v>0</v>
      </c>
      <c r="M180" s="128" t="e">
        <f t="shared" si="8"/>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7"/>
        <v>#N/A</v>
      </c>
      <c r="K181" s="127" t="e">
        <f>+VLOOKUP(J181,'Normen en kosten'!D181:E279,2,FALSE)*'17'!$G$11</f>
        <v>#N/A</v>
      </c>
      <c r="L181" s="125">
        <f t="shared" si="6"/>
        <v>0</v>
      </c>
      <c r="M181" s="128" t="e">
        <f t="shared" si="8"/>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7"/>
        <v>#N/A</v>
      </c>
      <c r="K182" s="127" t="e">
        <f>+VLOOKUP(J182,'Normen en kosten'!D182:E280,2,FALSE)*'17'!$G$11</f>
        <v>#N/A</v>
      </c>
      <c r="L182" s="125">
        <f t="shared" si="6"/>
        <v>0</v>
      </c>
      <c r="M182" s="128" t="e">
        <f t="shared" si="8"/>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7"/>
        <v>#N/A</v>
      </c>
      <c r="K183" s="127" t="e">
        <f>+VLOOKUP(J183,'Normen en kosten'!D183:E281,2,FALSE)*'17'!$G$11</f>
        <v>#N/A</v>
      </c>
      <c r="L183" s="125">
        <f t="shared" si="6"/>
        <v>0</v>
      </c>
      <c r="M183" s="128" t="e">
        <f t="shared" si="8"/>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7"/>
        <v>#N/A</v>
      </c>
      <c r="K184" s="127" t="e">
        <f>+VLOOKUP(J184,'Normen en kosten'!D184:E282,2,FALSE)*'17'!$G$11</f>
        <v>#N/A</v>
      </c>
      <c r="L184" s="125">
        <f t="shared" si="6"/>
        <v>0</v>
      </c>
      <c r="M184" s="128" t="e">
        <f t="shared" si="8"/>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7"/>
        <v>#N/A</v>
      </c>
      <c r="K185" s="127" t="e">
        <f>+VLOOKUP(J185,'Normen en kosten'!D185:E283,2,FALSE)*'17'!$G$11</f>
        <v>#N/A</v>
      </c>
      <c r="L185" s="125">
        <f t="shared" si="6"/>
        <v>0</v>
      </c>
      <c r="M185" s="128" t="e">
        <f t="shared" si="8"/>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7"/>
        <v>#N/A</v>
      </c>
      <c r="K186" s="127" t="e">
        <f>+VLOOKUP(J186,'Normen en kosten'!D186:E284,2,FALSE)*'17'!$G$11</f>
        <v>#N/A</v>
      </c>
      <c r="L186" s="125">
        <f t="shared" si="6"/>
        <v>0</v>
      </c>
      <c r="M186" s="128" t="e">
        <f t="shared" si="8"/>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7"/>
        <v>#N/A</v>
      </c>
      <c r="K187" s="127" t="e">
        <f>+VLOOKUP(J187,'Normen en kosten'!D187:E285,2,FALSE)*'17'!$G$11</f>
        <v>#N/A</v>
      </c>
      <c r="L187" s="125">
        <f t="shared" si="6"/>
        <v>0</v>
      </c>
      <c r="M187" s="128" t="e">
        <f t="shared" si="8"/>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7"/>
        <v>#N/A</v>
      </c>
      <c r="K188" s="127" t="e">
        <f>+VLOOKUP(J188,'Normen en kosten'!D188:E286,2,FALSE)*'17'!$G$11</f>
        <v>#N/A</v>
      </c>
      <c r="L188" s="125">
        <f t="shared" si="6"/>
        <v>0</v>
      </c>
      <c r="M188" s="128" t="e">
        <f t="shared" si="8"/>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7"/>
        <v>#N/A</v>
      </c>
      <c r="K189" s="127" t="e">
        <f>+VLOOKUP(J189,'Normen en kosten'!D189:E287,2,FALSE)*'17'!$G$11</f>
        <v>#N/A</v>
      </c>
      <c r="L189" s="125">
        <f t="shared" si="6"/>
        <v>0</v>
      </c>
      <c r="M189" s="128" t="e">
        <f t="shared" si="8"/>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7"/>
        <v>#N/A</v>
      </c>
      <c r="K190" s="127" t="e">
        <f>+VLOOKUP(J190,'Normen en kosten'!D190:E288,2,FALSE)*'17'!$G$11</f>
        <v>#N/A</v>
      </c>
      <c r="L190" s="125">
        <f t="shared" si="6"/>
        <v>0</v>
      </c>
      <c r="M190" s="128" t="e">
        <f t="shared" si="8"/>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7"/>
        <v>#N/A</v>
      </c>
      <c r="K191" s="127" t="e">
        <f>+VLOOKUP(J191,'Normen en kosten'!D191:E289,2,FALSE)*'17'!$G$11</f>
        <v>#N/A</v>
      </c>
      <c r="L191" s="125">
        <f t="shared" si="6"/>
        <v>0</v>
      </c>
      <c r="M191" s="128" t="e">
        <f t="shared" si="8"/>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7"/>
        <v>#N/A</v>
      </c>
      <c r="K192" s="127" t="e">
        <f>+VLOOKUP(J192,'Normen en kosten'!D192:E290,2,FALSE)*'17'!$G$11</f>
        <v>#N/A</v>
      </c>
      <c r="L192" s="125">
        <f t="shared" si="6"/>
        <v>0</v>
      </c>
      <c r="M192" s="128" t="e">
        <f t="shared" si="8"/>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7"/>
        <v>#N/A</v>
      </c>
      <c r="K193" s="127" t="e">
        <f>+VLOOKUP(J193,'Normen en kosten'!D193:E291,2,FALSE)*'17'!$G$11</f>
        <v>#N/A</v>
      </c>
      <c r="L193" s="125">
        <f t="shared" si="6"/>
        <v>0</v>
      </c>
      <c r="M193" s="128" t="e">
        <f t="shared" si="8"/>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7"/>
        <v>#N/A</v>
      </c>
      <c r="K194" s="127" t="e">
        <f>+VLOOKUP(J194,'Normen en kosten'!D194:E292,2,FALSE)*'17'!$G$11</f>
        <v>#N/A</v>
      </c>
      <c r="L194" s="125">
        <f t="shared" si="6"/>
        <v>0</v>
      </c>
      <c r="M194" s="128" t="e">
        <f t="shared" si="8"/>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7"/>
        <v>#N/A</v>
      </c>
      <c r="K195" s="127" t="e">
        <f>+VLOOKUP(J195,'Normen en kosten'!D195:E293,2,FALSE)*'17'!$G$11</f>
        <v>#N/A</v>
      </c>
      <c r="L195" s="125">
        <f t="shared" si="6"/>
        <v>0</v>
      </c>
      <c r="M195" s="128" t="e">
        <f t="shared" si="8"/>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7"/>
        <v>#N/A</v>
      </c>
      <c r="K196" s="127" t="e">
        <f>+VLOOKUP(J196,'Normen en kosten'!D196:E294,2,FALSE)*'17'!$G$11</f>
        <v>#N/A</v>
      </c>
      <c r="L196" s="125">
        <f t="shared" si="6"/>
        <v>0</v>
      </c>
      <c r="M196" s="128" t="e">
        <f t="shared" si="8"/>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7"/>
        <v>#N/A</v>
      </c>
      <c r="K197" s="127" t="e">
        <f>+VLOOKUP(J197,'Normen en kosten'!D197:E295,2,FALSE)*'17'!$G$11</f>
        <v>#N/A</v>
      </c>
      <c r="L197" s="125">
        <f t="shared" ref="L197:L199" si="9">+I197*G197</f>
        <v>0</v>
      </c>
      <c r="M197" s="128" t="e">
        <f t="shared" si="8"/>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0">F198&amp;I198</f>
        <v>#N/A</v>
      </c>
      <c r="K198" s="127" t="e">
        <f>+VLOOKUP(J198,'Normen en kosten'!D198:E296,2,FALSE)*'17'!$G$11</f>
        <v>#N/A</v>
      </c>
      <c r="L198" s="125">
        <f t="shared" si="9"/>
        <v>0</v>
      </c>
      <c r="M198" s="128" t="e">
        <f t="shared" ref="M198:M199" si="11">+IF(K198=0,0,L198/K198)</f>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0"/>
        <v>#N/A</v>
      </c>
      <c r="K199" s="127" t="e">
        <f>+VLOOKUP(J199,'Normen en kosten'!D199:E297,2,FALSE)*'17'!$G$11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i6rJZmPw+TEYW48G/Ue/ZSDrhV/NtLp02dA2oRlNAM1E8OJjx/OEC9cvBy24vkqJZYDXb3btgcwhqEtENFJK/A==" saltValue="K90FB5wAcpILKy/q+uQmo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BBA5EC6-E172-4321-8F6A-53DE6C42DC55}">
          <x14:formula1>
            <xm:f>'Dropdown vloerafw en cat'!$B$2:$B$13</xm:f>
          </x14:formula1>
          <xm:sqref>H5:H199</xm:sqref>
        </x14:dataValidation>
        <x14:dataValidation type="list" allowBlank="1" showInputMessage="1" showErrorMessage="1" xr:uid="{168F7B33-8A77-4674-ACD6-937455AF9EA5}">
          <x14:formula1>
            <xm:f>'Dropdown vloerafw en cat'!$P$2:$P$47</xm:f>
          </x14:formula1>
          <xm:sqref>C5:C199</xm:sqref>
        </x14:dataValidation>
        <x14:dataValidation type="list" allowBlank="1" showInputMessage="1" showErrorMessage="1" xr:uid="{86E21B86-4262-4CC3-A2B0-6D827F355FAF}">
          <x14:formula1>
            <xm:f>'Dropdown vloerafw en cat'!$K$2:$K$13</xm:f>
          </x14:formula1>
          <xm:sqref>D5:D199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27D8-BFCB-41B7-AC7A-FE60989AC338}">
  <sheetPr>
    <tabColor rgb="FFC2E76B"/>
    <pageSetUpPr fitToPage="1"/>
  </sheetPr>
  <dimension ref="A2:O54"/>
  <sheetViews>
    <sheetView showGridLines="0" showZeros="0" topLeftCell="A4"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18,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De Spil</v>
      </c>
      <c r="C4" s="296"/>
      <c r="D4" s="296"/>
      <c r="E4" s="297"/>
      <c r="F4" s="298"/>
      <c r="G4" s="299"/>
      <c r="H4" s="300"/>
      <c r="I4" s="238"/>
      <c r="J4" s="238"/>
      <c r="K4" s="238"/>
    </row>
    <row r="5" spans="1:11" x14ac:dyDescent="0.25">
      <c r="A5" s="272" t="s">
        <v>15</v>
      </c>
      <c r="B5" s="296" t="str">
        <f>VLOOKUP(H5,'Kosten VSR (her)controles'!A5:E54,4)</f>
        <v>Floralaan 2</v>
      </c>
      <c r="C5" s="296"/>
      <c r="D5" s="296"/>
      <c r="E5" s="301"/>
      <c r="F5" s="298"/>
      <c r="G5" s="302" t="s">
        <v>19</v>
      </c>
      <c r="H5" s="303">
        <v>18</v>
      </c>
      <c r="I5" s="238"/>
      <c r="J5" s="238"/>
      <c r="K5" s="238"/>
    </row>
    <row r="6" spans="1:11" x14ac:dyDescent="0.25">
      <c r="A6" s="304" t="s">
        <v>17</v>
      </c>
      <c r="B6" s="305" t="str">
        <f>VLOOKUP(H5,'Kosten VSR (her)controles'!A5:E54,5)</f>
        <v xml:space="preserve">Bovensmilde </v>
      </c>
      <c r="C6" s="305"/>
      <c r="D6" s="305"/>
      <c r="E6" s="306"/>
      <c r="F6" s="307"/>
      <c r="G6" s="308" t="s">
        <v>20</v>
      </c>
      <c r="H6" s="309" t="str">
        <f>CONCATENATE(H5,"a")</f>
        <v>18a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+MAX('18a'!I6:I200)</f>
        <v>255</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3.9215686274509803E-3</v>
      </c>
      <c r="F11" s="319" t="e">
        <f>'18a'!L200/'18a'!M200</f>
        <v>#DIV/0!</v>
      </c>
      <c r="G11" s="293">
        <v>1</v>
      </c>
      <c r="H11" s="387">
        <f>('18a'!M200*Offertetarief)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f>GETPIVOTDATA("m2",'18a'!$A$205,"vloerafwerking","Linoleum")</f>
        <v>244.25</v>
      </c>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f>E16</f>
        <v>244.25</v>
      </c>
      <c r="F17" s="375">
        <f>+'Normen en kosten'!I5</f>
        <v>0</v>
      </c>
      <c r="G17" s="375">
        <f t="shared" si="0"/>
        <v>0</v>
      </c>
      <c r="H17" s="190"/>
      <c r="I17" s="376" t="str">
        <f t="shared" si="1"/>
        <v/>
      </c>
    </row>
    <row r="18" spans="1:9" x14ac:dyDescent="0.25">
      <c r="A18" s="461" t="str">
        <f>'Normen en kosten'!G6</f>
        <v>Volsprayen linoleum</v>
      </c>
      <c r="B18" s="462"/>
      <c r="C18" s="462"/>
      <c r="D18" s="462"/>
      <c r="E18" s="188">
        <f>E16</f>
        <v>244.25</v>
      </c>
      <c r="F18" s="375">
        <f>+'Normen en kosten'!I6</f>
        <v>0</v>
      </c>
      <c r="G18" s="375">
        <f t="shared" si="0"/>
        <v>0</v>
      </c>
      <c r="H18" s="190"/>
      <c r="I18" s="376" t="str">
        <f t="shared" si="1"/>
        <v/>
      </c>
    </row>
    <row r="19" spans="1:9" x14ac:dyDescent="0.25">
      <c r="A19" s="461" t="str">
        <f>'Normen en kosten'!G7</f>
        <v>Tapijtreinigen</v>
      </c>
      <c r="B19" s="462"/>
      <c r="C19" s="462"/>
      <c r="D19" s="462"/>
      <c r="E19" s="188">
        <f>GETPIVOTDATA("m2",'18a'!$A$205,"vloerafwerking","Tapijt")</f>
        <v>20.5</v>
      </c>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v>120</v>
      </c>
      <c r="F21" s="375">
        <f>+'Normen en kosten'!I9</f>
        <v>0</v>
      </c>
      <c r="G21" s="375">
        <f t="shared" si="0"/>
        <v>0</v>
      </c>
      <c r="H21" s="190">
        <v>2</v>
      </c>
      <c r="I21" s="376">
        <f t="shared" si="1"/>
        <v>0</v>
      </c>
    </row>
    <row r="22" spans="1:9" x14ac:dyDescent="0.25">
      <c r="A22" s="461" t="str">
        <f>'Normen en kosten'!G10</f>
        <v>Wassen binnengevelglas</v>
      </c>
      <c r="B22" s="462"/>
      <c r="C22" s="462"/>
      <c r="D22" s="462"/>
      <c r="E22" s="188">
        <v>120</v>
      </c>
      <c r="F22" s="375">
        <f>+'Normen en kosten'!I10</f>
        <v>0</v>
      </c>
      <c r="G22" s="375">
        <f t="shared" si="0"/>
        <v>0</v>
      </c>
      <c r="H22" s="190">
        <v>2</v>
      </c>
      <c r="I22" s="376">
        <f t="shared" si="1"/>
        <v>0</v>
      </c>
    </row>
    <row r="23" spans="1:9" x14ac:dyDescent="0.25">
      <c r="A23" s="461" t="str">
        <f>'Normen en kosten'!G11</f>
        <v>Wassen separatieglas  1)</v>
      </c>
      <c r="B23" s="462"/>
      <c r="C23" s="462"/>
      <c r="D23" s="462"/>
      <c r="E23" s="188">
        <v>97.5</v>
      </c>
      <c r="F23" s="375">
        <f>+'Normen en kosten'!I11</f>
        <v>0</v>
      </c>
      <c r="G23" s="375">
        <f t="shared" si="0"/>
        <v>0</v>
      </c>
      <c r="H23" s="190">
        <v>2</v>
      </c>
      <c r="I23" s="376">
        <f t="shared" si="1"/>
        <v>0</v>
      </c>
    </row>
    <row r="24" spans="1:9" x14ac:dyDescent="0.25">
      <c r="A24" s="461" t="str">
        <f>'Normen en kosten'!G12</f>
        <v>Koepelglas wassen</v>
      </c>
      <c r="B24" s="462"/>
      <c r="C24" s="462"/>
      <c r="D24" s="462"/>
      <c r="E24" s="188"/>
      <c r="F24" s="375">
        <f>+'Normen en kosten'!I12</f>
        <v>0</v>
      </c>
      <c r="G24" s="375">
        <f t="shared" si="0"/>
        <v>0</v>
      </c>
      <c r="H24" s="190"/>
      <c r="I24" s="376" t="str">
        <f t="shared" si="1"/>
        <v/>
      </c>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347"/>
      <c r="G44" s="238"/>
      <c r="H44" s="287" t="s">
        <v>31</v>
      </c>
      <c r="I44" s="385">
        <f>SUM(I33:I43)</f>
        <v>0</v>
      </c>
    </row>
    <row r="45" spans="1:11" x14ac:dyDescent="0.25">
      <c r="F45" s="348"/>
    </row>
    <row r="46" spans="1:11" ht="15.75" x14ac:dyDescent="0.25">
      <c r="A46" s="218" t="s">
        <v>32</v>
      </c>
      <c r="B46" s="219"/>
      <c r="C46" s="219"/>
      <c r="D46" s="219"/>
      <c r="E46" s="219"/>
      <c r="F46" s="219"/>
      <c r="G46" s="219"/>
      <c r="H46" s="287" t="s">
        <v>31</v>
      </c>
      <c r="I46" s="385">
        <f>+I44+I30+H12</f>
        <v>0</v>
      </c>
      <c r="J46" s="256"/>
      <c r="K46" s="256"/>
    </row>
    <row r="47" spans="1:11" x14ac:dyDescent="0.25">
      <c r="A47" s="471" t="s">
        <v>712</v>
      </c>
      <c r="B47" s="472"/>
      <c r="C47" s="472"/>
      <c r="D47" s="472"/>
      <c r="E47" s="472"/>
      <c r="F47" s="472"/>
      <c r="G47" s="472"/>
      <c r="H47" s="472"/>
      <c r="I47" s="473"/>
      <c r="J47" s="256"/>
      <c r="K47" s="256"/>
    </row>
    <row r="48" spans="1:11" ht="31.5" customHeight="1" x14ac:dyDescent="0.25">
      <c r="A48" s="477" t="s">
        <v>713</v>
      </c>
      <c r="B48" s="478"/>
      <c r="C48" s="478"/>
      <c r="D48" s="478"/>
      <c r="E48" s="478"/>
      <c r="F48" s="478"/>
      <c r="G48" s="478"/>
      <c r="H48" s="478"/>
      <c r="I48" s="479"/>
      <c r="J48" s="330"/>
    </row>
    <row r="49" spans="1:12" x14ac:dyDescent="0.25">
      <c r="A49" s="474" t="s">
        <v>711</v>
      </c>
      <c r="B49" s="475"/>
      <c r="C49" s="475"/>
      <c r="D49" s="475"/>
      <c r="E49" s="475"/>
      <c r="F49" s="475"/>
      <c r="G49" s="475"/>
      <c r="H49" s="475"/>
      <c r="I49" s="476"/>
    </row>
    <row r="50" spans="1:12" x14ac:dyDescent="0.25">
      <c r="A50" s="474"/>
      <c r="B50" s="475"/>
      <c r="C50" s="475"/>
      <c r="D50" s="475"/>
      <c r="E50" s="475"/>
      <c r="F50" s="475"/>
      <c r="G50" s="475"/>
      <c r="H50" s="475"/>
      <c r="I50" s="476"/>
    </row>
    <row r="51" spans="1:12" x14ac:dyDescent="0.25">
      <c r="A51" s="474"/>
      <c r="B51" s="475"/>
      <c r="C51" s="475"/>
      <c r="D51" s="475"/>
      <c r="E51" s="475"/>
      <c r="F51" s="475"/>
      <c r="G51" s="475"/>
      <c r="H51" s="475"/>
      <c r="I51" s="476"/>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(her)controles'!H22</f>
        <v>132.18602941176471</v>
      </c>
      <c r="F53" s="334">
        <f>'Kosten VSR (her)controles'!I5</f>
        <v>4</v>
      </c>
      <c r="G53" s="226"/>
      <c r="H53" s="226"/>
      <c r="I53" s="388">
        <f>SUM(E53*F53)</f>
        <v>528.74411764705883</v>
      </c>
      <c r="J53" s="256"/>
      <c r="K53" s="256"/>
    </row>
    <row r="54" spans="1:12" ht="15.75" thickTop="1" x14ac:dyDescent="0.25"/>
  </sheetData>
  <sheetProtection algorithmName="SHA-512" hashValue="zDGixKkVSKPru9F3VAGdjLnmgrnYW+fLz6PyNXzuDc5F/1Kr8yqYblmGo2MBzXGKoRY/fvTH+9akJ/yabLxAVQ==" saltValue="a1qni2/86XOeabuSNZrWEw==" spinCount="100000" sheet="1" objects="1" scenarios="1"/>
  <mergeCells count="20">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 ref="A47:I47"/>
    <mergeCell ref="A48:I48"/>
    <mergeCell ref="A49:I49"/>
    <mergeCell ref="A50:I50"/>
    <mergeCell ref="A51:I51"/>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7329-DD61-457A-89B3-63930F8360D5}">
  <sheetPr>
    <tabColor rgb="FF9F9289"/>
  </sheetPr>
  <dimension ref="A1:DM250"/>
  <sheetViews>
    <sheetView zoomScaleNormal="100" workbookViewId="0">
      <pane ySplit="4" topLeftCell="A5" activePane="bottomLeft" state="frozen"/>
      <selection activeCell="N251" sqref="N251"/>
      <selection pane="bottomLeft" activeCell="M201" sqref="M201"/>
    </sheetView>
  </sheetViews>
  <sheetFormatPr defaultRowHeight="15" x14ac:dyDescent="0.25"/>
  <cols>
    <col min="1" max="1" width="24.85546875" style="391" bestFit="1" customWidth="1"/>
    <col min="2" max="2" width="11.5703125" style="199" bestFit="1" customWidth="1"/>
    <col min="3" max="3" width="17.42578125" style="199" bestFit="1" customWidth="1"/>
    <col min="4" max="4" width="17.5703125" style="363" bestFit="1" customWidth="1"/>
    <col min="5" max="5" width="4.5703125" style="364" bestFit="1" customWidth="1"/>
    <col min="6" max="6" width="4.42578125" style="364" bestFit="1" customWidth="1"/>
    <col min="7" max="7" width="7.5703125" style="199" bestFit="1" customWidth="1"/>
    <col min="8" max="8" width="15" style="199" bestFit="1" customWidth="1"/>
    <col min="9" max="9" width="26.28515625" style="199" bestFit="1" customWidth="1"/>
    <col min="10" max="10" width="16" style="199" bestFit="1" customWidth="1"/>
    <col min="11" max="11" width="5.7109375" style="199" bestFit="1" customWidth="1"/>
    <col min="12" max="12" width="9.85546875" style="199" bestFit="1" customWidth="1"/>
    <col min="13" max="13" width="12.28515625" style="263" bestFit="1" customWidth="1"/>
    <col min="14" max="14" width="3" style="263" bestFit="1" customWidth="1"/>
    <col min="15" max="16" width="3" style="199" bestFit="1" customWidth="1"/>
    <col min="17" max="17" width="3" style="245" bestFit="1" customWidth="1"/>
    <col min="18" max="25" width="3" style="199" bestFit="1" customWidth="1"/>
    <col min="26" max="26" width="6.28515625" style="199" bestFit="1" customWidth="1"/>
    <col min="27" max="27" width="10" style="245" bestFit="1" customWidth="1"/>
    <col min="28" max="28" width="11.5703125" style="199" customWidth="1"/>
    <col min="29" max="29" width="22.42578125" style="199" customWidth="1"/>
    <col min="30" max="30" width="17.7109375" style="199" customWidth="1"/>
    <col min="31" max="31" width="28.42578125" style="199" customWidth="1"/>
    <col min="32" max="32" width="5" style="199" customWidth="1"/>
    <col min="33" max="33" width="3" style="199" customWidth="1"/>
    <col min="34" max="35" width="5" style="199" customWidth="1"/>
    <col min="36" max="38" width="12" style="199" customWidth="1"/>
    <col min="39" max="39" width="5" style="199" customWidth="1"/>
    <col min="40" max="40" width="6" style="199" customWidth="1"/>
    <col min="41" max="41" width="5" style="199" customWidth="1"/>
    <col min="42" max="45" width="6" style="199" customWidth="1"/>
    <col min="46" max="46" width="12" style="199" customWidth="1"/>
    <col min="47" max="48" width="6" style="199" customWidth="1"/>
    <col min="49" max="50" width="12" style="199" customWidth="1"/>
    <col min="51" max="51" width="5" style="199" customWidth="1"/>
    <col min="52" max="52" width="4" style="199" customWidth="1"/>
    <col min="53" max="54" width="6" style="199" customWidth="1"/>
    <col min="55" max="55" width="5" style="199" customWidth="1"/>
    <col min="56" max="56" width="15" style="199" customWidth="1"/>
    <col min="57" max="57" width="7.5703125" style="199" customWidth="1"/>
    <col min="58" max="58" width="2" style="199" customWidth="1"/>
    <col min="59" max="59" width="5" style="199" customWidth="1"/>
    <col min="60" max="60" width="3" style="199" customWidth="1"/>
    <col min="61" max="61" width="5" style="199" customWidth="1"/>
    <col min="62" max="62" width="11.5703125" style="199" customWidth="1"/>
    <col min="63" max="63" width="8.140625" style="199" customWidth="1"/>
    <col min="64" max="64" width="12.140625" style="199" customWidth="1"/>
    <col min="65" max="65" width="10" style="199" customWidth="1"/>
    <col min="66" max="93" width="19.85546875" style="199" customWidth="1"/>
    <col min="94" max="94" width="19.5703125" style="199" customWidth="1"/>
    <col min="95" max="95" width="26" style="199" customWidth="1"/>
    <col min="96" max="96" width="7.85546875" style="199" customWidth="1"/>
    <col min="97" max="97" width="6.85546875" style="199" customWidth="1"/>
    <col min="98" max="98" width="10.85546875" style="199" bestFit="1" customWidth="1"/>
    <col min="99" max="99" width="8.85546875" style="199" customWidth="1"/>
    <col min="100" max="100" width="4.85546875" style="199" customWidth="1"/>
    <col min="101" max="101" width="7.85546875" style="199" customWidth="1"/>
    <col min="102" max="102" width="6.85546875" style="199" customWidth="1"/>
    <col min="103" max="103" width="10.85546875" style="199" customWidth="1"/>
    <col min="104" max="104" width="8.85546875" style="199" customWidth="1"/>
    <col min="105" max="105" width="6.85546875" style="199" customWidth="1"/>
    <col min="106" max="106" width="10.85546875" style="199" customWidth="1"/>
    <col min="107" max="107" width="10.42578125" style="199" bestFit="1" customWidth="1"/>
    <col min="108" max="108" width="6.85546875" style="199" customWidth="1"/>
    <col min="109" max="109" width="10.85546875" style="199" bestFit="1" customWidth="1"/>
    <col min="110" max="110" width="8.85546875" style="199" customWidth="1"/>
    <col min="111" max="111" width="6.85546875" style="199" customWidth="1"/>
    <col min="112" max="112" width="10.85546875" style="199" bestFit="1" customWidth="1"/>
    <col min="113" max="113" width="10.42578125" style="199" bestFit="1" customWidth="1"/>
    <col min="114" max="115" width="6.85546875" style="199" customWidth="1"/>
    <col min="116" max="116" width="10.85546875" style="199" bestFit="1" customWidth="1"/>
    <col min="117" max="117" width="10.42578125" style="199" bestFit="1" customWidth="1"/>
    <col min="118" max="118" width="12" style="199" bestFit="1" customWidth="1"/>
    <col min="119" max="119" width="11.85546875" style="199" bestFit="1" customWidth="1"/>
    <col min="120" max="120" width="10.42578125" style="199" bestFit="1" customWidth="1"/>
    <col min="121" max="121" width="7.85546875" style="199" customWidth="1"/>
    <col min="122" max="122" width="11.85546875" style="199" bestFit="1" customWidth="1"/>
    <col min="123" max="123" width="10.42578125" style="199" bestFit="1" customWidth="1"/>
    <col min="124" max="124" width="7.85546875" style="199" customWidth="1"/>
    <col min="125" max="125" width="11.85546875" style="199" bestFit="1" customWidth="1"/>
    <col min="126" max="126" width="10.42578125" style="199" bestFit="1" customWidth="1"/>
    <col min="127" max="127" width="6.85546875" style="199" customWidth="1"/>
    <col min="128" max="128" width="7.85546875" style="199" customWidth="1"/>
    <col min="129" max="129" width="12" style="199" bestFit="1" customWidth="1"/>
    <col min="130" max="130" width="11.85546875" style="199" bestFit="1" customWidth="1"/>
    <col min="131" max="131" width="10.42578125" style="199" bestFit="1" customWidth="1"/>
    <col min="132" max="132" width="12" style="199" bestFit="1" customWidth="1"/>
    <col min="133" max="133" width="11.85546875" style="199" bestFit="1" customWidth="1"/>
    <col min="134" max="134" width="8.85546875" style="199" customWidth="1"/>
    <col min="135" max="135" width="7.85546875" style="199" customWidth="1"/>
    <col min="136" max="136" width="11.85546875" style="199" bestFit="1" customWidth="1"/>
    <col min="137" max="137" width="10.42578125" style="199" bestFit="1" customWidth="1"/>
    <col min="138" max="138" width="7.85546875" style="199" customWidth="1"/>
    <col min="139" max="139" width="11.85546875" style="199" bestFit="1" customWidth="1"/>
    <col min="140" max="140" width="10.42578125" style="199" bestFit="1" customWidth="1"/>
    <col min="141" max="141" width="7.85546875" style="199" customWidth="1"/>
    <col min="142" max="142" width="11.85546875" style="199" bestFit="1" customWidth="1"/>
    <col min="143" max="143" width="10.42578125" style="199" bestFit="1" customWidth="1"/>
    <col min="144" max="144" width="7.85546875" style="199" customWidth="1"/>
    <col min="145" max="145" width="11.85546875" style="199" bestFit="1" customWidth="1"/>
    <col min="146" max="146" width="8.85546875" style="199" customWidth="1"/>
    <col min="147" max="147" width="7.85546875" style="199" customWidth="1"/>
    <col min="148" max="148" width="11.85546875" style="199" bestFit="1" customWidth="1"/>
    <col min="149" max="149" width="11.42578125" style="199" bestFit="1" customWidth="1"/>
    <col min="150" max="150" width="7.85546875" style="199" customWidth="1"/>
    <col min="151" max="151" width="11.85546875" style="199" bestFit="1" customWidth="1"/>
    <col min="152" max="152" width="9.85546875" style="199" bestFit="1" customWidth="1"/>
    <col min="153" max="153" width="8.140625" style="199" customWidth="1"/>
    <col min="154" max="155" width="12.140625" style="199" bestFit="1" customWidth="1"/>
    <col min="156" max="156" width="10" style="199" bestFit="1" customWidth="1"/>
    <col min="157" max="16384" width="9.140625" style="199"/>
  </cols>
  <sheetData>
    <row r="1" spans="1:117" x14ac:dyDescent="0.25">
      <c r="A1" s="403" t="s">
        <v>16</v>
      </c>
      <c r="B1" s="261">
        <f>'Kosten VSR (her)controles'!A22</f>
        <v>18</v>
      </c>
      <c r="C1" s="261"/>
      <c r="D1" s="262" t="str">
        <f>VLOOKUP(B1,'Kosten VSR (her)controles'!A5:E54,3)</f>
        <v>De Spil</v>
      </c>
      <c r="E1" s="192"/>
      <c r="F1" s="192"/>
      <c r="G1" s="193"/>
      <c r="H1" s="194" t="s">
        <v>125</v>
      </c>
      <c r="I1" s="193" t="str">
        <f>opdrachtgever</f>
        <v>Gemeente Midden-Drenthe</v>
      </c>
      <c r="J1" s="193"/>
      <c r="K1" s="193"/>
      <c r="L1" s="195"/>
      <c r="N1" s="264"/>
      <c r="O1" s="245"/>
      <c r="P1" s="245"/>
      <c r="R1" s="245"/>
      <c r="S1" s="245"/>
      <c r="T1" s="245"/>
      <c r="U1" s="245"/>
      <c r="V1" s="245"/>
      <c r="W1" s="245"/>
      <c r="X1" s="245"/>
      <c r="Y1" s="245"/>
      <c r="Z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403" t="s">
        <v>33</v>
      </c>
      <c r="B2" s="265"/>
      <c r="C2" s="265"/>
      <c r="D2" s="262" t="str">
        <f>VLOOKUP(B1,'Kosten VSR (her)controles'!A5:E54,4)</f>
        <v>Floralaan 2</v>
      </c>
      <c r="E2" s="192" t="str">
        <f>VLOOKUP(B1,'Kosten VSR (her)controles'!A5:E54,5)</f>
        <v xml:space="preserve">Bovensmilde </v>
      </c>
      <c r="F2" s="192"/>
      <c r="G2" s="193"/>
      <c r="H2" s="193"/>
      <c r="I2" s="196"/>
      <c r="J2" s="196"/>
      <c r="K2" s="193"/>
      <c r="L2" s="195"/>
      <c r="N2" s="264"/>
      <c r="O2" s="245"/>
      <c r="P2" s="245"/>
      <c r="R2" s="245"/>
      <c r="S2" s="245"/>
      <c r="T2" s="245"/>
      <c r="U2" s="245"/>
      <c r="V2" s="245"/>
      <c r="W2" s="245"/>
      <c r="X2" s="245"/>
      <c r="Y2" s="245"/>
      <c r="Z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404"/>
      <c r="B3" s="350"/>
      <c r="C3" s="350"/>
      <c r="D3" s="351"/>
      <c r="E3" s="197"/>
      <c r="F3" s="197"/>
      <c r="G3" s="198"/>
      <c r="H3" s="198"/>
      <c r="I3" s="198"/>
      <c r="J3" s="198"/>
      <c r="K3" s="198"/>
      <c r="L3" s="198"/>
      <c r="M3" s="352"/>
      <c r="N3" s="353"/>
      <c r="O3" s="245"/>
      <c r="P3" s="245"/>
      <c r="R3" s="245"/>
      <c r="S3" s="245"/>
      <c r="T3" s="245"/>
      <c r="U3" s="245"/>
      <c r="V3" s="245"/>
      <c r="W3" s="245"/>
      <c r="X3" s="245"/>
      <c r="Y3" s="245"/>
      <c r="Z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row>
    <row r="4" spans="1:117" x14ac:dyDescent="0.25">
      <c r="A4" s="405" t="s">
        <v>278</v>
      </c>
      <c r="B4" s="354" t="s">
        <v>34</v>
      </c>
      <c r="C4" s="354" t="s">
        <v>279</v>
      </c>
      <c r="D4" s="355" t="s">
        <v>154</v>
      </c>
      <c r="E4" s="356" t="s">
        <v>35</v>
      </c>
      <c r="F4" s="356" t="s">
        <v>36</v>
      </c>
      <c r="G4" s="354" t="s">
        <v>14</v>
      </c>
      <c r="H4" s="354" t="s">
        <v>120</v>
      </c>
      <c r="I4" s="354" t="s">
        <v>121</v>
      </c>
      <c r="J4" s="354" t="s">
        <v>257</v>
      </c>
      <c r="K4" s="354" t="s">
        <v>126</v>
      </c>
      <c r="L4" s="354" t="s">
        <v>37</v>
      </c>
      <c r="M4" s="357" t="s">
        <v>127</v>
      </c>
      <c r="N4" s="245"/>
      <c r="O4" s="245"/>
      <c r="P4" s="245"/>
      <c r="R4" s="245"/>
      <c r="S4" s="245"/>
      <c r="T4" s="245"/>
      <c r="U4" s="245"/>
      <c r="V4" s="245"/>
      <c r="W4" s="245"/>
      <c r="X4" s="245"/>
      <c r="Y4" s="245"/>
      <c r="Z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row>
    <row r="5" spans="1:117" x14ac:dyDescent="0.25">
      <c r="A5" s="408" t="s">
        <v>693</v>
      </c>
      <c r="B5" s="349">
        <v>1</v>
      </c>
      <c r="C5" s="358" t="s">
        <v>552</v>
      </c>
      <c r="D5" s="358" t="str">
        <f>VLOOKUP(C5,'Dropdown vloerafw en cat'!$P$2:$Q$47,2,FALSE)</f>
        <v>Verkeersruimte</v>
      </c>
      <c r="E5" s="359"/>
      <c r="F5" s="359" t="str">
        <f>VLOOKUP(D5,'Normen en kosten'!$A$5:$B$103,2,FALSE)</f>
        <v>E</v>
      </c>
      <c r="G5" s="349">
        <v>20.5</v>
      </c>
      <c r="H5" s="349" t="s">
        <v>142</v>
      </c>
      <c r="I5" s="349">
        <v>255</v>
      </c>
      <c r="J5" s="349" t="str">
        <f>F5&amp;I5</f>
        <v>E255</v>
      </c>
      <c r="K5" s="349">
        <f>+VLOOKUP(J5,'Normen en kosten'!$D$5:$E$103,2,FALSE)*'18'!$G$11</f>
        <v>0</v>
      </c>
      <c r="L5" s="349">
        <f t="shared" ref="L5:L29" si="0">+I5*G5</f>
        <v>5227.5</v>
      </c>
      <c r="M5" s="360">
        <f>+IF(K5=0,0,L5/K5)</f>
        <v>0</v>
      </c>
      <c r="N5" s="264"/>
      <c r="O5" s="361"/>
      <c r="P5" s="361"/>
      <c r="Q5" s="256"/>
      <c r="R5" s="245"/>
      <c r="S5" s="256"/>
      <c r="T5" s="256"/>
      <c r="U5" s="256"/>
      <c r="V5" s="256"/>
      <c r="W5" s="245"/>
      <c r="X5" s="245"/>
      <c r="Y5" s="245"/>
      <c r="Z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row>
    <row r="6" spans="1:117" x14ac:dyDescent="0.25">
      <c r="A6" s="408" t="s">
        <v>693</v>
      </c>
      <c r="B6" s="349">
        <v>2</v>
      </c>
      <c r="C6" s="358" t="s">
        <v>283</v>
      </c>
      <c r="D6" s="358" t="str">
        <f>VLOOKUP(C6,'Dropdown vloerafw en cat'!$P$2:$Q$47,2,FALSE)</f>
        <v>Verkeersruimte</v>
      </c>
      <c r="E6" s="359"/>
      <c r="F6" s="359" t="str">
        <f>VLOOKUP(D6,'Normen en kosten'!$A$5:$B$103,2,FALSE)</f>
        <v>E</v>
      </c>
      <c r="G6" s="349">
        <v>76.099999999999994</v>
      </c>
      <c r="H6" s="349" t="s">
        <v>143</v>
      </c>
      <c r="I6" s="349">
        <v>255</v>
      </c>
      <c r="J6" s="349" t="str">
        <f t="shared" ref="J6:J29" si="1">F6&amp;I6</f>
        <v>E255</v>
      </c>
      <c r="K6" s="349">
        <f>+VLOOKUP(J6,'Normen en kosten'!$D$5:$E$103,2,FALSE)*'18'!$G$11</f>
        <v>0</v>
      </c>
      <c r="L6" s="349">
        <f t="shared" si="0"/>
        <v>19405.5</v>
      </c>
      <c r="M6" s="360">
        <f t="shared" ref="M6:M29" si="2">+IF(K6=0,0,L6/K6)</f>
        <v>0</v>
      </c>
      <c r="N6" s="264"/>
      <c r="O6" s="256"/>
      <c r="P6" s="256"/>
      <c r="Q6" s="256"/>
      <c r="R6" s="245"/>
      <c r="S6" s="256"/>
      <c r="T6" s="256"/>
      <c r="U6" s="256"/>
      <c r="V6" s="256"/>
      <c r="W6" s="245"/>
      <c r="X6" s="245"/>
      <c r="Y6" s="245"/>
      <c r="Z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row>
    <row r="7" spans="1:117" x14ac:dyDescent="0.25">
      <c r="A7" s="408" t="s">
        <v>693</v>
      </c>
      <c r="B7" s="349">
        <v>3</v>
      </c>
      <c r="C7" s="358" t="s">
        <v>274</v>
      </c>
      <c r="D7" s="358" t="str">
        <f>VLOOKUP(C7,'Dropdown vloerafw en cat'!$P$2:$Q$47,2,FALSE)</f>
        <v>Kantoor</v>
      </c>
      <c r="E7" s="359"/>
      <c r="F7" s="359" t="str">
        <f>VLOOKUP(D7,'Normen en kosten'!$A$5:$B$103,2,FALSE)</f>
        <v>B</v>
      </c>
      <c r="G7" s="349">
        <v>14.75</v>
      </c>
      <c r="H7" s="349" t="s">
        <v>141</v>
      </c>
      <c r="I7" s="349">
        <v>255</v>
      </c>
      <c r="J7" s="349" t="str">
        <f t="shared" si="1"/>
        <v>B255</v>
      </c>
      <c r="K7" s="349">
        <f>+VLOOKUP(J7,'Normen en kosten'!$D$5:$E$103,2,FALSE)*'18'!$G$11</f>
        <v>0</v>
      </c>
      <c r="L7" s="349">
        <f t="shared" si="0"/>
        <v>3761.25</v>
      </c>
      <c r="M7" s="360">
        <f t="shared" si="2"/>
        <v>0</v>
      </c>
      <c r="N7" s="264"/>
      <c r="O7" s="256"/>
      <c r="P7" s="256"/>
      <c r="Q7" s="256"/>
      <c r="R7" s="245"/>
      <c r="S7" s="256"/>
      <c r="T7" s="256"/>
      <c r="U7" s="256"/>
      <c r="V7" s="256"/>
      <c r="W7" s="245"/>
      <c r="X7" s="245"/>
      <c r="Y7" s="245"/>
      <c r="Z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x14ac:dyDescent="0.25">
      <c r="A8" s="408" t="s">
        <v>693</v>
      </c>
      <c r="B8" s="349">
        <v>4</v>
      </c>
      <c r="C8" s="358" t="s">
        <v>282</v>
      </c>
      <c r="D8" s="358" t="str">
        <f>VLOOKUP(C8,'Dropdown vloerafw en cat'!$P$2:$Q$47,2,FALSE)</f>
        <v>Verkeersruimte</v>
      </c>
      <c r="E8" s="359"/>
      <c r="F8" s="359" t="str">
        <f>VLOOKUP(D8,'Normen en kosten'!$A$5:$B$103,2,FALSE)</f>
        <v>E</v>
      </c>
      <c r="G8" s="349">
        <v>24.5</v>
      </c>
      <c r="H8" s="349" t="s">
        <v>143</v>
      </c>
      <c r="I8" s="349">
        <v>255</v>
      </c>
      <c r="J8" s="349" t="str">
        <f t="shared" si="1"/>
        <v>E255</v>
      </c>
      <c r="K8" s="349">
        <f>+VLOOKUP(J8,'Normen en kosten'!$D$5:$E$103,2,FALSE)*'18'!$G$11</f>
        <v>0</v>
      </c>
      <c r="L8" s="349">
        <f t="shared" si="0"/>
        <v>6247.5</v>
      </c>
      <c r="M8" s="360">
        <f t="shared" si="2"/>
        <v>0</v>
      </c>
      <c r="N8" s="264"/>
      <c r="O8" s="256"/>
      <c r="P8" s="256"/>
      <c r="Q8" s="256"/>
      <c r="R8" s="245"/>
      <c r="S8" s="256"/>
      <c r="T8" s="256"/>
      <c r="U8" s="256"/>
      <c r="V8" s="256"/>
      <c r="W8" s="245"/>
      <c r="X8" s="245"/>
      <c r="Y8" s="245"/>
      <c r="Z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row>
    <row r="9" spans="1:117" x14ac:dyDescent="0.25">
      <c r="A9" s="408" t="s">
        <v>693</v>
      </c>
      <c r="B9" s="349">
        <v>5</v>
      </c>
      <c r="C9" s="358" t="s">
        <v>285</v>
      </c>
      <c r="D9" s="358" t="str">
        <f>VLOOKUP(C9,'Dropdown vloerafw en cat'!$P$2:$Q$47,2,FALSE)</f>
        <v>Sanitaire ruimte</v>
      </c>
      <c r="E9" s="359"/>
      <c r="F9" s="359" t="str">
        <f>VLOOKUP(D9,'Normen en kosten'!$A$5:$B$103,2,FALSE)</f>
        <v>G</v>
      </c>
      <c r="G9" s="349">
        <v>10.75</v>
      </c>
      <c r="H9" s="349" t="s">
        <v>169</v>
      </c>
      <c r="I9" s="349">
        <v>255</v>
      </c>
      <c r="J9" s="349" t="str">
        <f t="shared" si="1"/>
        <v>G255</v>
      </c>
      <c r="K9" s="349">
        <f>+VLOOKUP(J9,'Normen en kosten'!$D$5:$E$103,2,FALSE)*'18'!$G$11</f>
        <v>0</v>
      </c>
      <c r="L9" s="349">
        <f t="shared" si="0"/>
        <v>2741.25</v>
      </c>
      <c r="M9" s="360">
        <f t="shared" si="2"/>
        <v>0</v>
      </c>
      <c r="N9" s="264"/>
      <c r="O9" s="256"/>
      <c r="P9" s="256"/>
      <c r="Q9" s="256"/>
      <c r="R9" s="245"/>
      <c r="S9" s="256"/>
      <c r="T9" s="256"/>
      <c r="U9" s="256"/>
      <c r="V9" s="256"/>
      <c r="W9" s="245"/>
      <c r="X9" s="245"/>
      <c r="Y9" s="245"/>
      <c r="Z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row>
    <row r="10" spans="1:117" x14ac:dyDescent="0.25">
      <c r="A10" s="408" t="s">
        <v>693</v>
      </c>
      <c r="B10" s="349">
        <v>6</v>
      </c>
      <c r="C10" s="358" t="s">
        <v>289</v>
      </c>
      <c r="D10" s="358" t="str">
        <f>VLOOKUP(C10,'Dropdown vloerafw en cat'!$P$2:$Q$47,2,FALSE)</f>
        <v>Sanitaire ruimte</v>
      </c>
      <c r="E10" s="359"/>
      <c r="F10" s="359" t="str">
        <f>VLOOKUP(D10,'Normen en kosten'!$A$5:$B$103,2,FALSE)</f>
        <v>G</v>
      </c>
      <c r="G10" s="349">
        <v>5.65</v>
      </c>
      <c r="H10" s="349" t="s">
        <v>169</v>
      </c>
      <c r="I10" s="349">
        <v>255</v>
      </c>
      <c r="J10" s="349" t="str">
        <f t="shared" si="1"/>
        <v>G255</v>
      </c>
      <c r="K10" s="349">
        <f>+VLOOKUP(J10,'Normen en kosten'!$D$5:$E$103,2,FALSE)*'18'!$G$11</f>
        <v>0</v>
      </c>
      <c r="L10" s="349">
        <f t="shared" si="0"/>
        <v>1440.75</v>
      </c>
      <c r="M10" s="360">
        <f t="shared" si="2"/>
        <v>0</v>
      </c>
      <c r="N10" s="264"/>
      <c r="O10" s="256"/>
      <c r="P10" s="256"/>
      <c r="Q10" s="256"/>
      <c r="R10" s="245"/>
      <c r="S10" s="256"/>
      <c r="T10" s="256"/>
      <c r="U10" s="256"/>
      <c r="V10" s="256"/>
      <c r="W10" s="245"/>
      <c r="X10" s="245"/>
      <c r="Y10" s="245"/>
      <c r="Z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row>
    <row r="11" spans="1:117" x14ac:dyDescent="0.25">
      <c r="A11" s="408" t="s">
        <v>693</v>
      </c>
      <c r="B11" s="349">
        <v>7</v>
      </c>
      <c r="C11" s="358" t="s">
        <v>285</v>
      </c>
      <c r="D11" s="358" t="str">
        <f>VLOOKUP(C11,'Dropdown vloerafw en cat'!$P$2:$Q$47,2,FALSE)</f>
        <v>Sanitaire ruimte</v>
      </c>
      <c r="E11" s="359"/>
      <c r="F11" s="359" t="str">
        <f>VLOOKUP(D11,'Normen en kosten'!$A$5:$B$103,2,FALSE)</f>
        <v>G</v>
      </c>
      <c r="G11" s="349">
        <v>9.25</v>
      </c>
      <c r="H11" s="349" t="s">
        <v>169</v>
      </c>
      <c r="I11" s="349">
        <v>255</v>
      </c>
      <c r="J11" s="349" t="str">
        <f t="shared" si="1"/>
        <v>G255</v>
      </c>
      <c r="K11" s="349">
        <f>+VLOOKUP(J11,'Normen en kosten'!$D$5:$E$103,2,FALSE)*'18'!$G$11</f>
        <v>0</v>
      </c>
      <c r="L11" s="349">
        <f t="shared" si="0"/>
        <v>2358.75</v>
      </c>
      <c r="M11" s="360">
        <f t="shared" si="2"/>
        <v>0</v>
      </c>
      <c r="N11" s="264"/>
      <c r="O11" s="256"/>
      <c r="P11" s="256"/>
      <c r="Q11" s="256"/>
      <c r="R11" s="245"/>
      <c r="S11" s="256"/>
      <c r="T11" s="256"/>
      <c r="U11" s="256"/>
      <c r="V11" s="256"/>
      <c r="W11" s="245"/>
      <c r="X11" s="245"/>
      <c r="Y11" s="245"/>
      <c r="Z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row>
    <row r="12" spans="1:117" x14ac:dyDescent="0.25">
      <c r="A12" s="408" t="s">
        <v>693</v>
      </c>
      <c r="B12" s="349">
        <v>8</v>
      </c>
      <c r="C12" s="358" t="s">
        <v>287</v>
      </c>
      <c r="D12" s="358" t="str">
        <f>VLOOKUP(C12,'Dropdown vloerafw en cat'!$P$2:$Q$47,2,FALSE)</f>
        <v>Sporthal</v>
      </c>
      <c r="E12" s="359"/>
      <c r="F12" s="359" t="str">
        <f>VLOOKUP(D12,'Normen en kosten'!$A$5:$B$103,2,FALSE)</f>
        <v>I</v>
      </c>
      <c r="G12" s="349">
        <v>576.4</v>
      </c>
      <c r="H12" s="349" t="s">
        <v>589</v>
      </c>
      <c r="I12" s="349">
        <v>255</v>
      </c>
      <c r="J12" s="349" t="str">
        <f t="shared" si="1"/>
        <v>I255</v>
      </c>
      <c r="K12" s="349">
        <f>+VLOOKUP(J12,'Normen en kosten'!$D$5:$E$103,2,FALSE)*'18'!$G$11</f>
        <v>0</v>
      </c>
      <c r="L12" s="349">
        <f t="shared" si="0"/>
        <v>146982</v>
      </c>
      <c r="M12" s="360">
        <f t="shared" si="2"/>
        <v>0</v>
      </c>
      <c r="N12" s="264"/>
      <c r="O12" s="256"/>
      <c r="P12" s="256"/>
      <c r="Q12" s="256"/>
      <c r="R12" s="245"/>
      <c r="S12" s="256"/>
      <c r="T12" s="256"/>
      <c r="U12" s="256"/>
      <c r="V12" s="256"/>
      <c r="W12" s="245"/>
      <c r="X12" s="245"/>
      <c r="Y12" s="245"/>
      <c r="Z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row>
    <row r="13" spans="1:117" x14ac:dyDescent="0.25">
      <c r="A13" s="408" t="s">
        <v>693</v>
      </c>
      <c r="B13" s="349">
        <v>9</v>
      </c>
      <c r="C13" s="358" t="s">
        <v>288</v>
      </c>
      <c r="D13" s="358" t="str">
        <f>VLOOKUP(C13,'Dropdown vloerafw en cat'!$P$2:$Q$47,2,FALSE)</f>
        <v>Sporthal</v>
      </c>
      <c r="E13" s="359"/>
      <c r="F13" s="359" t="str">
        <f>VLOOKUP(D13,'Normen en kosten'!$A$5:$B$103,2,FALSE)</f>
        <v>I</v>
      </c>
      <c r="G13" s="349">
        <v>66.75</v>
      </c>
      <c r="H13" s="349" t="s">
        <v>589</v>
      </c>
      <c r="I13" s="349">
        <v>52</v>
      </c>
      <c r="J13" s="349" t="str">
        <f t="shared" si="1"/>
        <v>I52</v>
      </c>
      <c r="K13" s="349">
        <f>+VLOOKUP(J13,'Normen en kosten'!$D$5:$E$103,2,FALSE)*'18'!$G$11</f>
        <v>0</v>
      </c>
      <c r="L13" s="349">
        <f t="shared" si="0"/>
        <v>3471</v>
      </c>
      <c r="M13" s="360">
        <f t="shared" si="2"/>
        <v>0</v>
      </c>
      <c r="N13" s="264"/>
      <c r="O13" s="256"/>
      <c r="P13" s="256"/>
      <c r="Q13" s="256"/>
      <c r="R13" s="256"/>
      <c r="S13" s="256"/>
      <c r="T13" s="256"/>
      <c r="U13" s="256"/>
      <c r="V13" s="256"/>
      <c r="W13" s="245"/>
      <c r="X13" s="245"/>
      <c r="Y13" s="245"/>
      <c r="Z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row>
    <row r="14" spans="1:117" x14ac:dyDescent="0.25">
      <c r="A14" s="408" t="s">
        <v>693</v>
      </c>
      <c r="B14" s="349">
        <v>10</v>
      </c>
      <c r="C14" s="358" t="s">
        <v>554</v>
      </c>
      <c r="D14" s="358" t="str">
        <f>VLOOKUP(C14,'Dropdown vloerafw en cat'!$P$2:$Q$47,2,FALSE)</f>
        <v>Verkeersruimte</v>
      </c>
      <c r="E14" s="359"/>
      <c r="F14" s="359" t="str">
        <f>VLOOKUP(D14,'Normen en kosten'!$A$5:$B$103,2,FALSE)</f>
        <v>E</v>
      </c>
      <c r="G14" s="349">
        <v>7.5</v>
      </c>
      <c r="H14" s="349" t="s">
        <v>143</v>
      </c>
      <c r="I14" s="349">
        <v>255</v>
      </c>
      <c r="J14" s="349" t="str">
        <f t="shared" si="1"/>
        <v>E255</v>
      </c>
      <c r="K14" s="349">
        <f>+VLOOKUP(J14,'Normen en kosten'!$D$5:$E$103,2,FALSE)*'18'!$G$11</f>
        <v>0</v>
      </c>
      <c r="L14" s="349">
        <f t="shared" si="0"/>
        <v>1912.5</v>
      </c>
      <c r="M14" s="360">
        <f t="shared" si="2"/>
        <v>0</v>
      </c>
      <c r="N14" s="264"/>
      <c r="O14" s="256"/>
      <c r="P14" s="256"/>
      <c r="Q14" s="256"/>
      <c r="R14" s="256"/>
      <c r="S14" s="256"/>
      <c r="T14" s="256"/>
      <c r="U14" s="256"/>
      <c r="V14" s="256"/>
      <c r="W14" s="245"/>
      <c r="X14" s="245"/>
      <c r="Y14" s="245"/>
      <c r="Z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row>
    <row r="15" spans="1:117" x14ac:dyDescent="0.25">
      <c r="A15" s="408" t="s">
        <v>693</v>
      </c>
      <c r="B15" s="349">
        <v>11</v>
      </c>
      <c r="C15" s="358" t="s">
        <v>282</v>
      </c>
      <c r="D15" s="358" t="str">
        <f>VLOOKUP(C15,'Dropdown vloerafw en cat'!$P$2:$Q$47,2,FALSE)</f>
        <v>Verkeersruimte</v>
      </c>
      <c r="E15" s="359"/>
      <c r="F15" s="359" t="str">
        <f>VLOOKUP(D15,'Normen en kosten'!$A$5:$B$103,2,FALSE)</f>
        <v>E</v>
      </c>
      <c r="G15" s="349">
        <v>53.7</v>
      </c>
      <c r="H15" s="349" t="s">
        <v>169</v>
      </c>
      <c r="I15" s="349">
        <v>255</v>
      </c>
      <c r="J15" s="349" t="str">
        <f t="shared" si="1"/>
        <v>E255</v>
      </c>
      <c r="K15" s="349">
        <f>+VLOOKUP(J15,'Normen en kosten'!$D$5:$E$103,2,FALSE)*'18'!$G$11</f>
        <v>0</v>
      </c>
      <c r="L15" s="349">
        <f t="shared" si="0"/>
        <v>13693.5</v>
      </c>
      <c r="M15" s="360">
        <f t="shared" si="2"/>
        <v>0</v>
      </c>
      <c r="N15" s="264"/>
      <c r="O15" s="256"/>
      <c r="P15" s="256"/>
      <c r="Q15" s="256"/>
      <c r="R15" s="256"/>
      <c r="S15" s="256"/>
      <c r="T15" s="256"/>
      <c r="U15" s="256"/>
      <c r="V15" s="256"/>
      <c r="W15" s="245"/>
      <c r="X15" s="245"/>
      <c r="Y15" s="245"/>
      <c r="Z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row>
    <row r="16" spans="1:117" x14ac:dyDescent="0.25">
      <c r="A16" s="408" t="s">
        <v>693</v>
      </c>
      <c r="B16" s="349">
        <v>12</v>
      </c>
      <c r="C16" s="358" t="s">
        <v>286</v>
      </c>
      <c r="D16" s="358" t="str">
        <f>VLOOKUP(C16,'Dropdown vloerafw en cat'!$P$2:$Q$47,2,FALSE)</f>
        <v>Verkeersruimte</v>
      </c>
      <c r="E16" s="359"/>
      <c r="F16" s="359" t="str">
        <f>VLOOKUP(D16,'Normen en kosten'!$A$5:$B$103,2,FALSE)</f>
        <v>E</v>
      </c>
      <c r="G16" s="349">
        <v>21.25</v>
      </c>
      <c r="H16" s="349" t="s">
        <v>169</v>
      </c>
      <c r="I16" s="349">
        <v>255</v>
      </c>
      <c r="J16" s="349" t="str">
        <f t="shared" si="1"/>
        <v>E255</v>
      </c>
      <c r="K16" s="349">
        <f>+VLOOKUP(J16,'Normen en kosten'!$D$5:$E$103,2,FALSE)*'18'!$G$11</f>
        <v>0</v>
      </c>
      <c r="L16" s="349">
        <f t="shared" si="0"/>
        <v>5418.75</v>
      </c>
      <c r="M16" s="360">
        <f t="shared" si="2"/>
        <v>0</v>
      </c>
      <c r="N16" s="264"/>
      <c r="O16" s="256"/>
      <c r="P16" s="256"/>
      <c r="Q16" s="256"/>
      <c r="R16" s="256"/>
      <c r="S16" s="256"/>
      <c r="T16" s="256"/>
      <c r="U16" s="256"/>
      <c r="V16" s="256"/>
      <c r="W16" s="245"/>
      <c r="X16" s="245"/>
      <c r="Y16" s="245"/>
      <c r="Z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row>
    <row r="17" spans="1:117" x14ac:dyDescent="0.25">
      <c r="A17" s="408" t="s">
        <v>693</v>
      </c>
      <c r="B17" s="349">
        <v>13</v>
      </c>
      <c r="C17" s="358" t="s">
        <v>285</v>
      </c>
      <c r="D17" s="358" t="str">
        <f>VLOOKUP(C17,'Dropdown vloerafw en cat'!$P$2:$Q$47,2,FALSE)</f>
        <v>Sanitaire ruimte</v>
      </c>
      <c r="E17" s="359"/>
      <c r="F17" s="359" t="str">
        <f>VLOOKUP(D17,'Normen en kosten'!$A$5:$B$103,2,FALSE)</f>
        <v>G</v>
      </c>
      <c r="G17" s="349">
        <v>1.3</v>
      </c>
      <c r="H17" s="349" t="s">
        <v>169</v>
      </c>
      <c r="I17" s="349">
        <v>255</v>
      </c>
      <c r="J17" s="349" t="str">
        <f t="shared" si="1"/>
        <v>G255</v>
      </c>
      <c r="K17" s="349">
        <f>+VLOOKUP(J17,'Normen en kosten'!$D$5:$E$103,2,FALSE)*'18'!$G$11</f>
        <v>0</v>
      </c>
      <c r="L17" s="349">
        <f t="shared" si="0"/>
        <v>331.5</v>
      </c>
      <c r="M17" s="360">
        <f t="shared" si="2"/>
        <v>0</v>
      </c>
      <c r="N17" s="264"/>
      <c r="O17" s="256"/>
      <c r="P17" s="256"/>
      <c r="Q17" s="256"/>
      <c r="R17" s="256"/>
      <c r="S17" s="256"/>
      <c r="T17" s="256"/>
      <c r="U17" s="256"/>
      <c r="V17" s="256"/>
      <c r="W17" s="245"/>
      <c r="X17" s="245"/>
      <c r="Y17" s="245"/>
      <c r="Z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row>
    <row r="18" spans="1:117" x14ac:dyDescent="0.25">
      <c r="A18" s="408" t="s">
        <v>693</v>
      </c>
      <c r="B18" s="349">
        <v>14</v>
      </c>
      <c r="C18" s="358" t="s">
        <v>284</v>
      </c>
      <c r="D18" s="358" t="str">
        <f>VLOOKUP(C18,'Dropdown vloerafw en cat'!$P$2:$Q$47,2,FALSE)</f>
        <v>Sanitaire ruimte</v>
      </c>
      <c r="E18" s="359"/>
      <c r="F18" s="359" t="str">
        <f>VLOOKUP(D18,'Normen en kosten'!$A$5:$B$103,2,FALSE)</f>
        <v>G</v>
      </c>
      <c r="G18" s="349">
        <v>5.5</v>
      </c>
      <c r="H18" s="349" t="s">
        <v>169</v>
      </c>
      <c r="I18" s="349">
        <v>255</v>
      </c>
      <c r="J18" s="349" t="str">
        <f t="shared" si="1"/>
        <v>G255</v>
      </c>
      <c r="K18" s="349">
        <f>+VLOOKUP(J18,'Normen en kosten'!$D$5:$E$103,2,FALSE)*'18'!$G$11</f>
        <v>0</v>
      </c>
      <c r="L18" s="349">
        <f t="shared" si="0"/>
        <v>1402.5</v>
      </c>
      <c r="M18" s="360">
        <f t="shared" si="2"/>
        <v>0</v>
      </c>
      <c r="N18" s="264"/>
      <c r="O18" s="256"/>
      <c r="P18" s="256"/>
      <c r="Q18" s="256"/>
      <c r="R18" s="256"/>
      <c r="S18" s="256"/>
      <c r="T18" s="256"/>
      <c r="U18" s="256"/>
      <c r="V18" s="256"/>
      <c r="W18" s="245"/>
      <c r="X18" s="245"/>
      <c r="Y18" s="245"/>
      <c r="Z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row>
    <row r="19" spans="1:117" x14ac:dyDescent="0.25">
      <c r="A19" s="408" t="s">
        <v>693</v>
      </c>
      <c r="B19" s="349">
        <v>15</v>
      </c>
      <c r="C19" s="358" t="s">
        <v>286</v>
      </c>
      <c r="D19" s="358" t="s">
        <v>266</v>
      </c>
      <c r="E19" s="359"/>
      <c r="F19" s="359"/>
      <c r="G19" s="349">
        <v>21.25</v>
      </c>
      <c r="H19" s="349" t="s">
        <v>169</v>
      </c>
      <c r="I19" s="349">
        <v>0</v>
      </c>
      <c r="J19" s="349" t="str">
        <f t="shared" si="1"/>
        <v>0</v>
      </c>
      <c r="K19" s="349"/>
      <c r="L19" s="349">
        <f t="shared" si="0"/>
        <v>0</v>
      </c>
      <c r="M19" s="360">
        <f t="shared" si="2"/>
        <v>0</v>
      </c>
      <c r="N19" s="264"/>
      <c r="O19" s="256"/>
      <c r="P19" s="256"/>
      <c r="Q19" s="256"/>
      <c r="R19" s="256"/>
      <c r="S19" s="256"/>
      <c r="T19" s="256"/>
      <c r="U19" s="256"/>
      <c r="V19" s="256"/>
      <c r="W19" s="245"/>
      <c r="X19" s="245"/>
      <c r="Y19" s="245"/>
      <c r="Z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row>
    <row r="20" spans="1:117" x14ac:dyDescent="0.25">
      <c r="A20" s="408" t="s">
        <v>693</v>
      </c>
      <c r="B20" s="349">
        <v>16</v>
      </c>
      <c r="C20" s="358" t="s">
        <v>285</v>
      </c>
      <c r="D20" s="358" t="s">
        <v>266</v>
      </c>
      <c r="E20" s="359"/>
      <c r="F20" s="359"/>
      <c r="G20" s="349">
        <v>1.3</v>
      </c>
      <c r="H20" s="349" t="s">
        <v>169</v>
      </c>
      <c r="I20" s="349">
        <v>0</v>
      </c>
      <c r="J20" s="349" t="str">
        <f t="shared" si="1"/>
        <v>0</v>
      </c>
      <c r="K20" s="349"/>
      <c r="L20" s="349">
        <f t="shared" si="0"/>
        <v>0</v>
      </c>
      <c r="M20" s="360">
        <f t="shared" si="2"/>
        <v>0</v>
      </c>
      <c r="N20" s="264"/>
      <c r="O20" s="256"/>
      <c r="P20" s="256"/>
      <c r="Q20" s="256"/>
      <c r="R20" s="256"/>
      <c r="S20" s="256"/>
      <c r="T20" s="256"/>
      <c r="U20" s="256"/>
      <c r="V20" s="256"/>
      <c r="W20" s="245"/>
      <c r="X20" s="245"/>
      <c r="Y20" s="245"/>
      <c r="Z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row>
    <row r="21" spans="1:117" x14ac:dyDescent="0.25">
      <c r="A21" s="408" t="s">
        <v>693</v>
      </c>
      <c r="B21" s="349">
        <v>17</v>
      </c>
      <c r="C21" s="358" t="s">
        <v>284</v>
      </c>
      <c r="D21" s="358" t="s">
        <v>266</v>
      </c>
      <c r="E21" s="359"/>
      <c r="F21" s="359"/>
      <c r="G21" s="349">
        <v>5.5</v>
      </c>
      <c r="H21" s="349" t="s">
        <v>169</v>
      </c>
      <c r="I21" s="349">
        <v>0</v>
      </c>
      <c r="J21" s="349" t="str">
        <f t="shared" si="1"/>
        <v>0</v>
      </c>
      <c r="K21" s="349"/>
      <c r="L21" s="349">
        <f t="shared" si="0"/>
        <v>0</v>
      </c>
      <c r="M21" s="360">
        <f t="shared" si="2"/>
        <v>0</v>
      </c>
      <c r="N21" s="264"/>
      <c r="O21" s="256"/>
      <c r="P21" s="256"/>
      <c r="Q21" s="256"/>
      <c r="R21" s="256"/>
      <c r="S21" s="256"/>
      <c r="T21" s="256"/>
      <c r="U21" s="256"/>
      <c r="V21" s="256"/>
      <c r="W21" s="245"/>
      <c r="X21" s="245"/>
      <c r="Y21" s="245"/>
      <c r="Z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row>
    <row r="22" spans="1:117" x14ac:dyDescent="0.25">
      <c r="A22" s="408" t="s">
        <v>693</v>
      </c>
      <c r="B22" s="349">
        <v>18</v>
      </c>
      <c r="C22" s="358" t="s">
        <v>286</v>
      </c>
      <c r="D22" s="358" t="s">
        <v>266</v>
      </c>
      <c r="E22" s="359"/>
      <c r="F22" s="359"/>
      <c r="G22" s="349">
        <v>21.25</v>
      </c>
      <c r="H22" s="349" t="s">
        <v>169</v>
      </c>
      <c r="I22" s="349">
        <v>0</v>
      </c>
      <c r="J22" s="349" t="str">
        <f t="shared" si="1"/>
        <v>0</v>
      </c>
      <c r="K22" s="349"/>
      <c r="L22" s="349">
        <f t="shared" si="0"/>
        <v>0</v>
      </c>
      <c r="M22" s="360">
        <f t="shared" si="2"/>
        <v>0</v>
      </c>
      <c r="N22" s="264"/>
      <c r="O22" s="256"/>
      <c r="P22" s="256"/>
      <c r="Q22" s="256"/>
      <c r="R22" s="256"/>
      <c r="S22" s="256"/>
      <c r="T22" s="256"/>
      <c r="U22" s="256"/>
      <c r="V22" s="256"/>
      <c r="W22" s="245"/>
      <c r="X22" s="245"/>
      <c r="Y22" s="245"/>
      <c r="Z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row>
    <row r="23" spans="1:117" x14ac:dyDescent="0.25">
      <c r="A23" s="408" t="s">
        <v>693</v>
      </c>
      <c r="B23" s="349">
        <v>19</v>
      </c>
      <c r="C23" s="358" t="s">
        <v>285</v>
      </c>
      <c r="D23" s="358" t="s">
        <v>266</v>
      </c>
      <c r="E23" s="359"/>
      <c r="F23" s="359"/>
      <c r="G23" s="349">
        <v>1.3</v>
      </c>
      <c r="H23" s="349" t="s">
        <v>169</v>
      </c>
      <c r="I23" s="349">
        <v>0</v>
      </c>
      <c r="J23" s="349" t="str">
        <f t="shared" si="1"/>
        <v>0</v>
      </c>
      <c r="K23" s="349"/>
      <c r="L23" s="349">
        <f t="shared" si="0"/>
        <v>0</v>
      </c>
      <c r="M23" s="360">
        <f t="shared" si="2"/>
        <v>0</v>
      </c>
      <c r="N23" s="264"/>
      <c r="O23" s="256"/>
      <c r="P23" s="256"/>
      <c r="Q23" s="256"/>
      <c r="R23" s="256"/>
      <c r="S23" s="256"/>
      <c r="T23" s="256"/>
      <c r="U23" s="256"/>
      <c r="V23" s="256"/>
      <c r="W23" s="245"/>
      <c r="X23" s="245"/>
      <c r="Y23" s="245"/>
      <c r="Z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row>
    <row r="24" spans="1:117" x14ac:dyDescent="0.25">
      <c r="A24" s="408" t="s">
        <v>693</v>
      </c>
      <c r="B24" s="349">
        <v>20</v>
      </c>
      <c r="C24" s="358" t="s">
        <v>284</v>
      </c>
      <c r="D24" s="358" t="s">
        <v>266</v>
      </c>
      <c r="E24" s="359"/>
      <c r="F24" s="359"/>
      <c r="G24" s="349">
        <v>5.5</v>
      </c>
      <c r="H24" s="349" t="s">
        <v>169</v>
      </c>
      <c r="I24" s="349">
        <v>0</v>
      </c>
      <c r="J24" s="349" t="str">
        <f t="shared" si="1"/>
        <v>0</v>
      </c>
      <c r="K24" s="349"/>
      <c r="L24" s="349">
        <f t="shared" si="0"/>
        <v>0</v>
      </c>
      <c r="M24" s="360">
        <f t="shared" si="2"/>
        <v>0</v>
      </c>
      <c r="N24" s="264"/>
      <c r="O24" s="256"/>
      <c r="P24" s="256"/>
      <c r="Q24" s="256"/>
      <c r="R24" s="256"/>
      <c r="S24" s="256"/>
      <c r="T24" s="256"/>
      <c r="U24" s="256"/>
      <c r="V24" s="256"/>
      <c r="W24" s="245"/>
      <c r="X24" s="245"/>
      <c r="Y24" s="245"/>
      <c r="Z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row>
    <row r="25" spans="1:117" x14ac:dyDescent="0.25">
      <c r="A25" s="408" t="s">
        <v>693</v>
      </c>
      <c r="B25" s="349">
        <v>21</v>
      </c>
      <c r="C25" s="358" t="s">
        <v>286</v>
      </c>
      <c r="D25" s="358" t="s">
        <v>266</v>
      </c>
      <c r="E25" s="359"/>
      <c r="F25" s="359"/>
      <c r="G25" s="349">
        <v>21.25</v>
      </c>
      <c r="H25" s="349" t="s">
        <v>169</v>
      </c>
      <c r="I25" s="349">
        <v>0</v>
      </c>
      <c r="J25" s="349" t="str">
        <f t="shared" si="1"/>
        <v>0</v>
      </c>
      <c r="K25" s="349"/>
      <c r="L25" s="349">
        <f t="shared" si="0"/>
        <v>0</v>
      </c>
      <c r="M25" s="360">
        <f t="shared" si="2"/>
        <v>0</v>
      </c>
      <c r="N25" s="264"/>
      <c r="O25" s="256"/>
      <c r="P25" s="256"/>
      <c r="Q25" s="256"/>
      <c r="R25" s="256"/>
      <c r="S25" s="256"/>
      <c r="T25" s="256"/>
      <c r="U25" s="256"/>
      <c r="V25" s="256"/>
      <c r="W25" s="245"/>
      <c r="X25" s="245"/>
      <c r="Y25" s="245"/>
      <c r="Z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25">
      <c r="A26" s="408" t="s">
        <v>693</v>
      </c>
      <c r="B26" s="349">
        <v>22</v>
      </c>
      <c r="C26" s="358" t="s">
        <v>285</v>
      </c>
      <c r="D26" s="358" t="s">
        <v>266</v>
      </c>
      <c r="E26" s="359"/>
      <c r="F26" s="359"/>
      <c r="G26" s="349">
        <v>1.3</v>
      </c>
      <c r="H26" s="349" t="s">
        <v>169</v>
      </c>
      <c r="I26" s="349">
        <v>0</v>
      </c>
      <c r="J26" s="349" t="str">
        <f t="shared" si="1"/>
        <v>0</v>
      </c>
      <c r="K26" s="349"/>
      <c r="L26" s="349">
        <f t="shared" si="0"/>
        <v>0</v>
      </c>
      <c r="M26" s="360">
        <f t="shared" si="2"/>
        <v>0</v>
      </c>
      <c r="N26" s="264"/>
      <c r="O26" s="256"/>
      <c r="P26" s="256"/>
      <c r="Q26" s="256"/>
      <c r="R26" s="256"/>
      <c r="S26" s="256"/>
      <c r="T26" s="256"/>
      <c r="U26" s="256"/>
      <c r="V26" s="256"/>
      <c r="W26" s="245"/>
      <c r="X26" s="245"/>
      <c r="Y26" s="245"/>
      <c r="Z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row>
    <row r="27" spans="1:117" x14ac:dyDescent="0.25">
      <c r="A27" s="408" t="s">
        <v>693</v>
      </c>
      <c r="B27" s="349">
        <v>23</v>
      </c>
      <c r="C27" s="358" t="s">
        <v>284</v>
      </c>
      <c r="D27" s="358" t="s">
        <v>266</v>
      </c>
      <c r="E27" s="359"/>
      <c r="F27" s="359"/>
      <c r="G27" s="349">
        <v>5.5</v>
      </c>
      <c r="H27" s="349" t="s">
        <v>169</v>
      </c>
      <c r="I27" s="349">
        <v>0</v>
      </c>
      <c r="J27" s="349" t="str">
        <f t="shared" si="1"/>
        <v>0</v>
      </c>
      <c r="K27" s="349"/>
      <c r="L27" s="349">
        <f t="shared" si="0"/>
        <v>0</v>
      </c>
      <c r="M27" s="360">
        <f t="shared" si="2"/>
        <v>0</v>
      </c>
      <c r="N27" s="264"/>
      <c r="O27" s="256"/>
      <c r="P27" s="256"/>
      <c r="Q27" s="256"/>
      <c r="R27" s="256"/>
      <c r="S27" s="256"/>
      <c r="T27" s="256"/>
      <c r="U27" s="256"/>
      <c r="V27" s="256"/>
      <c r="W27" s="245"/>
      <c r="X27" s="245"/>
      <c r="Y27" s="245"/>
      <c r="Z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row>
    <row r="28" spans="1:117" x14ac:dyDescent="0.25">
      <c r="A28" s="408" t="s">
        <v>693</v>
      </c>
      <c r="B28" s="349">
        <v>24</v>
      </c>
      <c r="C28" s="358" t="s">
        <v>274</v>
      </c>
      <c r="D28" s="358" t="s">
        <v>266</v>
      </c>
      <c r="E28" s="359"/>
      <c r="F28" s="359"/>
      <c r="G28" s="349">
        <v>31</v>
      </c>
      <c r="H28" s="349" t="s">
        <v>141</v>
      </c>
      <c r="I28" s="349">
        <v>0</v>
      </c>
      <c r="J28" s="349" t="str">
        <f t="shared" si="1"/>
        <v>0</v>
      </c>
      <c r="K28" s="349"/>
      <c r="L28" s="349">
        <f t="shared" si="0"/>
        <v>0</v>
      </c>
      <c r="M28" s="360">
        <f t="shared" si="2"/>
        <v>0</v>
      </c>
      <c r="N28" s="264"/>
      <c r="O28" s="256"/>
      <c r="P28" s="256"/>
      <c r="Q28" s="256"/>
      <c r="R28" s="256"/>
      <c r="S28" s="256"/>
      <c r="T28" s="256"/>
      <c r="U28" s="256"/>
      <c r="V28" s="256"/>
      <c r="W28" s="245"/>
      <c r="X28" s="245"/>
      <c r="Y28" s="245"/>
      <c r="Z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row>
    <row r="29" spans="1:117" x14ac:dyDescent="0.25">
      <c r="A29" s="408" t="s">
        <v>693</v>
      </c>
      <c r="B29" s="349">
        <v>25</v>
      </c>
      <c r="C29" s="358" t="s">
        <v>694</v>
      </c>
      <c r="D29" s="358" t="s">
        <v>275</v>
      </c>
      <c r="E29" s="359"/>
      <c r="F29" s="359" t="s">
        <v>38</v>
      </c>
      <c r="G29" s="349">
        <v>198.5</v>
      </c>
      <c r="H29" s="349" t="s">
        <v>141</v>
      </c>
      <c r="I29" s="349">
        <v>52</v>
      </c>
      <c r="J29" s="349" t="str">
        <f t="shared" si="1"/>
        <v>E52</v>
      </c>
      <c r="K29" s="349">
        <f>+VLOOKUP(J29,'Normen en kosten'!$D$5:$E$103,2,FALSE)*'18'!$G$11</f>
        <v>0</v>
      </c>
      <c r="L29" s="349">
        <f t="shared" si="0"/>
        <v>10322</v>
      </c>
      <c r="M29" s="360">
        <f t="shared" si="2"/>
        <v>0</v>
      </c>
      <c r="N29" s="264"/>
      <c r="O29" s="256"/>
      <c r="P29" s="256"/>
      <c r="Q29" s="256"/>
      <c r="R29" s="256"/>
      <c r="S29" s="256"/>
      <c r="T29" s="256"/>
      <c r="U29" s="256"/>
      <c r="V29" s="256"/>
      <c r="W29" s="245"/>
      <c r="X29" s="245"/>
      <c r="Y29" s="245"/>
      <c r="Z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row>
    <row r="30" spans="1:117" hidden="1" x14ac:dyDescent="0.25">
      <c r="A30" s="408"/>
      <c r="B30" s="349"/>
      <c r="C30" s="358"/>
      <c r="D30" s="358"/>
      <c r="E30" s="359"/>
      <c r="F30" s="359"/>
      <c r="G30" s="349"/>
      <c r="H30" s="349"/>
      <c r="I30" s="349"/>
      <c r="J30" s="349"/>
      <c r="K30" s="349"/>
      <c r="L30" s="349"/>
      <c r="M30" s="360"/>
      <c r="N30" s="264"/>
      <c r="O30" s="256"/>
      <c r="P30" s="256"/>
      <c r="Q30" s="256"/>
      <c r="R30" s="256"/>
      <c r="S30" s="256"/>
      <c r="T30" s="256"/>
      <c r="U30" s="256"/>
      <c r="V30" s="256"/>
      <c r="W30" s="245"/>
      <c r="X30" s="245"/>
      <c r="Y30" s="245"/>
      <c r="Z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row>
    <row r="31" spans="1:117" hidden="1" x14ac:dyDescent="0.25">
      <c r="A31" s="408"/>
      <c r="B31" s="349"/>
      <c r="C31" s="358"/>
      <c r="D31" s="358"/>
      <c r="E31" s="359"/>
      <c r="F31" s="359"/>
      <c r="G31" s="349"/>
      <c r="H31" s="349"/>
      <c r="I31" s="349"/>
      <c r="J31" s="349"/>
      <c r="K31" s="349"/>
      <c r="L31" s="349"/>
      <c r="M31" s="360"/>
      <c r="N31" s="264"/>
      <c r="O31" s="256"/>
      <c r="P31" s="256"/>
      <c r="Q31" s="256"/>
      <c r="R31" s="256"/>
      <c r="S31" s="256"/>
      <c r="T31" s="256"/>
      <c r="U31" s="256"/>
      <c r="V31" s="256"/>
      <c r="W31" s="245"/>
      <c r="X31" s="245"/>
      <c r="Y31" s="245"/>
      <c r="Z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row>
    <row r="32" spans="1:117" hidden="1" x14ac:dyDescent="0.25">
      <c r="A32" s="408"/>
      <c r="B32" s="349"/>
      <c r="C32" s="358"/>
      <c r="D32" s="358"/>
      <c r="E32" s="359"/>
      <c r="F32" s="359"/>
      <c r="G32" s="349"/>
      <c r="H32" s="349"/>
      <c r="I32" s="349"/>
      <c r="J32" s="349"/>
      <c r="K32" s="349"/>
      <c r="L32" s="349"/>
      <c r="M32" s="360"/>
      <c r="N32" s="264"/>
      <c r="O32" s="256"/>
      <c r="P32" s="256"/>
      <c r="Q32" s="256"/>
      <c r="R32" s="256"/>
      <c r="S32" s="256"/>
      <c r="T32" s="256"/>
      <c r="U32" s="256"/>
      <c r="V32" s="256"/>
      <c r="W32" s="245"/>
      <c r="X32" s="245"/>
      <c r="Y32" s="245"/>
      <c r="Z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row>
    <row r="33" spans="1:117" hidden="1" x14ac:dyDescent="0.25">
      <c r="A33" s="408"/>
      <c r="B33" s="349"/>
      <c r="C33" s="358"/>
      <c r="D33" s="358"/>
      <c r="E33" s="359"/>
      <c r="F33" s="359"/>
      <c r="G33" s="349"/>
      <c r="H33" s="349"/>
      <c r="I33" s="349"/>
      <c r="J33" s="349"/>
      <c r="K33" s="349"/>
      <c r="L33" s="349"/>
      <c r="M33" s="360"/>
      <c r="N33" s="264"/>
      <c r="O33" s="245"/>
      <c r="P33" s="245"/>
      <c r="R33" s="245"/>
      <c r="S33" s="245"/>
      <c r="T33" s="245"/>
      <c r="U33" s="245"/>
      <c r="V33" s="245"/>
      <c r="W33" s="245"/>
      <c r="X33" s="245"/>
      <c r="Y33" s="245"/>
      <c r="Z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row>
    <row r="34" spans="1:117" hidden="1" x14ac:dyDescent="0.25">
      <c r="A34" s="408"/>
      <c r="B34" s="349"/>
      <c r="C34" s="358"/>
      <c r="D34" s="358"/>
      <c r="E34" s="359"/>
      <c r="F34" s="359"/>
      <c r="G34" s="349"/>
      <c r="H34" s="349"/>
      <c r="I34" s="349"/>
      <c r="J34" s="349"/>
      <c r="K34" s="349"/>
      <c r="L34" s="349"/>
      <c r="M34" s="360"/>
      <c r="N34" s="264"/>
      <c r="O34" s="245"/>
      <c r="P34" s="245"/>
      <c r="R34" s="245"/>
      <c r="S34" s="245"/>
      <c r="T34" s="245"/>
      <c r="U34" s="245"/>
      <c r="V34" s="245"/>
      <c r="W34" s="245"/>
      <c r="X34" s="245"/>
      <c r="Y34" s="245"/>
      <c r="Z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row>
    <row r="35" spans="1:117" hidden="1" x14ac:dyDescent="0.25">
      <c r="A35" s="408"/>
      <c r="B35" s="349"/>
      <c r="C35" s="358"/>
      <c r="D35" s="358"/>
      <c r="E35" s="359"/>
      <c r="F35" s="359"/>
      <c r="G35" s="349"/>
      <c r="H35" s="349"/>
      <c r="I35" s="349"/>
      <c r="J35" s="349"/>
      <c r="K35" s="349"/>
      <c r="L35" s="349"/>
      <c r="M35" s="360"/>
      <c r="N35" s="264"/>
      <c r="O35" s="245"/>
      <c r="P35" s="245"/>
      <c r="R35" s="245"/>
      <c r="S35" s="245"/>
      <c r="T35" s="245"/>
      <c r="U35" s="245"/>
      <c r="V35" s="245"/>
      <c r="W35" s="245"/>
      <c r="X35" s="245"/>
      <c r="Y35" s="245"/>
      <c r="Z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5"/>
      <c r="BX35" s="245"/>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row>
    <row r="36" spans="1:117" hidden="1" x14ac:dyDescent="0.25">
      <c r="A36" s="408"/>
      <c r="B36" s="349"/>
      <c r="C36" s="358"/>
      <c r="D36" s="358"/>
      <c r="E36" s="359"/>
      <c r="F36" s="359"/>
      <c r="G36" s="349"/>
      <c r="H36" s="349"/>
      <c r="I36" s="349"/>
      <c r="J36" s="349"/>
      <c r="K36" s="349"/>
      <c r="L36" s="349"/>
      <c r="M36" s="360"/>
      <c r="N36" s="264"/>
      <c r="O36" s="245"/>
      <c r="P36" s="245"/>
      <c r="R36" s="245"/>
      <c r="S36" s="245"/>
      <c r="T36" s="245"/>
      <c r="U36" s="245"/>
      <c r="V36" s="245"/>
      <c r="W36" s="245"/>
      <c r="X36" s="245"/>
      <c r="Y36" s="245"/>
      <c r="Z36" s="245"/>
      <c r="AB36" s="245"/>
      <c r="AC36" s="245"/>
      <c r="AD36" s="245"/>
    </row>
    <row r="37" spans="1:117" hidden="1" x14ac:dyDescent="0.25">
      <c r="A37" s="408"/>
      <c r="B37" s="349"/>
      <c r="C37" s="358"/>
      <c r="D37" s="358"/>
      <c r="E37" s="359"/>
      <c r="F37" s="359"/>
      <c r="G37" s="349"/>
      <c r="H37" s="349"/>
      <c r="I37" s="349"/>
      <c r="J37" s="349"/>
      <c r="K37" s="349"/>
      <c r="L37" s="349"/>
      <c r="M37" s="360"/>
      <c r="N37" s="264"/>
      <c r="O37" s="245"/>
      <c r="P37" s="245"/>
      <c r="R37" s="245"/>
      <c r="S37" s="245"/>
      <c r="T37" s="245"/>
      <c r="U37" s="245"/>
      <c r="V37" s="245"/>
      <c r="W37" s="245"/>
      <c r="X37" s="245"/>
      <c r="Y37" s="245"/>
      <c r="Z37" s="245"/>
      <c r="AB37" s="245"/>
      <c r="AC37" s="245"/>
      <c r="AD37" s="245"/>
    </row>
    <row r="38" spans="1:117" hidden="1" x14ac:dyDescent="0.25">
      <c r="A38" s="408"/>
      <c r="B38" s="349"/>
      <c r="C38" s="358"/>
      <c r="D38" s="358"/>
      <c r="E38" s="359"/>
      <c r="F38" s="359"/>
      <c r="G38" s="349"/>
      <c r="H38" s="349"/>
      <c r="I38" s="349"/>
      <c r="J38" s="349"/>
      <c r="K38" s="349"/>
      <c r="L38" s="349"/>
      <c r="M38" s="360"/>
      <c r="N38" s="264"/>
      <c r="O38" s="245"/>
      <c r="P38" s="245"/>
      <c r="R38" s="245"/>
      <c r="S38" s="245"/>
      <c r="T38" s="245"/>
      <c r="U38" s="245"/>
      <c r="V38" s="245"/>
      <c r="W38" s="245"/>
      <c r="X38" s="245"/>
      <c r="Y38" s="245"/>
      <c r="Z38" s="245"/>
      <c r="AB38" s="245"/>
      <c r="AC38" s="245"/>
      <c r="AD38" s="245"/>
    </row>
    <row r="39" spans="1:117" hidden="1" x14ac:dyDescent="0.25">
      <c r="A39" s="408"/>
      <c r="B39" s="349"/>
      <c r="C39" s="358"/>
      <c r="D39" s="358"/>
      <c r="E39" s="359"/>
      <c r="F39" s="359"/>
      <c r="G39" s="349"/>
      <c r="H39" s="349"/>
      <c r="I39" s="349"/>
      <c r="J39" s="349"/>
      <c r="K39" s="349"/>
      <c r="L39" s="349"/>
      <c r="M39" s="360"/>
      <c r="N39" s="264"/>
      <c r="O39" s="245"/>
      <c r="P39" s="245"/>
      <c r="R39" s="245"/>
      <c r="S39" s="245"/>
      <c r="T39" s="245"/>
      <c r="U39" s="245"/>
      <c r="V39" s="245"/>
      <c r="W39" s="245"/>
      <c r="X39" s="245"/>
      <c r="Y39" s="245"/>
      <c r="Z39" s="245"/>
      <c r="AB39" s="245"/>
      <c r="AC39" s="245"/>
      <c r="AD39" s="245"/>
    </row>
    <row r="40" spans="1:117" hidden="1" x14ac:dyDescent="0.25">
      <c r="A40" s="408"/>
      <c r="B40" s="349"/>
      <c r="C40" s="358"/>
      <c r="D40" s="358"/>
      <c r="E40" s="359"/>
      <c r="F40" s="359"/>
      <c r="G40" s="349"/>
      <c r="H40" s="349"/>
      <c r="I40" s="349"/>
      <c r="J40" s="349"/>
      <c r="K40" s="349"/>
      <c r="L40" s="349"/>
      <c r="M40" s="360"/>
      <c r="N40" s="264"/>
      <c r="O40" s="245"/>
      <c r="P40" s="245"/>
      <c r="R40" s="245"/>
      <c r="S40" s="245"/>
      <c r="T40" s="245"/>
      <c r="U40" s="245"/>
      <c r="V40" s="245"/>
      <c r="W40" s="245"/>
      <c r="X40" s="245"/>
      <c r="Y40" s="245"/>
      <c r="Z40" s="245"/>
      <c r="AB40" s="245"/>
      <c r="AC40" s="245"/>
      <c r="AD40" s="245"/>
    </row>
    <row r="41" spans="1:117" hidden="1" x14ac:dyDescent="0.25">
      <c r="A41" s="408"/>
      <c r="B41" s="349"/>
      <c r="C41" s="358"/>
      <c r="D41" s="358"/>
      <c r="E41" s="359"/>
      <c r="F41" s="359"/>
      <c r="G41" s="349"/>
      <c r="H41" s="349"/>
      <c r="I41" s="349"/>
      <c r="J41" s="349"/>
      <c r="K41" s="349"/>
      <c r="L41" s="349"/>
      <c r="M41" s="360"/>
      <c r="N41" s="264"/>
      <c r="O41" s="245"/>
      <c r="P41" s="245"/>
      <c r="R41" s="245"/>
      <c r="S41" s="245"/>
      <c r="T41" s="245"/>
      <c r="U41" s="245"/>
      <c r="V41" s="245"/>
      <c r="W41" s="245"/>
      <c r="X41" s="245"/>
      <c r="Y41" s="245"/>
      <c r="Z41" s="245"/>
      <c r="AB41" s="245"/>
      <c r="AC41" s="245"/>
      <c r="AD41" s="245"/>
    </row>
    <row r="42" spans="1:117" hidden="1" x14ac:dyDescent="0.25">
      <c r="A42" s="408"/>
      <c r="B42" s="349"/>
      <c r="C42" s="358"/>
      <c r="D42" s="358"/>
      <c r="E42" s="359"/>
      <c r="F42" s="359"/>
      <c r="G42" s="349"/>
      <c r="H42" s="349"/>
      <c r="I42" s="349"/>
      <c r="J42" s="349"/>
      <c r="K42" s="349"/>
      <c r="L42" s="349"/>
      <c r="M42" s="360"/>
      <c r="N42" s="264"/>
      <c r="O42" s="245"/>
      <c r="P42" s="245"/>
      <c r="R42" s="245"/>
      <c r="S42" s="245"/>
      <c r="T42" s="245"/>
      <c r="U42" s="245"/>
      <c r="V42" s="245"/>
      <c r="W42" s="245"/>
      <c r="X42" s="245"/>
      <c r="Y42" s="245"/>
      <c r="Z42" s="245"/>
      <c r="AB42" s="245"/>
      <c r="AC42" s="245"/>
      <c r="AD42" s="245"/>
    </row>
    <row r="43" spans="1:117" hidden="1" x14ac:dyDescent="0.25">
      <c r="A43" s="408"/>
      <c r="B43" s="349"/>
      <c r="C43" s="358"/>
      <c r="D43" s="358"/>
      <c r="E43" s="359"/>
      <c r="F43" s="359"/>
      <c r="G43" s="349"/>
      <c r="H43" s="349"/>
      <c r="I43" s="349"/>
      <c r="J43" s="349"/>
      <c r="K43" s="349"/>
      <c r="L43" s="349"/>
      <c r="M43" s="360"/>
      <c r="N43" s="264"/>
      <c r="O43" s="245"/>
      <c r="P43" s="245"/>
      <c r="R43" s="245"/>
      <c r="S43" s="245"/>
      <c r="T43" s="245"/>
      <c r="U43" s="245"/>
      <c r="V43" s="245"/>
      <c r="W43" s="245"/>
      <c r="X43" s="245"/>
      <c r="Y43" s="245"/>
      <c r="Z43" s="245"/>
      <c r="AB43" s="245"/>
      <c r="AC43" s="245"/>
      <c r="AD43" s="245"/>
    </row>
    <row r="44" spans="1:117" hidden="1" x14ac:dyDescent="0.25">
      <c r="A44" s="408"/>
      <c r="B44" s="349"/>
      <c r="C44" s="358"/>
      <c r="D44" s="358"/>
      <c r="E44" s="359"/>
      <c r="F44" s="359"/>
      <c r="G44" s="349"/>
      <c r="H44" s="349"/>
      <c r="I44" s="349"/>
      <c r="J44" s="349"/>
      <c r="K44" s="349"/>
      <c r="L44" s="349"/>
      <c r="M44" s="360"/>
      <c r="N44" s="264"/>
      <c r="O44" s="245"/>
      <c r="P44" s="245"/>
      <c r="R44" s="245"/>
      <c r="S44" s="245"/>
      <c r="T44" s="245"/>
      <c r="U44" s="245"/>
      <c r="V44" s="245"/>
      <c r="W44" s="245"/>
      <c r="X44" s="245"/>
      <c r="Y44" s="245"/>
      <c r="Z44" s="245"/>
      <c r="AB44" s="245"/>
      <c r="AC44" s="245"/>
      <c r="AD44" s="245"/>
    </row>
    <row r="45" spans="1:117" hidden="1" x14ac:dyDescent="0.25">
      <c r="A45" s="408"/>
      <c r="B45" s="349"/>
      <c r="C45" s="358"/>
      <c r="D45" s="358"/>
      <c r="E45" s="359"/>
      <c r="F45" s="359"/>
      <c r="G45" s="349"/>
      <c r="H45" s="349"/>
      <c r="I45" s="349"/>
      <c r="J45" s="349"/>
      <c r="K45" s="349"/>
      <c r="L45" s="349"/>
      <c r="M45" s="360"/>
      <c r="N45" s="264"/>
      <c r="O45" s="245"/>
      <c r="P45" s="245"/>
      <c r="R45" s="245"/>
      <c r="S45" s="245"/>
      <c r="T45" s="245"/>
      <c r="U45" s="245"/>
      <c r="V45" s="245"/>
      <c r="W45" s="245"/>
      <c r="X45" s="245"/>
      <c r="Y45" s="245"/>
      <c r="Z45" s="245"/>
      <c r="AB45" s="245"/>
      <c r="AC45" s="245"/>
      <c r="AD45" s="245"/>
    </row>
    <row r="46" spans="1:117" hidden="1" x14ac:dyDescent="0.25">
      <c r="A46" s="408"/>
      <c r="B46" s="349"/>
      <c r="C46" s="358"/>
      <c r="D46" s="358"/>
      <c r="E46" s="359"/>
      <c r="F46" s="359"/>
      <c r="G46" s="349"/>
      <c r="H46" s="349"/>
      <c r="I46" s="349"/>
      <c r="J46" s="349"/>
      <c r="K46" s="349"/>
      <c r="L46" s="349"/>
      <c r="M46" s="360"/>
      <c r="N46" s="264"/>
      <c r="O46" s="245"/>
      <c r="P46" s="245"/>
      <c r="R46" s="245"/>
      <c r="S46" s="245"/>
      <c r="T46" s="245"/>
      <c r="U46" s="245"/>
      <c r="V46" s="245"/>
      <c r="W46" s="245"/>
      <c r="X46" s="245"/>
      <c r="Y46" s="245"/>
      <c r="Z46" s="245"/>
      <c r="AB46" s="245"/>
      <c r="AC46" s="245"/>
      <c r="AD46" s="245"/>
    </row>
    <row r="47" spans="1:117" hidden="1" x14ac:dyDescent="0.25">
      <c r="A47" s="408"/>
      <c r="B47" s="349"/>
      <c r="C47" s="358"/>
      <c r="D47" s="358"/>
      <c r="E47" s="359"/>
      <c r="F47" s="359"/>
      <c r="G47" s="349"/>
      <c r="H47" s="349"/>
      <c r="I47" s="349"/>
      <c r="J47" s="349"/>
      <c r="K47" s="349"/>
      <c r="L47" s="349"/>
      <c r="M47" s="360"/>
      <c r="N47" s="264"/>
      <c r="O47" s="245"/>
      <c r="P47" s="245"/>
      <c r="R47" s="245"/>
      <c r="S47" s="245"/>
      <c r="T47" s="245"/>
      <c r="U47" s="245"/>
      <c r="V47" s="245"/>
      <c r="W47" s="245"/>
      <c r="X47" s="245"/>
      <c r="Y47" s="245"/>
      <c r="Z47" s="245"/>
      <c r="AB47" s="245"/>
      <c r="AC47" s="245"/>
      <c r="AD47" s="245"/>
    </row>
    <row r="48" spans="1:117" hidden="1" x14ac:dyDescent="0.25">
      <c r="A48" s="408"/>
      <c r="B48" s="349"/>
      <c r="C48" s="358"/>
      <c r="D48" s="358"/>
      <c r="E48" s="359"/>
      <c r="F48" s="359"/>
      <c r="G48" s="349"/>
      <c r="H48" s="349"/>
      <c r="I48" s="349"/>
      <c r="J48" s="349"/>
      <c r="K48" s="349"/>
      <c r="L48" s="349"/>
      <c r="M48" s="360"/>
      <c r="N48" s="264"/>
      <c r="O48" s="245"/>
      <c r="P48" s="245"/>
      <c r="R48" s="245"/>
      <c r="S48" s="245"/>
      <c r="T48" s="245"/>
      <c r="U48" s="245"/>
      <c r="V48" s="245"/>
      <c r="W48" s="245"/>
      <c r="X48" s="245"/>
      <c r="Y48" s="245"/>
      <c r="Z48" s="245"/>
      <c r="AB48" s="245"/>
      <c r="AC48" s="245"/>
      <c r="AD48" s="245"/>
    </row>
    <row r="49" spans="1:30" hidden="1" x14ac:dyDescent="0.25">
      <c r="A49" s="408"/>
      <c r="B49" s="349"/>
      <c r="C49" s="358"/>
      <c r="D49" s="358"/>
      <c r="E49" s="359"/>
      <c r="F49" s="359"/>
      <c r="G49" s="349"/>
      <c r="H49" s="349"/>
      <c r="I49" s="349"/>
      <c r="J49" s="349"/>
      <c r="K49" s="349"/>
      <c r="L49" s="349"/>
      <c r="M49" s="360"/>
      <c r="N49" s="264"/>
      <c r="O49" s="245"/>
      <c r="P49" s="245"/>
      <c r="R49" s="245"/>
      <c r="S49" s="245"/>
      <c r="T49" s="245"/>
      <c r="U49" s="245"/>
      <c r="V49" s="245"/>
      <c r="W49" s="245"/>
      <c r="X49" s="245"/>
      <c r="Y49" s="245"/>
      <c r="Z49" s="245"/>
      <c r="AB49" s="245"/>
      <c r="AC49" s="245"/>
      <c r="AD49" s="245"/>
    </row>
    <row r="50" spans="1:30" hidden="1" x14ac:dyDescent="0.25">
      <c r="A50" s="408"/>
      <c r="B50" s="349"/>
      <c r="C50" s="358"/>
      <c r="D50" s="358"/>
      <c r="E50" s="359"/>
      <c r="F50" s="359"/>
      <c r="G50" s="349"/>
      <c r="H50" s="349"/>
      <c r="I50" s="349"/>
      <c r="J50" s="349"/>
      <c r="K50" s="349"/>
      <c r="L50" s="349"/>
      <c r="M50" s="360"/>
      <c r="N50" s="264"/>
      <c r="O50" s="245"/>
      <c r="P50" s="245"/>
      <c r="R50" s="245"/>
      <c r="S50" s="245"/>
      <c r="T50" s="245"/>
      <c r="U50" s="245"/>
      <c r="V50" s="245"/>
      <c r="W50" s="245"/>
      <c r="X50" s="245"/>
      <c r="Y50" s="245"/>
      <c r="Z50" s="245"/>
      <c r="AB50" s="245"/>
      <c r="AC50" s="245"/>
      <c r="AD50" s="245"/>
    </row>
    <row r="51" spans="1:30" hidden="1" x14ac:dyDescent="0.25">
      <c r="A51" s="408"/>
      <c r="B51" s="349"/>
      <c r="C51" s="358"/>
      <c r="D51" s="358"/>
      <c r="E51" s="359"/>
      <c r="F51" s="359"/>
      <c r="G51" s="349"/>
      <c r="H51" s="349"/>
      <c r="I51" s="349"/>
      <c r="J51" s="349"/>
      <c r="K51" s="349"/>
      <c r="L51" s="349"/>
      <c r="M51" s="360"/>
      <c r="N51" s="264"/>
      <c r="O51" s="245"/>
      <c r="P51" s="245"/>
      <c r="R51" s="245"/>
      <c r="S51" s="245"/>
      <c r="T51" s="245"/>
      <c r="U51" s="245"/>
      <c r="V51" s="245"/>
      <c r="W51" s="245"/>
      <c r="X51" s="245"/>
      <c r="Y51" s="245"/>
      <c r="Z51" s="245"/>
      <c r="AB51" s="245"/>
      <c r="AC51" s="245"/>
      <c r="AD51" s="245"/>
    </row>
    <row r="52" spans="1:30" hidden="1" x14ac:dyDescent="0.25">
      <c r="A52" s="408"/>
      <c r="B52" s="349"/>
      <c r="C52" s="358"/>
      <c r="D52" s="358"/>
      <c r="E52" s="359"/>
      <c r="F52" s="359"/>
      <c r="G52" s="349"/>
      <c r="H52" s="349"/>
      <c r="I52" s="349"/>
      <c r="J52" s="349"/>
      <c r="K52" s="349"/>
      <c r="L52" s="349"/>
      <c r="M52" s="360"/>
    </row>
    <row r="53" spans="1:30" hidden="1" x14ac:dyDescent="0.25">
      <c r="A53" s="408"/>
      <c r="B53" s="349"/>
      <c r="C53" s="358"/>
      <c r="D53" s="358"/>
      <c r="E53" s="359"/>
      <c r="F53" s="359"/>
      <c r="G53" s="349"/>
      <c r="H53" s="349"/>
      <c r="I53" s="349"/>
      <c r="J53" s="349"/>
      <c r="K53" s="349"/>
      <c r="L53" s="349"/>
      <c r="M53" s="360"/>
    </row>
    <row r="54" spans="1:30" hidden="1" x14ac:dyDescent="0.25">
      <c r="A54" s="408"/>
      <c r="B54" s="349"/>
      <c r="C54" s="358"/>
      <c r="D54" s="358"/>
      <c r="E54" s="359"/>
      <c r="F54" s="359"/>
      <c r="G54" s="349"/>
      <c r="H54" s="349"/>
      <c r="I54" s="349"/>
      <c r="J54" s="349"/>
      <c r="K54" s="349"/>
      <c r="L54" s="349"/>
      <c r="M54" s="360"/>
    </row>
    <row r="55" spans="1:30" hidden="1" x14ac:dyDescent="0.25">
      <c r="A55" s="408"/>
      <c r="B55" s="349"/>
      <c r="C55" s="358"/>
      <c r="D55" s="358"/>
      <c r="E55" s="359"/>
      <c r="F55" s="359"/>
      <c r="G55" s="349"/>
      <c r="H55" s="349"/>
      <c r="I55" s="349"/>
      <c r="J55" s="349"/>
      <c r="K55" s="349"/>
      <c r="L55" s="349"/>
      <c r="M55" s="360"/>
    </row>
    <row r="56" spans="1:30" hidden="1" x14ac:dyDescent="0.25">
      <c r="A56" s="408"/>
      <c r="B56" s="349"/>
      <c r="C56" s="358"/>
      <c r="D56" s="358"/>
      <c r="E56" s="359"/>
      <c r="F56" s="359"/>
      <c r="G56" s="349"/>
      <c r="H56" s="349"/>
      <c r="I56" s="349"/>
      <c r="J56" s="349"/>
      <c r="K56" s="349"/>
      <c r="L56" s="349"/>
      <c r="M56" s="360"/>
    </row>
    <row r="57" spans="1:30" hidden="1" x14ac:dyDescent="0.25">
      <c r="A57" s="408"/>
      <c r="B57" s="349"/>
      <c r="C57" s="358"/>
      <c r="D57" s="358"/>
      <c r="E57" s="359"/>
      <c r="F57" s="359"/>
      <c r="G57" s="349"/>
      <c r="H57" s="349"/>
      <c r="I57" s="349"/>
      <c r="J57" s="349"/>
      <c r="K57" s="349"/>
      <c r="L57" s="349"/>
      <c r="M57" s="360"/>
    </row>
    <row r="58" spans="1:30" hidden="1" x14ac:dyDescent="0.25">
      <c r="A58" s="408"/>
      <c r="B58" s="349"/>
      <c r="C58" s="358"/>
      <c r="D58" s="358"/>
      <c r="E58" s="359"/>
      <c r="F58" s="359"/>
      <c r="G58" s="349"/>
      <c r="H58" s="349"/>
      <c r="I58" s="349"/>
      <c r="J58" s="349"/>
      <c r="K58" s="349"/>
      <c r="L58" s="349"/>
      <c r="M58" s="360"/>
    </row>
    <row r="59" spans="1:30" hidden="1" x14ac:dyDescent="0.25">
      <c r="A59" s="408"/>
      <c r="B59" s="349"/>
      <c r="C59" s="358"/>
      <c r="D59" s="358"/>
      <c r="E59" s="359"/>
      <c r="F59" s="359"/>
      <c r="G59" s="349"/>
      <c r="H59" s="349"/>
      <c r="I59" s="349"/>
      <c r="J59" s="349"/>
      <c r="K59" s="349"/>
      <c r="L59" s="349"/>
      <c r="M59" s="360"/>
    </row>
    <row r="60" spans="1:30" hidden="1" x14ac:dyDescent="0.25">
      <c r="A60" s="408"/>
      <c r="B60" s="349"/>
      <c r="C60" s="358"/>
      <c r="D60" s="358"/>
      <c r="E60" s="359"/>
      <c r="F60" s="359"/>
      <c r="G60" s="349"/>
      <c r="H60" s="349"/>
      <c r="I60" s="349"/>
      <c r="J60" s="349"/>
      <c r="K60" s="349"/>
      <c r="L60" s="349"/>
      <c r="M60" s="360"/>
    </row>
    <row r="61" spans="1:30" hidden="1" x14ac:dyDescent="0.25">
      <c r="A61" s="408"/>
      <c r="B61" s="349"/>
      <c r="C61" s="358"/>
      <c r="D61" s="358"/>
      <c r="E61" s="359"/>
      <c r="F61" s="359"/>
      <c r="G61" s="349"/>
      <c r="H61" s="349"/>
      <c r="I61" s="349"/>
      <c r="J61" s="349"/>
      <c r="K61" s="349"/>
      <c r="L61" s="349"/>
      <c r="M61" s="360"/>
    </row>
    <row r="62" spans="1:30" hidden="1" x14ac:dyDescent="0.25">
      <c r="A62" s="408"/>
      <c r="B62" s="349"/>
      <c r="C62" s="358"/>
      <c r="D62" s="358"/>
      <c r="E62" s="359"/>
      <c r="F62" s="359"/>
      <c r="G62" s="349"/>
      <c r="H62" s="349"/>
      <c r="I62" s="349"/>
      <c r="J62" s="349"/>
      <c r="K62" s="349"/>
      <c r="L62" s="349"/>
      <c r="M62" s="360"/>
    </row>
    <row r="63" spans="1:30" hidden="1" x14ac:dyDescent="0.25">
      <c r="A63" s="408"/>
      <c r="B63" s="349"/>
      <c r="C63" s="358"/>
      <c r="D63" s="358"/>
      <c r="E63" s="359"/>
      <c r="F63" s="359"/>
      <c r="G63" s="349"/>
      <c r="H63" s="349"/>
      <c r="I63" s="349"/>
      <c r="J63" s="349"/>
      <c r="K63" s="349"/>
      <c r="L63" s="349"/>
      <c r="M63" s="360"/>
    </row>
    <row r="64" spans="1:30" hidden="1" x14ac:dyDescent="0.25">
      <c r="A64" s="408"/>
      <c r="B64" s="349"/>
      <c r="C64" s="358"/>
      <c r="D64" s="358"/>
      <c r="E64" s="359"/>
      <c r="F64" s="359"/>
      <c r="G64" s="349"/>
      <c r="H64" s="349"/>
      <c r="I64" s="349"/>
      <c r="J64" s="349"/>
      <c r="K64" s="349"/>
      <c r="L64" s="349"/>
      <c r="M64" s="360"/>
    </row>
    <row r="65" spans="1:13" hidden="1" x14ac:dyDescent="0.25">
      <c r="A65" s="408"/>
      <c r="B65" s="349"/>
      <c r="C65" s="358"/>
      <c r="D65" s="358"/>
      <c r="E65" s="359"/>
      <c r="F65" s="359"/>
      <c r="G65" s="349"/>
      <c r="H65" s="349"/>
      <c r="I65" s="349"/>
      <c r="J65" s="349"/>
      <c r="K65" s="349"/>
      <c r="L65" s="349"/>
      <c r="M65" s="360"/>
    </row>
    <row r="66" spans="1:13" hidden="1" x14ac:dyDescent="0.25">
      <c r="A66" s="408"/>
      <c r="B66" s="349"/>
      <c r="C66" s="358"/>
      <c r="D66" s="358"/>
      <c r="E66" s="359"/>
      <c r="F66" s="359"/>
      <c r="G66" s="349"/>
      <c r="H66" s="349"/>
      <c r="I66" s="349"/>
      <c r="J66" s="349"/>
      <c r="K66" s="349"/>
      <c r="L66" s="349"/>
      <c r="M66" s="360"/>
    </row>
    <row r="67" spans="1:13" hidden="1" x14ac:dyDescent="0.25">
      <c r="A67" s="408"/>
      <c r="B67" s="349"/>
      <c r="C67" s="358"/>
      <c r="D67" s="358"/>
      <c r="E67" s="359"/>
      <c r="F67" s="359"/>
      <c r="G67" s="349"/>
      <c r="H67" s="349"/>
      <c r="I67" s="349"/>
      <c r="J67" s="349"/>
      <c r="K67" s="349"/>
      <c r="L67" s="349"/>
      <c r="M67" s="360"/>
    </row>
    <row r="68" spans="1:13" hidden="1" x14ac:dyDescent="0.25">
      <c r="A68" s="408"/>
      <c r="B68" s="349"/>
      <c r="C68" s="358"/>
      <c r="D68" s="358"/>
      <c r="E68" s="359"/>
      <c r="F68" s="359"/>
      <c r="G68" s="349"/>
      <c r="H68" s="349"/>
      <c r="I68" s="349"/>
      <c r="J68" s="349"/>
      <c r="K68" s="349"/>
      <c r="L68" s="349"/>
      <c r="M68" s="360"/>
    </row>
    <row r="69" spans="1:13" hidden="1" x14ac:dyDescent="0.25">
      <c r="A69" s="408"/>
      <c r="B69" s="349"/>
      <c r="C69" s="358"/>
      <c r="D69" s="358"/>
      <c r="E69" s="359"/>
      <c r="F69" s="359"/>
      <c r="G69" s="349"/>
      <c r="H69" s="349"/>
      <c r="I69" s="349"/>
      <c r="J69" s="349"/>
      <c r="K69" s="349"/>
      <c r="L69" s="349"/>
      <c r="M69" s="360"/>
    </row>
    <row r="70" spans="1:13" hidden="1" x14ac:dyDescent="0.25">
      <c r="A70" s="408"/>
      <c r="B70" s="349"/>
      <c r="C70" s="358"/>
      <c r="D70" s="358"/>
      <c r="E70" s="359"/>
      <c r="F70" s="359"/>
      <c r="G70" s="349"/>
      <c r="H70" s="349"/>
      <c r="I70" s="349"/>
      <c r="J70" s="349"/>
      <c r="K70" s="349"/>
      <c r="L70" s="349"/>
      <c r="M70" s="360"/>
    </row>
    <row r="71" spans="1:13" hidden="1" x14ac:dyDescent="0.25">
      <c r="A71" s="408"/>
      <c r="B71" s="349"/>
      <c r="C71" s="358"/>
      <c r="D71" s="358"/>
      <c r="E71" s="359"/>
      <c r="F71" s="359"/>
      <c r="G71" s="349"/>
      <c r="H71" s="349"/>
      <c r="I71" s="349"/>
      <c r="J71" s="349"/>
      <c r="K71" s="349"/>
      <c r="L71" s="349"/>
      <c r="M71" s="360"/>
    </row>
    <row r="72" spans="1:13" hidden="1" x14ac:dyDescent="0.25">
      <c r="A72" s="408"/>
      <c r="B72" s="349"/>
      <c r="C72" s="358"/>
      <c r="D72" s="358"/>
      <c r="E72" s="359"/>
      <c r="F72" s="359"/>
      <c r="G72" s="349"/>
      <c r="H72" s="349"/>
      <c r="I72" s="349"/>
      <c r="J72" s="349"/>
      <c r="K72" s="349"/>
      <c r="L72" s="349"/>
      <c r="M72" s="360"/>
    </row>
    <row r="73" spans="1:13" hidden="1" x14ac:dyDescent="0.25">
      <c r="A73" s="408"/>
      <c r="B73" s="349"/>
      <c r="C73" s="358"/>
      <c r="D73" s="358"/>
      <c r="E73" s="359"/>
      <c r="F73" s="359"/>
      <c r="G73" s="349"/>
      <c r="H73" s="349"/>
      <c r="I73" s="349"/>
      <c r="J73" s="349"/>
      <c r="K73" s="349"/>
      <c r="L73" s="349"/>
      <c r="M73" s="360"/>
    </row>
    <row r="74" spans="1:13" hidden="1" x14ac:dyDescent="0.25">
      <c r="A74" s="408"/>
      <c r="B74" s="349"/>
      <c r="C74" s="358"/>
      <c r="D74" s="358"/>
      <c r="E74" s="359"/>
      <c r="F74" s="359"/>
      <c r="G74" s="349"/>
      <c r="H74" s="349"/>
      <c r="I74" s="349"/>
      <c r="J74" s="349"/>
      <c r="K74" s="349"/>
      <c r="L74" s="349"/>
      <c r="M74" s="360"/>
    </row>
    <row r="75" spans="1:13" hidden="1" x14ac:dyDescent="0.25">
      <c r="A75" s="408"/>
      <c r="B75" s="349"/>
      <c r="C75" s="358"/>
      <c r="D75" s="358"/>
      <c r="E75" s="359"/>
      <c r="F75" s="359"/>
      <c r="G75" s="349"/>
      <c r="H75" s="349"/>
      <c r="I75" s="349"/>
      <c r="J75" s="349"/>
      <c r="K75" s="349"/>
      <c r="L75" s="349"/>
      <c r="M75" s="360"/>
    </row>
    <row r="76" spans="1:13" hidden="1" x14ac:dyDescent="0.25">
      <c r="A76" s="408"/>
      <c r="B76" s="349"/>
      <c r="C76" s="358"/>
      <c r="D76" s="358"/>
      <c r="E76" s="359"/>
      <c r="F76" s="359"/>
      <c r="G76" s="349"/>
      <c r="H76" s="349"/>
      <c r="I76" s="349"/>
      <c r="J76" s="349"/>
      <c r="K76" s="349"/>
      <c r="L76" s="349"/>
      <c r="M76" s="360"/>
    </row>
    <row r="77" spans="1:13" hidden="1" x14ac:dyDescent="0.25">
      <c r="A77" s="408"/>
      <c r="B77" s="349"/>
      <c r="C77" s="358"/>
      <c r="D77" s="358"/>
      <c r="E77" s="359"/>
      <c r="F77" s="359"/>
      <c r="G77" s="349"/>
      <c r="H77" s="349"/>
      <c r="I77" s="349"/>
      <c r="J77" s="349"/>
      <c r="K77" s="349"/>
      <c r="L77" s="349"/>
      <c r="M77" s="360"/>
    </row>
    <row r="78" spans="1:13" hidden="1" x14ac:dyDescent="0.25">
      <c r="A78" s="408"/>
      <c r="B78" s="349"/>
      <c r="C78" s="358"/>
      <c r="D78" s="358"/>
      <c r="E78" s="359"/>
      <c r="F78" s="359"/>
      <c r="G78" s="349"/>
      <c r="H78" s="349"/>
      <c r="I78" s="349"/>
      <c r="J78" s="349"/>
      <c r="K78" s="349"/>
      <c r="L78" s="349"/>
      <c r="M78" s="360"/>
    </row>
    <row r="79" spans="1:13" hidden="1" x14ac:dyDescent="0.25">
      <c r="A79" s="408"/>
      <c r="B79" s="349"/>
      <c r="C79" s="358"/>
      <c r="D79" s="358"/>
      <c r="E79" s="359"/>
      <c r="F79" s="359"/>
      <c r="G79" s="349"/>
      <c r="H79" s="349"/>
      <c r="I79" s="349"/>
      <c r="J79" s="349"/>
      <c r="K79" s="349"/>
      <c r="L79" s="349"/>
      <c r="M79" s="360"/>
    </row>
    <row r="80" spans="1:13" hidden="1" x14ac:dyDescent="0.25">
      <c r="A80" s="408"/>
      <c r="B80" s="349"/>
      <c r="C80" s="358"/>
      <c r="D80" s="358"/>
      <c r="E80" s="359"/>
      <c r="F80" s="359"/>
      <c r="G80" s="349"/>
      <c r="H80" s="349"/>
      <c r="I80" s="349"/>
      <c r="J80" s="349"/>
      <c r="K80" s="349"/>
      <c r="L80" s="349"/>
      <c r="M80" s="360"/>
    </row>
    <row r="81" spans="1:13" hidden="1" x14ac:dyDescent="0.25">
      <c r="A81" s="408"/>
      <c r="B81" s="349"/>
      <c r="C81" s="358"/>
      <c r="D81" s="358"/>
      <c r="E81" s="359"/>
      <c r="F81" s="359"/>
      <c r="G81" s="349"/>
      <c r="H81" s="349"/>
      <c r="I81" s="349"/>
      <c r="J81" s="349"/>
      <c r="K81" s="349"/>
      <c r="L81" s="349"/>
      <c r="M81" s="360"/>
    </row>
    <row r="82" spans="1:13" hidden="1" x14ac:dyDescent="0.25">
      <c r="A82" s="408"/>
      <c r="B82" s="349"/>
      <c r="C82" s="358"/>
      <c r="D82" s="358"/>
      <c r="E82" s="359"/>
      <c r="F82" s="359"/>
      <c r="G82" s="349"/>
      <c r="H82" s="349"/>
      <c r="I82" s="349"/>
      <c r="J82" s="349"/>
      <c r="K82" s="349"/>
      <c r="L82" s="349"/>
      <c r="M82" s="360"/>
    </row>
    <row r="83" spans="1:13" hidden="1" x14ac:dyDescent="0.25">
      <c r="A83" s="408"/>
      <c r="B83" s="349"/>
      <c r="C83" s="358"/>
      <c r="D83" s="358"/>
      <c r="E83" s="359"/>
      <c r="F83" s="359"/>
      <c r="G83" s="349"/>
      <c r="H83" s="349"/>
      <c r="I83" s="349"/>
      <c r="J83" s="349"/>
      <c r="K83" s="349"/>
      <c r="L83" s="349"/>
      <c r="M83" s="360"/>
    </row>
    <row r="84" spans="1:13" hidden="1" x14ac:dyDescent="0.25">
      <c r="A84" s="408"/>
      <c r="B84" s="349"/>
      <c r="C84" s="358"/>
      <c r="D84" s="358"/>
      <c r="E84" s="359"/>
      <c r="F84" s="359"/>
      <c r="G84" s="349"/>
      <c r="H84" s="349"/>
      <c r="I84" s="349"/>
      <c r="J84" s="349"/>
      <c r="K84" s="349"/>
      <c r="L84" s="349"/>
      <c r="M84" s="360"/>
    </row>
    <row r="85" spans="1:13" hidden="1" x14ac:dyDescent="0.25">
      <c r="A85" s="408"/>
      <c r="B85" s="349"/>
      <c r="C85" s="358"/>
      <c r="D85" s="358"/>
      <c r="E85" s="359"/>
      <c r="F85" s="359"/>
      <c r="G85" s="349"/>
      <c r="H85" s="349"/>
      <c r="I85" s="349"/>
      <c r="J85" s="349"/>
      <c r="K85" s="349"/>
      <c r="L85" s="349"/>
      <c r="M85" s="360"/>
    </row>
    <row r="86" spans="1:13" hidden="1" x14ac:dyDescent="0.25">
      <c r="A86" s="408"/>
      <c r="B86" s="349"/>
      <c r="C86" s="358"/>
      <c r="D86" s="358"/>
      <c r="E86" s="359"/>
      <c r="F86" s="359"/>
      <c r="G86" s="349"/>
      <c r="H86" s="349"/>
      <c r="I86" s="349"/>
      <c r="J86" s="349"/>
      <c r="K86" s="349"/>
      <c r="L86" s="349"/>
      <c r="M86" s="360"/>
    </row>
    <row r="87" spans="1:13" hidden="1" x14ac:dyDescent="0.25">
      <c r="A87" s="408"/>
      <c r="B87" s="349"/>
      <c r="C87" s="358"/>
      <c r="D87" s="358"/>
      <c r="E87" s="359"/>
      <c r="F87" s="359"/>
      <c r="G87" s="349"/>
      <c r="H87" s="349"/>
      <c r="I87" s="349"/>
      <c r="J87" s="349"/>
      <c r="K87" s="349"/>
      <c r="L87" s="349"/>
      <c r="M87" s="360"/>
    </row>
    <row r="88" spans="1:13" hidden="1" x14ac:dyDescent="0.25">
      <c r="A88" s="408"/>
      <c r="B88" s="349"/>
      <c r="C88" s="358"/>
      <c r="D88" s="358"/>
      <c r="E88" s="359"/>
      <c r="F88" s="359"/>
      <c r="G88" s="349"/>
      <c r="H88" s="349"/>
      <c r="I88" s="349"/>
      <c r="J88" s="349"/>
      <c r="K88" s="349"/>
      <c r="L88" s="349"/>
      <c r="M88" s="360"/>
    </row>
    <row r="89" spans="1:13" hidden="1" x14ac:dyDescent="0.25">
      <c r="A89" s="408"/>
      <c r="B89" s="349"/>
      <c r="C89" s="358"/>
      <c r="D89" s="358"/>
      <c r="E89" s="359"/>
      <c r="F89" s="359"/>
      <c r="G89" s="349"/>
      <c r="H89" s="349"/>
      <c r="I89" s="349"/>
      <c r="J89" s="349"/>
      <c r="K89" s="349"/>
      <c r="L89" s="349"/>
      <c r="M89" s="360"/>
    </row>
    <row r="90" spans="1:13" hidden="1" x14ac:dyDescent="0.25">
      <c r="A90" s="408"/>
      <c r="B90" s="349"/>
      <c r="C90" s="358"/>
      <c r="D90" s="358"/>
      <c r="E90" s="359"/>
      <c r="F90" s="359"/>
      <c r="G90" s="349"/>
      <c r="H90" s="349"/>
      <c r="I90" s="349"/>
      <c r="J90" s="349"/>
      <c r="K90" s="349"/>
      <c r="L90" s="349"/>
      <c r="M90" s="360"/>
    </row>
    <row r="91" spans="1:13" hidden="1" x14ac:dyDescent="0.25">
      <c r="A91" s="408"/>
      <c r="B91" s="349"/>
      <c r="C91" s="358"/>
      <c r="D91" s="358"/>
      <c r="E91" s="359"/>
      <c r="F91" s="359"/>
      <c r="G91" s="349"/>
      <c r="H91" s="349"/>
      <c r="I91" s="349"/>
      <c r="J91" s="349"/>
      <c r="K91" s="349"/>
      <c r="L91" s="349"/>
      <c r="M91" s="360"/>
    </row>
    <row r="92" spans="1:13" hidden="1" x14ac:dyDescent="0.25">
      <c r="A92" s="408"/>
      <c r="B92" s="349"/>
      <c r="C92" s="358"/>
      <c r="D92" s="358"/>
      <c r="E92" s="359"/>
      <c r="F92" s="359"/>
      <c r="G92" s="349"/>
      <c r="H92" s="349"/>
      <c r="I92" s="349"/>
      <c r="J92" s="349"/>
      <c r="K92" s="349"/>
      <c r="L92" s="349"/>
      <c r="M92" s="360"/>
    </row>
    <row r="93" spans="1:13" hidden="1" x14ac:dyDescent="0.25">
      <c r="A93" s="408"/>
      <c r="B93" s="349"/>
      <c r="C93" s="358"/>
      <c r="D93" s="358"/>
      <c r="E93" s="359"/>
      <c r="F93" s="359"/>
      <c r="G93" s="349"/>
      <c r="H93" s="349"/>
      <c r="I93" s="349"/>
      <c r="J93" s="349"/>
      <c r="K93" s="349"/>
      <c r="L93" s="349"/>
      <c r="M93" s="360"/>
    </row>
    <row r="94" spans="1:13" hidden="1" x14ac:dyDescent="0.25">
      <c r="A94" s="408"/>
      <c r="B94" s="349"/>
      <c r="C94" s="358"/>
      <c r="D94" s="358"/>
      <c r="E94" s="359"/>
      <c r="F94" s="359"/>
      <c r="G94" s="349"/>
      <c r="H94" s="349"/>
      <c r="I94" s="349"/>
      <c r="J94" s="349"/>
      <c r="K94" s="349"/>
      <c r="L94" s="349"/>
      <c r="M94" s="360"/>
    </row>
    <row r="95" spans="1:13" hidden="1" x14ac:dyDescent="0.25">
      <c r="A95" s="408"/>
      <c r="B95" s="349"/>
      <c r="C95" s="358"/>
      <c r="D95" s="358"/>
      <c r="E95" s="359"/>
      <c r="F95" s="359"/>
      <c r="G95" s="349"/>
      <c r="H95" s="349"/>
      <c r="I95" s="349"/>
      <c r="J95" s="349"/>
      <c r="K95" s="349"/>
      <c r="L95" s="349"/>
      <c r="M95" s="360"/>
    </row>
    <row r="96" spans="1:13" hidden="1" x14ac:dyDescent="0.25">
      <c r="A96" s="408"/>
      <c r="B96" s="349"/>
      <c r="C96" s="358"/>
      <c r="D96" s="358"/>
      <c r="E96" s="359"/>
      <c r="F96" s="359"/>
      <c r="G96" s="349"/>
      <c r="H96" s="349"/>
      <c r="I96" s="349"/>
      <c r="J96" s="349"/>
      <c r="K96" s="349"/>
      <c r="L96" s="349"/>
      <c r="M96" s="360"/>
    </row>
    <row r="97" spans="1:14" hidden="1" x14ac:dyDescent="0.25">
      <c r="A97" s="408"/>
      <c r="B97" s="349"/>
      <c r="C97" s="358"/>
      <c r="D97" s="358"/>
      <c r="E97" s="359"/>
      <c r="F97" s="359"/>
      <c r="G97" s="349"/>
      <c r="H97" s="349"/>
      <c r="I97" s="349"/>
      <c r="J97" s="349"/>
      <c r="K97" s="349"/>
      <c r="L97" s="349"/>
      <c r="M97" s="360"/>
    </row>
    <row r="98" spans="1:14" hidden="1" x14ac:dyDescent="0.25">
      <c r="A98" s="408"/>
      <c r="B98" s="349"/>
      <c r="C98" s="358"/>
      <c r="D98" s="358"/>
      <c r="E98" s="359"/>
      <c r="F98" s="359"/>
      <c r="G98" s="349"/>
      <c r="H98" s="349"/>
      <c r="I98" s="349"/>
      <c r="J98" s="349"/>
      <c r="K98" s="349"/>
      <c r="L98" s="349"/>
      <c r="M98" s="360"/>
    </row>
    <row r="99" spans="1:14" hidden="1" x14ac:dyDescent="0.25">
      <c r="A99" s="408"/>
      <c r="B99" s="349"/>
      <c r="C99" s="358"/>
      <c r="D99" s="358"/>
      <c r="E99" s="359"/>
      <c r="F99" s="359"/>
      <c r="G99" s="349"/>
      <c r="H99" s="349"/>
      <c r="I99" s="349"/>
      <c r="J99" s="349"/>
      <c r="K99" s="349"/>
      <c r="L99" s="349"/>
      <c r="M99" s="360"/>
      <c r="N99" s="362"/>
    </row>
    <row r="100" spans="1:14" hidden="1" x14ac:dyDescent="0.25">
      <c r="A100" s="408"/>
      <c r="B100" s="349"/>
      <c r="C100" s="358"/>
      <c r="D100" s="358"/>
      <c r="E100" s="359"/>
      <c r="F100" s="359"/>
      <c r="G100" s="349"/>
      <c r="H100" s="349"/>
      <c r="I100" s="349"/>
      <c r="J100" s="349"/>
      <c r="K100" s="349"/>
      <c r="L100" s="349"/>
      <c r="M100" s="360"/>
    </row>
    <row r="101" spans="1:14" hidden="1" x14ac:dyDescent="0.25">
      <c r="A101" s="408"/>
      <c r="B101" s="349"/>
      <c r="C101" s="358"/>
      <c r="D101" s="358"/>
      <c r="E101" s="359"/>
      <c r="F101" s="359"/>
      <c r="G101" s="349"/>
      <c r="H101" s="349"/>
      <c r="I101" s="349"/>
      <c r="J101" s="349"/>
      <c r="K101" s="349"/>
      <c r="L101" s="349"/>
      <c r="M101" s="360"/>
    </row>
    <row r="102" spans="1:14" hidden="1" x14ac:dyDescent="0.25">
      <c r="A102" s="408"/>
      <c r="B102" s="349"/>
      <c r="C102" s="358"/>
      <c r="D102" s="358"/>
      <c r="E102" s="359"/>
      <c r="F102" s="359"/>
      <c r="G102" s="349"/>
      <c r="H102" s="349"/>
      <c r="I102" s="349"/>
      <c r="J102" s="349"/>
      <c r="K102" s="349"/>
      <c r="L102" s="349"/>
      <c r="M102" s="360"/>
    </row>
    <row r="103" spans="1:14" hidden="1" x14ac:dyDescent="0.25">
      <c r="A103" s="408"/>
      <c r="B103" s="349"/>
      <c r="C103" s="358"/>
      <c r="D103" s="358"/>
      <c r="E103" s="359"/>
      <c r="F103" s="359"/>
      <c r="G103" s="349"/>
      <c r="H103" s="349"/>
      <c r="I103" s="349"/>
      <c r="J103" s="349"/>
      <c r="K103" s="349"/>
      <c r="L103" s="349"/>
      <c r="M103" s="360"/>
    </row>
    <row r="104" spans="1:14" hidden="1" x14ac:dyDescent="0.25">
      <c r="A104" s="408"/>
      <c r="B104" s="349"/>
      <c r="C104" s="358"/>
      <c r="D104" s="358"/>
      <c r="E104" s="359"/>
      <c r="F104" s="359"/>
      <c r="G104" s="349"/>
      <c r="H104" s="349"/>
      <c r="I104" s="349"/>
      <c r="J104" s="349"/>
      <c r="K104" s="349"/>
      <c r="L104" s="349"/>
      <c r="M104" s="360"/>
    </row>
    <row r="105" spans="1:14" hidden="1" x14ac:dyDescent="0.25">
      <c r="A105" s="408"/>
      <c r="B105" s="349"/>
      <c r="C105" s="358"/>
      <c r="D105" s="358"/>
      <c r="E105" s="359"/>
      <c r="F105" s="359"/>
      <c r="G105" s="349"/>
      <c r="H105" s="349"/>
      <c r="I105" s="349"/>
      <c r="J105" s="349"/>
      <c r="K105" s="349"/>
      <c r="L105" s="349"/>
      <c r="M105" s="360"/>
    </row>
    <row r="106" spans="1:14" hidden="1" x14ac:dyDescent="0.25">
      <c r="A106" s="408"/>
      <c r="B106" s="349"/>
      <c r="C106" s="358"/>
      <c r="D106" s="358"/>
      <c r="E106" s="359"/>
      <c r="F106" s="359"/>
      <c r="G106" s="349"/>
      <c r="H106" s="349"/>
      <c r="I106" s="349"/>
      <c r="J106" s="349"/>
      <c r="K106" s="349"/>
      <c r="L106" s="349"/>
      <c r="M106" s="360"/>
    </row>
    <row r="107" spans="1:14" hidden="1" x14ac:dyDescent="0.25">
      <c r="A107" s="408"/>
      <c r="B107" s="349"/>
      <c r="C107" s="358"/>
      <c r="D107" s="358"/>
      <c r="E107" s="359"/>
      <c r="F107" s="359"/>
      <c r="G107" s="349"/>
      <c r="H107" s="349"/>
      <c r="I107" s="349"/>
      <c r="J107" s="349"/>
      <c r="K107" s="349"/>
      <c r="L107" s="349"/>
      <c r="M107" s="360"/>
    </row>
    <row r="108" spans="1:14" hidden="1" x14ac:dyDescent="0.25">
      <c r="A108" s="408"/>
      <c r="B108" s="349"/>
      <c r="C108" s="358"/>
      <c r="D108" s="358"/>
      <c r="E108" s="359"/>
      <c r="F108" s="359"/>
      <c r="G108" s="349"/>
      <c r="H108" s="349"/>
      <c r="I108" s="349"/>
      <c r="J108" s="349"/>
      <c r="K108" s="349"/>
      <c r="L108" s="349"/>
      <c r="M108" s="360"/>
    </row>
    <row r="109" spans="1:14" hidden="1" x14ac:dyDescent="0.25">
      <c r="A109" s="408"/>
      <c r="B109" s="349"/>
      <c r="C109" s="358"/>
      <c r="D109" s="358"/>
      <c r="E109" s="359"/>
      <c r="F109" s="359"/>
      <c r="G109" s="349"/>
      <c r="H109" s="349"/>
      <c r="I109" s="349"/>
      <c r="J109" s="349"/>
      <c r="K109" s="349"/>
      <c r="L109" s="349"/>
      <c r="M109" s="360"/>
    </row>
    <row r="110" spans="1:14" hidden="1" x14ac:dyDescent="0.25">
      <c r="A110" s="408"/>
      <c r="B110" s="349"/>
      <c r="C110" s="358"/>
      <c r="D110" s="358"/>
      <c r="E110" s="359"/>
      <c r="F110" s="359"/>
      <c r="G110" s="349"/>
      <c r="H110" s="349"/>
      <c r="I110" s="349"/>
      <c r="J110" s="349"/>
      <c r="K110" s="349"/>
      <c r="L110" s="349"/>
      <c r="M110" s="360"/>
    </row>
    <row r="111" spans="1:14" hidden="1" x14ac:dyDescent="0.25">
      <c r="A111" s="408"/>
      <c r="B111" s="349"/>
      <c r="C111" s="358"/>
      <c r="D111" s="358"/>
      <c r="E111" s="359"/>
      <c r="F111" s="359"/>
      <c r="G111" s="349"/>
      <c r="H111" s="349"/>
      <c r="I111" s="349"/>
      <c r="J111" s="349"/>
      <c r="K111" s="349"/>
      <c r="L111" s="349"/>
      <c r="M111" s="360"/>
    </row>
    <row r="112" spans="1:14" hidden="1" x14ac:dyDescent="0.25">
      <c r="A112" s="408"/>
      <c r="B112" s="349"/>
      <c r="C112" s="358"/>
      <c r="D112" s="358"/>
      <c r="E112" s="359"/>
      <c r="F112" s="359"/>
      <c r="G112" s="349"/>
      <c r="H112" s="349"/>
      <c r="I112" s="349"/>
      <c r="J112" s="349"/>
      <c r="K112" s="349"/>
      <c r="L112" s="349"/>
      <c r="M112" s="360"/>
    </row>
    <row r="113" spans="1:13" hidden="1" x14ac:dyDescent="0.25">
      <c r="A113" s="408"/>
      <c r="B113" s="349"/>
      <c r="C113" s="358"/>
      <c r="D113" s="358"/>
      <c r="E113" s="359"/>
      <c r="F113" s="359"/>
      <c r="G113" s="349"/>
      <c r="H113" s="349"/>
      <c r="I113" s="349"/>
      <c r="J113" s="349"/>
      <c r="K113" s="349"/>
      <c r="L113" s="349"/>
      <c r="M113" s="360"/>
    </row>
    <row r="114" spans="1:13" hidden="1" x14ac:dyDescent="0.25">
      <c r="A114" s="408"/>
      <c r="B114" s="349"/>
      <c r="C114" s="358"/>
      <c r="D114" s="358"/>
      <c r="E114" s="359"/>
      <c r="F114" s="359"/>
      <c r="G114" s="349"/>
      <c r="H114" s="349"/>
      <c r="I114" s="349"/>
      <c r="J114" s="349"/>
      <c r="K114" s="349"/>
      <c r="L114" s="349"/>
      <c r="M114" s="360"/>
    </row>
    <row r="115" spans="1:13" hidden="1" x14ac:dyDescent="0.25">
      <c r="A115" s="408"/>
      <c r="B115" s="349"/>
      <c r="C115" s="358"/>
      <c r="D115" s="358"/>
      <c r="E115" s="359"/>
      <c r="F115" s="359"/>
      <c r="G115" s="349"/>
      <c r="H115" s="349"/>
      <c r="I115" s="349"/>
      <c r="J115" s="349"/>
      <c r="K115" s="349"/>
      <c r="L115" s="349"/>
      <c r="M115" s="360"/>
    </row>
    <row r="116" spans="1:13" hidden="1" x14ac:dyDescent="0.25">
      <c r="A116" s="408"/>
      <c r="B116" s="349"/>
      <c r="C116" s="358"/>
      <c r="D116" s="358"/>
      <c r="E116" s="359"/>
      <c r="F116" s="359"/>
      <c r="G116" s="349"/>
      <c r="H116" s="349"/>
      <c r="I116" s="349"/>
      <c r="J116" s="349"/>
      <c r="K116" s="349"/>
      <c r="L116" s="349"/>
      <c r="M116" s="360"/>
    </row>
    <row r="117" spans="1:13" hidden="1" x14ac:dyDescent="0.25">
      <c r="A117" s="408"/>
      <c r="B117" s="349"/>
      <c r="C117" s="358"/>
      <c r="D117" s="358"/>
      <c r="E117" s="359"/>
      <c r="F117" s="359"/>
      <c r="G117" s="349"/>
      <c r="H117" s="349"/>
      <c r="I117" s="349"/>
      <c r="J117" s="349"/>
      <c r="K117" s="349"/>
      <c r="L117" s="349"/>
      <c r="M117" s="360"/>
    </row>
    <row r="118" spans="1:13" hidden="1" x14ac:dyDescent="0.25">
      <c r="A118" s="408"/>
      <c r="B118" s="349"/>
      <c r="C118" s="358"/>
      <c r="D118" s="358"/>
      <c r="E118" s="359"/>
      <c r="F118" s="359"/>
      <c r="G118" s="349"/>
      <c r="H118" s="349"/>
      <c r="I118" s="349"/>
      <c r="J118" s="349"/>
      <c r="K118" s="349"/>
      <c r="L118" s="349"/>
      <c r="M118" s="360"/>
    </row>
    <row r="119" spans="1:13" hidden="1" x14ac:dyDescent="0.25">
      <c r="A119" s="408"/>
      <c r="B119" s="349"/>
      <c r="C119" s="358"/>
      <c r="D119" s="358"/>
      <c r="E119" s="359"/>
      <c r="F119" s="359"/>
      <c r="G119" s="349"/>
      <c r="H119" s="349"/>
      <c r="I119" s="349"/>
      <c r="J119" s="349"/>
      <c r="K119" s="349"/>
      <c r="L119" s="349"/>
      <c r="M119" s="360"/>
    </row>
    <row r="120" spans="1:13" hidden="1" x14ac:dyDescent="0.25">
      <c r="A120" s="408"/>
      <c r="B120" s="349"/>
      <c r="C120" s="358"/>
      <c r="D120" s="358"/>
      <c r="E120" s="359"/>
      <c r="F120" s="359"/>
      <c r="G120" s="349"/>
      <c r="H120" s="349"/>
      <c r="I120" s="349"/>
      <c r="J120" s="349"/>
      <c r="K120" s="349"/>
      <c r="L120" s="349"/>
      <c r="M120" s="360"/>
    </row>
    <row r="121" spans="1:13" hidden="1" x14ac:dyDescent="0.25">
      <c r="A121" s="408"/>
      <c r="B121" s="349"/>
      <c r="C121" s="358"/>
      <c r="D121" s="358"/>
      <c r="E121" s="359"/>
      <c r="F121" s="359"/>
      <c r="G121" s="349"/>
      <c r="H121" s="349"/>
      <c r="I121" s="349"/>
      <c r="J121" s="349"/>
      <c r="K121" s="349"/>
      <c r="L121" s="349"/>
      <c r="M121" s="360"/>
    </row>
    <row r="122" spans="1:13" hidden="1" x14ac:dyDescent="0.25">
      <c r="A122" s="408"/>
      <c r="B122" s="349"/>
      <c r="C122" s="358"/>
      <c r="D122" s="358"/>
      <c r="E122" s="359"/>
      <c r="F122" s="359"/>
      <c r="G122" s="349"/>
      <c r="H122" s="349"/>
      <c r="I122" s="349"/>
      <c r="J122" s="349"/>
      <c r="K122" s="349"/>
      <c r="L122" s="349"/>
      <c r="M122" s="360"/>
    </row>
    <row r="123" spans="1:13" hidden="1" x14ac:dyDescent="0.25">
      <c r="A123" s="408"/>
      <c r="B123" s="349"/>
      <c r="C123" s="358"/>
      <c r="D123" s="358"/>
      <c r="E123" s="359"/>
      <c r="F123" s="359"/>
      <c r="G123" s="349"/>
      <c r="H123" s="349"/>
      <c r="I123" s="349"/>
      <c r="J123" s="349"/>
      <c r="K123" s="349"/>
      <c r="L123" s="349"/>
      <c r="M123" s="360"/>
    </row>
    <row r="124" spans="1:13" hidden="1" x14ac:dyDescent="0.25">
      <c r="A124" s="408"/>
      <c r="B124" s="349"/>
      <c r="C124" s="358"/>
      <c r="D124" s="358"/>
      <c r="E124" s="359"/>
      <c r="F124" s="359"/>
      <c r="G124" s="349"/>
      <c r="H124" s="349"/>
      <c r="I124" s="349"/>
      <c r="J124" s="349"/>
      <c r="K124" s="349"/>
      <c r="L124" s="349"/>
      <c r="M124" s="360"/>
    </row>
    <row r="125" spans="1:13" hidden="1" x14ac:dyDescent="0.25">
      <c r="A125" s="408"/>
      <c r="B125" s="349"/>
      <c r="C125" s="358"/>
      <c r="D125" s="358"/>
      <c r="E125" s="359"/>
      <c r="F125" s="359"/>
      <c r="G125" s="349"/>
      <c r="H125" s="349"/>
      <c r="I125" s="349"/>
      <c r="J125" s="349"/>
      <c r="K125" s="349"/>
      <c r="L125" s="349"/>
      <c r="M125" s="360"/>
    </row>
    <row r="126" spans="1:13" hidden="1" x14ac:dyDescent="0.25">
      <c r="A126" s="408"/>
      <c r="B126" s="349"/>
      <c r="C126" s="358"/>
      <c r="D126" s="358"/>
      <c r="E126" s="359"/>
      <c r="F126" s="359"/>
      <c r="G126" s="349"/>
      <c r="H126" s="349"/>
      <c r="I126" s="349"/>
      <c r="J126" s="349"/>
      <c r="K126" s="349"/>
      <c r="L126" s="349"/>
      <c r="M126" s="360"/>
    </row>
    <row r="127" spans="1:13" hidden="1" x14ac:dyDescent="0.25">
      <c r="A127" s="408"/>
      <c r="B127" s="349"/>
      <c r="C127" s="358"/>
      <c r="D127" s="358"/>
      <c r="E127" s="359"/>
      <c r="F127" s="359"/>
      <c r="G127" s="349"/>
      <c r="H127" s="349"/>
      <c r="I127" s="349"/>
      <c r="J127" s="349"/>
      <c r="K127" s="349"/>
      <c r="L127" s="349"/>
      <c r="M127" s="360"/>
    </row>
    <row r="128" spans="1:13" hidden="1" x14ac:dyDescent="0.25">
      <c r="A128" s="408"/>
      <c r="B128" s="349"/>
      <c r="C128" s="358"/>
      <c r="D128" s="358"/>
      <c r="E128" s="359"/>
      <c r="F128" s="359"/>
      <c r="G128" s="349"/>
      <c r="H128" s="349"/>
      <c r="I128" s="349"/>
      <c r="J128" s="349"/>
      <c r="K128" s="349"/>
      <c r="L128" s="349"/>
      <c r="M128" s="360"/>
    </row>
    <row r="129" spans="1:13" hidden="1" x14ac:dyDescent="0.25">
      <c r="A129" s="408"/>
      <c r="B129" s="349"/>
      <c r="C129" s="358"/>
      <c r="D129" s="358"/>
      <c r="E129" s="359"/>
      <c r="F129" s="359"/>
      <c r="G129" s="349"/>
      <c r="H129" s="349"/>
      <c r="I129" s="349"/>
      <c r="J129" s="349"/>
      <c r="K129" s="349"/>
      <c r="L129" s="349"/>
      <c r="M129" s="360"/>
    </row>
    <row r="130" spans="1:13" hidden="1" x14ac:dyDescent="0.25">
      <c r="A130" s="408"/>
      <c r="B130" s="349"/>
      <c r="C130" s="358"/>
      <c r="D130" s="358"/>
      <c r="E130" s="359"/>
      <c r="F130" s="359"/>
      <c r="G130" s="349"/>
      <c r="H130" s="349"/>
      <c r="I130" s="349"/>
      <c r="J130" s="349"/>
      <c r="K130" s="349"/>
      <c r="L130" s="349"/>
      <c r="M130" s="360"/>
    </row>
    <row r="131" spans="1:13" hidden="1" x14ac:dyDescent="0.25">
      <c r="A131" s="408"/>
      <c r="B131" s="349"/>
      <c r="C131" s="358"/>
      <c r="D131" s="358"/>
      <c r="E131" s="359"/>
      <c r="F131" s="359"/>
      <c r="G131" s="349"/>
      <c r="H131" s="349"/>
      <c r="I131" s="349"/>
      <c r="J131" s="349"/>
      <c r="K131" s="349"/>
      <c r="L131" s="349"/>
      <c r="M131" s="360"/>
    </row>
    <row r="132" spans="1:13" hidden="1" x14ac:dyDescent="0.25">
      <c r="A132" s="408"/>
      <c r="B132" s="349"/>
      <c r="C132" s="358"/>
      <c r="D132" s="358"/>
      <c r="E132" s="359"/>
      <c r="F132" s="359"/>
      <c r="G132" s="349"/>
      <c r="H132" s="349"/>
      <c r="I132" s="349"/>
      <c r="J132" s="349"/>
      <c r="K132" s="349"/>
      <c r="L132" s="349"/>
      <c r="M132" s="360"/>
    </row>
    <row r="133" spans="1:13" hidden="1" x14ac:dyDescent="0.25">
      <c r="A133" s="408"/>
      <c r="B133" s="349"/>
      <c r="C133" s="358"/>
      <c r="D133" s="358"/>
      <c r="E133" s="359"/>
      <c r="F133" s="359"/>
      <c r="G133" s="349"/>
      <c r="H133" s="349"/>
      <c r="I133" s="349"/>
      <c r="J133" s="349"/>
      <c r="K133" s="349"/>
      <c r="L133" s="349"/>
      <c r="M133" s="360"/>
    </row>
    <row r="134" spans="1:13" hidden="1" x14ac:dyDescent="0.25">
      <c r="A134" s="408"/>
      <c r="B134" s="349"/>
      <c r="C134" s="358"/>
      <c r="D134" s="358"/>
      <c r="E134" s="359"/>
      <c r="F134" s="359"/>
      <c r="G134" s="349"/>
      <c r="H134" s="349"/>
      <c r="I134" s="349"/>
      <c r="J134" s="349"/>
      <c r="K134" s="349"/>
      <c r="L134" s="349"/>
      <c r="M134" s="360"/>
    </row>
    <row r="135" spans="1:13" hidden="1" x14ac:dyDescent="0.25">
      <c r="A135" s="408"/>
      <c r="B135" s="349"/>
      <c r="C135" s="358"/>
      <c r="D135" s="358"/>
      <c r="E135" s="359"/>
      <c r="F135" s="359"/>
      <c r="G135" s="349"/>
      <c r="H135" s="349"/>
      <c r="I135" s="349"/>
      <c r="J135" s="349"/>
      <c r="K135" s="349"/>
      <c r="L135" s="349"/>
      <c r="M135" s="360"/>
    </row>
    <row r="136" spans="1:13" hidden="1" x14ac:dyDescent="0.25">
      <c r="A136" s="408"/>
      <c r="B136" s="349"/>
      <c r="C136" s="358"/>
      <c r="D136" s="358"/>
      <c r="E136" s="359"/>
      <c r="F136" s="359"/>
      <c r="G136" s="349"/>
      <c r="H136" s="349"/>
      <c r="I136" s="349"/>
      <c r="J136" s="349"/>
      <c r="K136" s="349"/>
      <c r="L136" s="349"/>
      <c r="M136" s="360"/>
    </row>
    <row r="137" spans="1:13" hidden="1" x14ac:dyDescent="0.25">
      <c r="A137" s="408"/>
      <c r="B137" s="349"/>
      <c r="C137" s="358"/>
      <c r="D137" s="358"/>
      <c r="E137" s="359"/>
      <c r="F137" s="359"/>
      <c r="G137" s="349"/>
      <c r="H137" s="349"/>
      <c r="I137" s="349"/>
      <c r="J137" s="349"/>
      <c r="K137" s="349"/>
      <c r="L137" s="349"/>
      <c r="M137" s="360"/>
    </row>
    <row r="138" spans="1:13" hidden="1" x14ac:dyDescent="0.25">
      <c r="A138" s="408"/>
      <c r="B138" s="349"/>
      <c r="C138" s="358"/>
      <c r="D138" s="358"/>
      <c r="E138" s="359"/>
      <c r="F138" s="359"/>
      <c r="G138" s="349"/>
      <c r="H138" s="349"/>
      <c r="I138" s="349"/>
      <c r="J138" s="349"/>
      <c r="K138" s="349"/>
      <c r="L138" s="349"/>
      <c r="M138" s="360"/>
    </row>
    <row r="139" spans="1:13" hidden="1" x14ac:dyDescent="0.25">
      <c r="A139" s="408"/>
      <c r="B139" s="349"/>
      <c r="C139" s="358"/>
      <c r="D139" s="358"/>
      <c r="E139" s="359"/>
      <c r="F139" s="359"/>
      <c r="G139" s="349"/>
      <c r="H139" s="349"/>
      <c r="I139" s="349"/>
      <c r="J139" s="349"/>
      <c r="K139" s="349"/>
      <c r="L139" s="349"/>
      <c r="M139" s="360"/>
    </row>
    <row r="140" spans="1:13" hidden="1" x14ac:dyDescent="0.25">
      <c r="A140" s="408"/>
      <c r="B140" s="349"/>
      <c r="C140" s="358"/>
      <c r="D140" s="358"/>
      <c r="E140" s="359"/>
      <c r="F140" s="359"/>
      <c r="G140" s="349"/>
      <c r="H140" s="349"/>
      <c r="I140" s="349"/>
      <c r="J140" s="349"/>
      <c r="K140" s="349"/>
      <c r="L140" s="349"/>
      <c r="M140" s="360"/>
    </row>
    <row r="141" spans="1:13" hidden="1" x14ac:dyDescent="0.25">
      <c r="A141" s="408"/>
      <c r="B141" s="349"/>
      <c r="C141" s="358"/>
      <c r="D141" s="358"/>
      <c r="E141" s="359"/>
      <c r="F141" s="359"/>
      <c r="G141" s="349"/>
      <c r="H141" s="349"/>
      <c r="I141" s="349"/>
      <c r="J141" s="349"/>
      <c r="K141" s="349"/>
      <c r="L141" s="349"/>
      <c r="M141" s="360"/>
    </row>
    <row r="142" spans="1:13" hidden="1" x14ac:dyDescent="0.25">
      <c r="A142" s="408"/>
      <c r="B142" s="349"/>
      <c r="C142" s="358"/>
      <c r="D142" s="358"/>
      <c r="E142" s="359"/>
      <c r="F142" s="359"/>
      <c r="G142" s="349"/>
      <c r="H142" s="349"/>
      <c r="I142" s="349"/>
      <c r="J142" s="349"/>
      <c r="K142" s="349"/>
      <c r="L142" s="349"/>
      <c r="M142" s="360"/>
    </row>
    <row r="143" spans="1:13" hidden="1" x14ac:dyDescent="0.25">
      <c r="A143" s="408"/>
      <c r="B143" s="349"/>
      <c r="C143" s="358"/>
      <c r="D143" s="358"/>
      <c r="E143" s="359"/>
      <c r="F143" s="359"/>
      <c r="G143" s="349"/>
      <c r="H143" s="349"/>
      <c r="I143" s="349"/>
      <c r="J143" s="349"/>
      <c r="K143" s="349"/>
      <c r="L143" s="349"/>
      <c r="M143" s="360"/>
    </row>
    <row r="144" spans="1:13" hidden="1" x14ac:dyDescent="0.25">
      <c r="A144" s="408"/>
      <c r="B144" s="349"/>
      <c r="C144" s="358"/>
      <c r="D144" s="358"/>
      <c r="E144" s="359"/>
      <c r="F144" s="359"/>
      <c r="G144" s="349"/>
      <c r="H144" s="349"/>
      <c r="I144" s="349"/>
      <c r="J144" s="349"/>
      <c r="K144" s="349"/>
      <c r="L144" s="349"/>
      <c r="M144" s="360"/>
    </row>
    <row r="145" spans="1:13" hidden="1" x14ac:dyDescent="0.25">
      <c r="A145" s="408"/>
      <c r="B145" s="349"/>
      <c r="C145" s="358"/>
      <c r="D145" s="358"/>
      <c r="E145" s="359"/>
      <c r="F145" s="359"/>
      <c r="G145" s="349"/>
      <c r="H145" s="349"/>
      <c r="I145" s="349"/>
      <c r="J145" s="349"/>
      <c r="K145" s="349"/>
      <c r="L145" s="349"/>
      <c r="M145" s="360"/>
    </row>
    <row r="146" spans="1:13" hidden="1" x14ac:dyDescent="0.25">
      <c r="A146" s="408"/>
      <c r="B146" s="349"/>
      <c r="C146" s="358"/>
      <c r="D146" s="358"/>
      <c r="E146" s="359"/>
      <c r="F146" s="359"/>
      <c r="G146" s="349"/>
      <c r="H146" s="349"/>
      <c r="I146" s="349"/>
      <c r="J146" s="349"/>
      <c r="K146" s="349"/>
      <c r="L146" s="349"/>
      <c r="M146" s="360"/>
    </row>
    <row r="147" spans="1:13" hidden="1" x14ac:dyDescent="0.25">
      <c r="A147" s="408"/>
      <c r="B147" s="349"/>
      <c r="C147" s="358"/>
      <c r="D147" s="358"/>
      <c r="E147" s="359"/>
      <c r="F147" s="359"/>
      <c r="G147" s="349"/>
      <c r="H147" s="349"/>
      <c r="I147" s="349"/>
      <c r="J147" s="349"/>
      <c r="K147" s="349"/>
      <c r="L147" s="349"/>
      <c r="M147" s="360"/>
    </row>
    <row r="148" spans="1:13" hidden="1" x14ac:dyDescent="0.25">
      <c r="A148" s="408"/>
      <c r="B148" s="349"/>
      <c r="C148" s="358"/>
      <c r="D148" s="358"/>
      <c r="E148" s="359"/>
      <c r="F148" s="359"/>
      <c r="G148" s="349"/>
      <c r="H148" s="349"/>
      <c r="I148" s="349"/>
      <c r="J148" s="349"/>
      <c r="K148" s="349"/>
      <c r="L148" s="349"/>
      <c r="M148" s="360"/>
    </row>
    <row r="149" spans="1:13" hidden="1" x14ac:dyDescent="0.25">
      <c r="A149" s="408"/>
      <c r="B149" s="349"/>
      <c r="C149" s="358"/>
      <c r="D149" s="358"/>
      <c r="E149" s="359"/>
      <c r="F149" s="359"/>
      <c r="G149" s="349"/>
      <c r="H149" s="349"/>
      <c r="I149" s="349"/>
      <c r="J149" s="349"/>
      <c r="K149" s="349"/>
      <c r="L149" s="349"/>
      <c r="M149" s="360"/>
    </row>
    <row r="150" spans="1:13" hidden="1" x14ac:dyDescent="0.25">
      <c r="A150" s="408"/>
      <c r="B150" s="349"/>
      <c r="C150" s="358"/>
      <c r="D150" s="358"/>
      <c r="E150" s="359"/>
      <c r="F150" s="359"/>
      <c r="G150" s="349"/>
      <c r="H150" s="349"/>
      <c r="I150" s="349"/>
      <c r="J150" s="349"/>
      <c r="K150" s="349"/>
      <c r="L150" s="349"/>
      <c r="M150" s="360"/>
    </row>
    <row r="151" spans="1:13" hidden="1" x14ac:dyDescent="0.25">
      <c r="A151" s="408"/>
      <c r="B151" s="349"/>
      <c r="C151" s="358"/>
      <c r="D151" s="358"/>
      <c r="E151" s="359"/>
      <c r="F151" s="359"/>
      <c r="G151" s="349"/>
      <c r="H151" s="349"/>
      <c r="I151" s="349"/>
      <c r="J151" s="349"/>
      <c r="K151" s="349"/>
      <c r="L151" s="349"/>
      <c r="M151" s="360"/>
    </row>
    <row r="152" spans="1:13" hidden="1" x14ac:dyDescent="0.25">
      <c r="A152" s="408"/>
      <c r="B152" s="349"/>
      <c r="C152" s="358"/>
      <c r="D152" s="358"/>
      <c r="E152" s="359"/>
      <c r="F152" s="359"/>
      <c r="G152" s="349"/>
      <c r="H152" s="349"/>
      <c r="I152" s="349"/>
      <c r="J152" s="349"/>
      <c r="K152" s="349"/>
      <c r="L152" s="349"/>
      <c r="M152" s="360"/>
    </row>
    <row r="153" spans="1:13" hidden="1" x14ac:dyDescent="0.25">
      <c r="A153" s="408"/>
      <c r="B153" s="349"/>
      <c r="C153" s="358"/>
      <c r="D153" s="358"/>
      <c r="E153" s="359"/>
      <c r="F153" s="359"/>
      <c r="G153" s="349"/>
      <c r="H153" s="349"/>
      <c r="I153" s="349"/>
      <c r="J153" s="349"/>
      <c r="K153" s="349"/>
      <c r="L153" s="349"/>
      <c r="M153" s="360"/>
    </row>
    <row r="154" spans="1:13" hidden="1" x14ac:dyDescent="0.25">
      <c r="A154" s="408"/>
      <c r="B154" s="349"/>
      <c r="C154" s="358"/>
      <c r="D154" s="358"/>
      <c r="E154" s="359"/>
      <c r="F154" s="359"/>
      <c r="G154" s="349"/>
      <c r="H154" s="349"/>
      <c r="I154" s="349"/>
      <c r="J154" s="349"/>
      <c r="K154" s="349"/>
      <c r="L154" s="349"/>
      <c r="M154" s="360"/>
    </row>
    <row r="155" spans="1:13" hidden="1" x14ac:dyDescent="0.25">
      <c r="A155" s="408"/>
      <c r="B155" s="349"/>
      <c r="C155" s="358"/>
      <c r="D155" s="358"/>
      <c r="E155" s="359"/>
      <c r="F155" s="359"/>
      <c r="G155" s="349"/>
      <c r="H155" s="349"/>
      <c r="I155" s="349"/>
      <c r="J155" s="349"/>
      <c r="K155" s="349"/>
      <c r="L155" s="349"/>
      <c r="M155" s="360"/>
    </row>
    <row r="156" spans="1:13" hidden="1" x14ac:dyDescent="0.25">
      <c r="A156" s="408"/>
      <c r="B156" s="349"/>
      <c r="C156" s="358"/>
      <c r="D156" s="358"/>
      <c r="E156" s="359"/>
      <c r="F156" s="359"/>
      <c r="G156" s="349"/>
      <c r="H156" s="349"/>
      <c r="I156" s="349"/>
      <c r="J156" s="349"/>
      <c r="K156" s="349"/>
      <c r="L156" s="349"/>
      <c r="M156" s="360"/>
    </row>
    <row r="157" spans="1:13" hidden="1" x14ac:dyDescent="0.25">
      <c r="A157" s="408"/>
      <c r="B157" s="349"/>
      <c r="C157" s="358"/>
      <c r="D157" s="358"/>
      <c r="E157" s="359"/>
      <c r="F157" s="359"/>
      <c r="G157" s="349"/>
      <c r="H157" s="349"/>
      <c r="I157" s="349"/>
      <c r="J157" s="349"/>
      <c r="K157" s="349"/>
      <c r="L157" s="349"/>
      <c r="M157" s="360"/>
    </row>
    <row r="158" spans="1:13" hidden="1" x14ac:dyDescent="0.25">
      <c r="A158" s="408"/>
      <c r="B158" s="349"/>
      <c r="C158" s="358"/>
      <c r="D158" s="358"/>
      <c r="E158" s="359"/>
      <c r="F158" s="359"/>
      <c r="G158" s="349"/>
      <c r="H158" s="349"/>
      <c r="I158" s="349"/>
      <c r="J158" s="349"/>
      <c r="K158" s="349"/>
      <c r="L158" s="349"/>
      <c r="M158" s="360"/>
    </row>
    <row r="159" spans="1:13" hidden="1" x14ac:dyDescent="0.25">
      <c r="A159" s="408"/>
      <c r="B159" s="349"/>
      <c r="C159" s="358"/>
      <c r="D159" s="358"/>
      <c r="E159" s="359"/>
      <c r="F159" s="359"/>
      <c r="G159" s="349"/>
      <c r="H159" s="349"/>
      <c r="I159" s="349"/>
      <c r="J159" s="349"/>
      <c r="K159" s="349"/>
      <c r="L159" s="349"/>
      <c r="M159" s="360"/>
    </row>
    <row r="160" spans="1:13" hidden="1" x14ac:dyDescent="0.25">
      <c r="A160" s="408"/>
      <c r="B160" s="349"/>
      <c r="C160" s="358"/>
      <c r="D160" s="358"/>
      <c r="E160" s="359"/>
      <c r="F160" s="359"/>
      <c r="G160" s="349"/>
      <c r="H160" s="349"/>
      <c r="I160" s="349"/>
      <c r="J160" s="349"/>
      <c r="K160" s="349"/>
      <c r="L160" s="349"/>
      <c r="M160" s="360"/>
    </row>
    <row r="161" spans="1:13" hidden="1" x14ac:dyDescent="0.25">
      <c r="A161" s="408"/>
      <c r="B161" s="349"/>
      <c r="C161" s="358"/>
      <c r="D161" s="358"/>
      <c r="E161" s="359"/>
      <c r="F161" s="359"/>
      <c r="G161" s="349"/>
      <c r="H161" s="349"/>
      <c r="I161" s="349"/>
      <c r="J161" s="349"/>
      <c r="K161" s="349"/>
      <c r="L161" s="349"/>
      <c r="M161" s="360"/>
    </row>
    <row r="162" spans="1:13" hidden="1" x14ac:dyDescent="0.25">
      <c r="A162" s="408"/>
      <c r="B162" s="349"/>
      <c r="C162" s="358"/>
      <c r="D162" s="358"/>
      <c r="E162" s="359"/>
      <c r="F162" s="359"/>
      <c r="G162" s="349"/>
      <c r="H162" s="349"/>
      <c r="I162" s="349"/>
      <c r="J162" s="349"/>
      <c r="K162" s="349"/>
      <c r="L162" s="349"/>
      <c r="M162" s="360"/>
    </row>
    <row r="163" spans="1:13" hidden="1" x14ac:dyDescent="0.25">
      <c r="A163" s="408"/>
      <c r="B163" s="349"/>
      <c r="C163" s="358"/>
      <c r="D163" s="358"/>
      <c r="E163" s="359"/>
      <c r="F163" s="359"/>
      <c r="G163" s="349"/>
      <c r="H163" s="349"/>
      <c r="I163" s="349"/>
      <c r="J163" s="349"/>
      <c r="K163" s="349"/>
      <c r="L163" s="349"/>
      <c r="M163" s="360"/>
    </row>
    <row r="164" spans="1:13" hidden="1" x14ac:dyDescent="0.25">
      <c r="A164" s="408"/>
      <c r="B164" s="349"/>
      <c r="C164" s="358"/>
      <c r="D164" s="358"/>
      <c r="E164" s="359"/>
      <c r="F164" s="359"/>
      <c r="G164" s="349"/>
      <c r="H164" s="349"/>
      <c r="I164" s="349"/>
      <c r="J164" s="349"/>
      <c r="K164" s="349"/>
      <c r="L164" s="349"/>
      <c r="M164" s="360"/>
    </row>
    <row r="165" spans="1:13" hidden="1" x14ac:dyDescent="0.25">
      <c r="A165" s="408"/>
      <c r="B165" s="349"/>
      <c r="C165" s="358"/>
      <c r="D165" s="358"/>
      <c r="E165" s="359"/>
      <c r="F165" s="359"/>
      <c r="G165" s="349"/>
      <c r="H165" s="349"/>
      <c r="I165" s="349"/>
      <c r="J165" s="349"/>
      <c r="K165" s="349"/>
      <c r="L165" s="349"/>
      <c r="M165" s="360"/>
    </row>
    <row r="166" spans="1:13" hidden="1" x14ac:dyDescent="0.25">
      <c r="A166" s="408"/>
      <c r="B166" s="349"/>
      <c r="C166" s="358"/>
      <c r="D166" s="358"/>
      <c r="E166" s="359"/>
      <c r="F166" s="359"/>
      <c r="G166" s="349"/>
      <c r="H166" s="349"/>
      <c r="I166" s="349"/>
      <c r="J166" s="349"/>
      <c r="K166" s="349"/>
      <c r="L166" s="349"/>
      <c r="M166" s="360"/>
    </row>
    <row r="167" spans="1:13" hidden="1" x14ac:dyDescent="0.25">
      <c r="A167" s="408"/>
      <c r="B167" s="349"/>
      <c r="C167" s="358"/>
      <c r="D167" s="358"/>
      <c r="E167" s="359"/>
      <c r="F167" s="359"/>
      <c r="G167" s="349"/>
      <c r="H167" s="349"/>
      <c r="I167" s="349"/>
      <c r="J167" s="349"/>
      <c r="K167" s="349"/>
      <c r="L167" s="349"/>
      <c r="M167" s="360"/>
    </row>
    <row r="168" spans="1:13" hidden="1" x14ac:dyDescent="0.25">
      <c r="A168" s="408"/>
      <c r="B168" s="349"/>
      <c r="C168" s="358"/>
      <c r="D168" s="358"/>
      <c r="E168" s="359"/>
      <c r="F168" s="359"/>
      <c r="G168" s="349"/>
      <c r="H168" s="349"/>
      <c r="I168" s="349"/>
      <c r="J168" s="349"/>
      <c r="K168" s="349"/>
      <c r="L168" s="349"/>
      <c r="M168" s="360"/>
    </row>
    <row r="169" spans="1:13" hidden="1" x14ac:dyDescent="0.25">
      <c r="A169" s="408"/>
      <c r="B169" s="349"/>
      <c r="C169" s="358"/>
      <c r="D169" s="358"/>
      <c r="E169" s="359"/>
      <c r="F169" s="359"/>
      <c r="G169" s="349"/>
      <c r="H169" s="349"/>
      <c r="I169" s="349"/>
      <c r="J169" s="349"/>
      <c r="K169" s="349"/>
      <c r="L169" s="349"/>
      <c r="M169" s="360"/>
    </row>
    <row r="170" spans="1:13" hidden="1" x14ac:dyDescent="0.25">
      <c r="A170" s="408"/>
      <c r="B170" s="349"/>
      <c r="C170" s="358"/>
      <c r="D170" s="358"/>
      <c r="E170" s="359"/>
      <c r="F170" s="359"/>
      <c r="G170" s="349"/>
      <c r="H170" s="349"/>
      <c r="I170" s="349"/>
      <c r="J170" s="349"/>
      <c r="K170" s="349"/>
      <c r="L170" s="349"/>
      <c r="M170" s="360"/>
    </row>
    <row r="171" spans="1:13" hidden="1" x14ac:dyDescent="0.25">
      <c r="A171" s="408"/>
      <c r="B171" s="349"/>
      <c r="C171" s="358"/>
      <c r="D171" s="358"/>
      <c r="E171" s="359"/>
      <c r="F171" s="359"/>
      <c r="G171" s="349"/>
      <c r="H171" s="349"/>
      <c r="I171" s="349"/>
      <c r="J171" s="349"/>
      <c r="K171" s="349"/>
      <c r="L171" s="349"/>
      <c r="M171" s="360"/>
    </row>
    <row r="172" spans="1:13" hidden="1" x14ac:dyDescent="0.25">
      <c r="A172" s="408"/>
      <c r="B172" s="349"/>
      <c r="C172" s="358"/>
      <c r="D172" s="358"/>
      <c r="E172" s="359"/>
      <c r="F172" s="359"/>
      <c r="G172" s="349"/>
      <c r="H172" s="349"/>
      <c r="I172" s="349"/>
      <c r="J172" s="349"/>
      <c r="K172" s="349"/>
      <c r="L172" s="349"/>
      <c r="M172" s="360"/>
    </row>
    <row r="173" spans="1:13" hidden="1" x14ac:dyDescent="0.25">
      <c r="A173" s="408"/>
      <c r="B173" s="349"/>
      <c r="C173" s="358"/>
      <c r="D173" s="358"/>
      <c r="E173" s="359"/>
      <c r="F173" s="359"/>
      <c r="G173" s="349"/>
      <c r="H173" s="349"/>
      <c r="I173" s="349"/>
      <c r="J173" s="349"/>
      <c r="K173" s="349"/>
      <c r="L173" s="349"/>
      <c r="M173" s="360"/>
    </row>
    <row r="174" spans="1:13" hidden="1" x14ac:dyDescent="0.25">
      <c r="A174" s="408"/>
      <c r="B174" s="349"/>
      <c r="C174" s="358"/>
      <c r="D174" s="358"/>
      <c r="E174" s="359"/>
      <c r="F174" s="359"/>
      <c r="G174" s="349"/>
      <c r="H174" s="349"/>
      <c r="I174" s="349"/>
      <c r="J174" s="349"/>
      <c r="K174" s="349"/>
      <c r="L174" s="349"/>
      <c r="M174" s="360"/>
    </row>
    <row r="175" spans="1:13" hidden="1" x14ac:dyDescent="0.25">
      <c r="A175" s="408"/>
      <c r="B175" s="349"/>
      <c r="C175" s="358"/>
      <c r="D175" s="358"/>
      <c r="E175" s="359"/>
      <c r="F175" s="359"/>
      <c r="G175" s="349"/>
      <c r="H175" s="349"/>
      <c r="I175" s="349"/>
      <c r="J175" s="349"/>
      <c r="K175" s="349"/>
      <c r="L175" s="349"/>
      <c r="M175" s="360"/>
    </row>
    <row r="176" spans="1:13" hidden="1" x14ac:dyDescent="0.25">
      <c r="A176" s="408"/>
      <c r="B176" s="349"/>
      <c r="C176" s="358"/>
      <c r="D176" s="358"/>
      <c r="E176" s="359"/>
      <c r="F176" s="359"/>
      <c r="G176" s="349"/>
      <c r="H176" s="349"/>
      <c r="I176" s="349"/>
      <c r="J176" s="349"/>
      <c r="K176" s="349"/>
      <c r="L176" s="349"/>
      <c r="M176" s="360"/>
    </row>
    <row r="177" spans="1:13" hidden="1" x14ac:dyDescent="0.25">
      <c r="A177" s="408"/>
      <c r="B177" s="349"/>
      <c r="C177" s="358"/>
      <c r="D177" s="358"/>
      <c r="E177" s="359"/>
      <c r="F177" s="359"/>
      <c r="G177" s="349"/>
      <c r="H177" s="349"/>
      <c r="I177" s="349"/>
      <c r="J177" s="349"/>
      <c r="K177" s="349"/>
      <c r="L177" s="349"/>
      <c r="M177" s="360"/>
    </row>
    <row r="178" spans="1:13" hidden="1" x14ac:dyDescent="0.25">
      <c r="A178" s="408"/>
      <c r="B178" s="349"/>
      <c r="C178" s="358"/>
      <c r="D178" s="358"/>
      <c r="E178" s="359"/>
      <c r="F178" s="359"/>
      <c r="G178" s="349"/>
      <c r="H178" s="349"/>
      <c r="I178" s="349"/>
      <c r="J178" s="349"/>
      <c r="K178" s="349"/>
      <c r="L178" s="349"/>
      <c r="M178" s="360"/>
    </row>
    <row r="179" spans="1:13" hidden="1" x14ac:dyDescent="0.25">
      <c r="A179" s="408"/>
      <c r="B179" s="349"/>
      <c r="C179" s="358"/>
      <c r="D179" s="358"/>
      <c r="E179" s="359"/>
      <c r="F179" s="359"/>
      <c r="G179" s="349"/>
      <c r="H179" s="349"/>
      <c r="I179" s="349"/>
      <c r="J179" s="349"/>
      <c r="K179" s="349"/>
      <c r="L179" s="349"/>
      <c r="M179" s="360"/>
    </row>
    <row r="180" spans="1:13" hidden="1" x14ac:dyDescent="0.25">
      <c r="A180" s="408"/>
      <c r="B180" s="349"/>
      <c r="C180" s="358"/>
      <c r="D180" s="358"/>
      <c r="E180" s="359"/>
      <c r="F180" s="359"/>
      <c r="G180" s="349"/>
      <c r="H180" s="349"/>
      <c r="I180" s="349"/>
      <c r="J180" s="349"/>
      <c r="K180" s="349"/>
      <c r="L180" s="349"/>
      <c r="M180" s="360"/>
    </row>
    <row r="181" spans="1:13" hidden="1" x14ac:dyDescent="0.25">
      <c r="A181" s="408"/>
      <c r="B181" s="349"/>
      <c r="C181" s="358"/>
      <c r="D181" s="358"/>
      <c r="E181" s="359"/>
      <c r="F181" s="359"/>
      <c r="G181" s="349"/>
      <c r="H181" s="349"/>
      <c r="I181" s="349"/>
      <c r="J181" s="349"/>
      <c r="K181" s="349"/>
      <c r="L181" s="349"/>
      <c r="M181" s="360"/>
    </row>
    <row r="182" spans="1:13" hidden="1" x14ac:dyDescent="0.25">
      <c r="A182" s="408"/>
      <c r="B182" s="349"/>
      <c r="C182" s="358"/>
      <c r="D182" s="358"/>
      <c r="E182" s="359"/>
      <c r="F182" s="359"/>
      <c r="G182" s="349"/>
      <c r="H182" s="349"/>
      <c r="I182" s="349"/>
      <c r="J182" s="349"/>
      <c r="K182" s="349"/>
      <c r="L182" s="349"/>
      <c r="M182" s="360"/>
    </row>
    <row r="183" spans="1:13" hidden="1" x14ac:dyDescent="0.25">
      <c r="A183" s="408"/>
      <c r="B183" s="349"/>
      <c r="C183" s="358"/>
      <c r="D183" s="358"/>
      <c r="E183" s="359"/>
      <c r="F183" s="359"/>
      <c r="G183" s="349"/>
      <c r="H183" s="349"/>
      <c r="I183" s="349"/>
      <c r="J183" s="349"/>
      <c r="K183" s="349"/>
      <c r="L183" s="349"/>
      <c r="M183" s="360"/>
    </row>
    <row r="184" spans="1:13" hidden="1" x14ac:dyDescent="0.25">
      <c r="A184" s="408"/>
      <c r="B184" s="349"/>
      <c r="C184" s="358"/>
      <c r="D184" s="358"/>
      <c r="E184" s="359"/>
      <c r="F184" s="359"/>
      <c r="G184" s="349"/>
      <c r="H184" s="349"/>
      <c r="I184" s="349"/>
      <c r="J184" s="349"/>
      <c r="K184" s="349"/>
      <c r="L184" s="349"/>
      <c r="M184" s="360"/>
    </row>
    <row r="185" spans="1:13" hidden="1" x14ac:dyDescent="0.25">
      <c r="A185" s="408"/>
      <c r="B185" s="349"/>
      <c r="C185" s="358"/>
      <c r="D185" s="358"/>
      <c r="E185" s="359"/>
      <c r="F185" s="359"/>
      <c r="G185" s="349"/>
      <c r="H185" s="349"/>
      <c r="I185" s="349"/>
      <c r="J185" s="349"/>
      <c r="K185" s="349"/>
      <c r="L185" s="349"/>
      <c r="M185" s="360"/>
    </row>
    <row r="186" spans="1:13" hidden="1" x14ac:dyDescent="0.25">
      <c r="A186" s="408"/>
      <c r="B186" s="349"/>
      <c r="C186" s="358"/>
      <c r="D186" s="358"/>
      <c r="E186" s="359"/>
      <c r="F186" s="359"/>
      <c r="G186" s="349"/>
      <c r="H186" s="349"/>
      <c r="I186" s="349"/>
      <c r="J186" s="349"/>
      <c r="K186" s="349"/>
      <c r="L186" s="349"/>
      <c r="M186" s="360"/>
    </row>
    <row r="187" spans="1:13" hidden="1" x14ac:dyDescent="0.25">
      <c r="A187" s="408"/>
      <c r="B187" s="349"/>
      <c r="C187" s="358"/>
      <c r="D187" s="358"/>
      <c r="E187" s="359"/>
      <c r="F187" s="359"/>
      <c r="G187" s="349"/>
      <c r="H187" s="349"/>
      <c r="I187" s="349"/>
      <c r="J187" s="349"/>
      <c r="K187" s="349"/>
      <c r="L187" s="349"/>
      <c r="M187" s="360"/>
    </row>
    <row r="188" spans="1:13" hidden="1" x14ac:dyDescent="0.25">
      <c r="A188" s="408"/>
      <c r="B188" s="349"/>
      <c r="C188" s="358"/>
      <c r="D188" s="358"/>
      <c r="E188" s="359"/>
      <c r="F188" s="359"/>
      <c r="G188" s="349"/>
      <c r="H188" s="349"/>
      <c r="I188" s="349"/>
      <c r="J188" s="349"/>
      <c r="K188" s="349"/>
      <c r="L188" s="349"/>
      <c r="M188" s="360"/>
    </row>
    <row r="189" spans="1:13" hidden="1" x14ac:dyDescent="0.25">
      <c r="A189" s="408"/>
      <c r="B189" s="349"/>
      <c r="C189" s="358"/>
      <c r="D189" s="358"/>
      <c r="E189" s="359"/>
      <c r="F189" s="359"/>
      <c r="G189" s="349"/>
      <c r="H189" s="349"/>
      <c r="I189" s="349"/>
      <c r="J189" s="349"/>
      <c r="K189" s="349"/>
      <c r="L189" s="349"/>
      <c r="M189" s="360"/>
    </row>
    <row r="190" spans="1:13" hidden="1" x14ac:dyDescent="0.25">
      <c r="A190" s="408"/>
      <c r="B190" s="349"/>
      <c r="C190" s="358"/>
      <c r="D190" s="358"/>
      <c r="E190" s="359"/>
      <c r="F190" s="359"/>
      <c r="G190" s="349"/>
      <c r="H190" s="349"/>
      <c r="I190" s="349"/>
      <c r="J190" s="349"/>
      <c r="K190" s="349"/>
      <c r="L190" s="349"/>
      <c r="M190" s="360"/>
    </row>
    <row r="191" spans="1:13" hidden="1" x14ac:dyDescent="0.25">
      <c r="A191" s="408"/>
      <c r="B191" s="349"/>
      <c r="C191" s="358"/>
      <c r="D191" s="358"/>
      <c r="E191" s="359"/>
      <c r="F191" s="359"/>
      <c r="G191" s="349"/>
      <c r="H191" s="349"/>
      <c r="I191" s="349"/>
      <c r="J191" s="349"/>
      <c r="K191" s="349"/>
      <c r="L191" s="349"/>
      <c r="M191" s="360"/>
    </row>
    <row r="192" spans="1:13" hidden="1" x14ac:dyDescent="0.25">
      <c r="A192" s="408"/>
      <c r="B192" s="349"/>
      <c r="C192" s="358"/>
      <c r="D192" s="358"/>
      <c r="E192" s="359"/>
      <c r="F192" s="359"/>
      <c r="G192" s="349"/>
      <c r="H192" s="349"/>
      <c r="I192" s="349"/>
      <c r="J192" s="349"/>
      <c r="K192" s="349"/>
      <c r="L192" s="349"/>
      <c r="M192" s="360"/>
    </row>
    <row r="193" spans="1:27" hidden="1" x14ac:dyDescent="0.25">
      <c r="A193" s="408"/>
      <c r="B193" s="349"/>
      <c r="C193" s="358"/>
      <c r="D193" s="358"/>
      <c r="E193" s="359"/>
      <c r="F193" s="359"/>
      <c r="G193" s="349"/>
      <c r="H193" s="349"/>
      <c r="I193" s="349"/>
      <c r="J193" s="349"/>
      <c r="K193" s="349"/>
      <c r="L193" s="349"/>
      <c r="M193" s="360"/>
    </row>
    <row r="194" spans="1:27" hidden="1" x14ac:dyDescent="0.25">
      <c r="A194" s="408"/>
      <c r="B194" s="349"/>
      <c r="C194" s="358"/>
      <c r="D194" s="358"/>
      <c r="E194" s="359"/>
      <c r="F194" s="359"/>
      <c r="G194" s="349"/>
      <c r="H194" s="349"/>
      <c r="I194" s="349"/>
      <c r="J194" s="349"/>
      <c r="K194" s="349"/>
      <c r="L194" s="349"/>
      <c r="M194" s="360"/>
    </row>
    <row r="195" spans="1:27" hidden="1" x14ac:dyDescent="0.25">
      <c r="A195" s="408"/>
      <c r="B195" s="349"/>
      <c r="C195" s="358"/>
      <c r="D195" s="358"/>
      <c r="E195" s="359"/>
      <c r="F195" s="359"/>
      <c r="G195" s="349"/>
      <c r="H195" s="349"/>
      <c r="I195" s="349"/>
      <c r="J195" s="349"/>
      <c r="K195" s="349"/>
      <c r="L195" s="349"/>
      <c r="M195" s="360"/>
    </row>
    <row r="196" spans="1:27" hidden="1" x14ac:dyDescent="0.25">
      <c r="A196" s="408"/>
      <c r="B196" s="349"/>
      <c r="C196" s="358"/>
      <c r="D196" s="358"/>
      <c r="E196" s="359"/>
      <c r="F196" s="359"/>
      <c r="G196" s="349"/>
      <c r="H196" s="349"/>
      <c r="I196" s="349"/>
      <c r="J196" s="349"/>
      <c r="K196" s="349"/>
      <c r="L196" s="349"/>
      <c r="M196" s="360"/>
    </row>
    <row r="197" spans="1:27" hidden="1" x14ac:dyDescent="0.25">
      <c r="A197" s="408"/>
      <c r="B197" s="349"/>
      <c r="C197" s="358"/>
      <c r="D197" s="358"/>
      <c r="E197" s="359"/>
      <c r="F197" s="359"/>
      <c r="G197" s="349"/>
      <c r="H197" s="349"/>
      <c r="I197" s="349"/>
      <c r="J197" s="349"/>
      <c r="K197" s="349"/>
      <c r="L197" s="349"/>
      <c r="M197" s="360"/>
    </row>
    <row r="198" spans="1:27" hidden="1" x14ac:dyDescent="0.25">
      <c r="A198" s="408"/>
      <c r="B198" s="349"/>
      <c r="C198" s="358"/>
      <c r="D198" s="358"/>
      <c r="E198" s="359"/>
      <c r="F198" s="359"/>
      <c r="G198" s="349"/>
      <c r="H198" s="349"/>
      <c r="I198" s="349"/>
      <c r="J198" s="349"/>
      <c r="K198" s="349"/>
      <c r="L198" s="349"/>
      <c r="M198" s="360"/>
    </row>
    <row r="199" spans="1:27" hidden="1" x14ac:dyDescent="0.25">
      <c r="A199" s="408"/>
      <c r="B199" s="349"/>
      <c r="C199" s="358"/>
      <c r="D199" s="358"/>
      <c r="E199" s="359"/>
      <c r="F199" s="359"/>
      <c r="G199" s="349"/>
      <c r="H199" s="349"/>
      <c r="I199" s="349"/>
      <c r="J199" s="349"/>
      <c r="K199" s="349"/>
      <c r="L199" s="349"/>
      <c r="M199" s="360"/>
    </row>
    <row r="200" spans="1:27" x14ac:dyDescent="0.25">
      <c r="A200" s="412" t="s">
        <v>31</v>
      </c>
      <c r="B200" s="255"/>
      <c r="C200" s="255"/>
      <c r="D200" s="413"/>
      <c r="E200" s="414"/>
      <c r="F200" s="414"/>
      <c r="G200" s="255">
        <f>SUM(G5:G199)</f>
        <v>1207.5499999999997</v>
      </c>
      <c r="H200" s="255"/>
      <c r="I200" s="255"/>
      <c r="J200" s="255"/>
      <c r="K200" s="255"/>
      <c r="L200" s="255">
        <f>SUM(L5:L29)</f>
        <v>224716.25</v>
      </c>
      <c r="M200" s="255">
        <f>SUM(M5:M199)</f>
        <v>0</v>
      </c>
      <c r="N200" s="263" t="s">
        <v>738</v>
      </c>
    </row>
    <row r="201" spans="1:27" x14ac:dyDescent="0.25">
      <c r="A201" s="412"/>
      <c r="B201" s="255"/>
      <c r="C201" s="255"/>
      <c r="D201" s="413"/>
      <c r="E201" s="414"/>
      <c r="F201" s="414"/>
      <c r="G201" s="255"/>
      <c r="H201" s="255"/>
      <c r="I201" s="255"/>
      <c r="J201" s="255"/>
      <c r="K201" s="255"/>
      <c r="L201" s="255"/>
    </row>
    <row r="202" spans="1:27" x14ac:dyDescent="0.25">
      <c r="A202" s="412"/>
      <c r="B202" s="255"/>
      <c r="C202" s="255"/>
      <c r="D202" s="413"/>
      <c r="E202" s="414"/>
      <c r="F202" s="414"/>
      <c r="G202" s="255"/>
      <c r="H202" s="255"/>
      <c r="I202" s="255"/>
      <c r="J202" s="255"/>
      <c r="K202" s="255"/>
      <c r="L202" s="255"/>
    </row>
    <row r="203" spans="1:27" x14ac:dyDescent="0.25">
      <c r="A203" s="412"/>
      <c r="B203" s="255"/>
      <c r="C203" s="255"/>
      <c r="D203" s="413"/>
      <c r="E203" s="414"/>
      <c r="F203" s="414"/>
      <c r="G203" s="255"/>
      <c r="H203" s="255"/>
      <c r="I203" s="255"/>
      <c r="J203" s="255"/>
      <c r="K203" s="255"/>
      <c r="L203" s="255"/>
    </row>
    <row r="204" spans="1:27" x14ac:dyDescent="0.25">
      <c r="A204" s="412" t="s">
        <v>263</v>
      </c>
      <c r="B204" s="255"/>
      <c r="C204" s="255"/>
      <c r="D204" s="413"/>
      <c r="E204" s="414"/>
      <c r="F204" s="414"/>
      <c r="G204" s="255"/>
      <c r="H204" s="255" t="s">
        <v>157</v>
      </c>
      <c r="I204" s="255"/>
      <c r="J204" s="255"/>
      <c r="K204" s="255"/>
      <c r="L204" s="255"/>
    </row>
    <row r="205" spans="1:27" x14ac:dyDescent="0.25">
      <c r="A205" s="415" t="s">
        <v>258</v>
      </c>
      <c r="B205" s="255" t="s">
        <v>261</v>
      </c>
      <c r="C205" s="365"/>
      <c r="D205" s="255"/>
      <c r="E205" s="255"/>
      <c r="F205" s="255"/>
      <c r="G205" s="255"/>
      <c r="H205" s="416" t="s">
        <v>258</v>
      </c>
      <c r="I205" s="255" t="s">
        <v>261</v>
      </c>
      <c r="J205" s="255"/>
      <c r="K205" s="255"/>
      <c r="L205" s="255"/>
      <c r="M205" s="255"/>
      <c r="N205" s="199"/>
      <c r="Q205" s="199"/>
      <c r="AA205" s="199"/>
    </row>
    <row r="206" spans="1:27" x14ac:dyDescent="0.25">
      <c r="A206" s="417" t="s">
        <v>259</v>
      </c>
      <c r="B206" s="255"/>
      <c r="C206" s="418"/>
      <c r="D206" s="255"/>
      <c r="E206" s="255"/>
      <c r="F206" s="255"/>
      <c r="G206" s="255"/>
      <c r="H206" s="419" t="s">
        <v>262</v>
      </c>
      <c r="I206" s="255">
        <v>313.64999999999998</v>
      </c>
      <c r="J206" s="255"/>
      <c r="K206" s="255"/>
      <c r="L206" s="255"/>
      <c r="M206" s="255"/>
      <c r="N206" s="199"/>
      <c r="Q206" s="199"/>
      <c r="AA206" s="199"/>
    </row>
    <row r="207" spans="1:27" x14ac:dyDescent="0.25">
      <c r="A207" s="417" t="s">
        <v>142</v>
      </c>
      <c r="B207" s="255">
        <v>20.5</v>
      </c>
      <c r="C207" s="420"/>
      <c r="D207" s="255"/>
      <c r="E207" s="255"/>
      <c r="F207" s="255"/>
      <c r="G207" s="255"/>
      <c r="H207" s="419" t="s">
        <v>38</v>
      </c>
      <c r="I207" s="255">
        <v>203.55</v>
      </c>
      <c r="J207" s="255"/>
      <c r="K207" s="255"/>
      <c r="L207" s="255"/>
      <c r="M207" s="255"/>
      <c r="N207" s="199"/>
      <c r="Q207" s="199"/>
      <c r="AA207" s="199"/>
    </row>
    <row r="208" spans="1:27" x14ac:dyDescent="0.25">
      <c r="A208" s="417" t="s">
        <v>143</v>
      </c>
      <c r="B208" s="255">
        <v>108.1</v>
      </c>
      <c r="C208" s="255"/>
      <c r="D208" s="255"/>
      <c r="E208" s="255"/>
      <c r="F208" s="255"/>
      <c r="G208" s="255"/>
      <c r="H208" s="419" t="s">
        <v>29</v>
      </c>
      <c r="I208" s="255">
        <v>14.75</v>
      </c>
      <c r="J208" s="255"/>
      <c r="K208" s="255"/>
      <c r="L208" s="255"/>
      <c r="M208" s="255"/>
      <c r="N208" s="199"/>
      <c r="Q208" s="199"/>
      <c r="AA208" s="199"/>
    </row>
    <row r="209" spans="1:27" x14ac:dyDescent="0.25">
      <c r="A209" s="417" t="s">
        <v>141</v>
      </c>
      <c r="B209" s="255">
        <v>244.25</v>
      </c>
      <c r="C209" s="255"/>
      <c r="D209" s="255"/>
      <c r="E209" s="255"/>
      <c r="F209" s="255"/>
      <c r="G209" s="255"/>
      <c r="H209" s="419" t="s">
        <v>40</v>
      </c>
      <c r="I209" s="255">
        <v>32.450000000000003</v>
      </c>
      <c r="J209" s="255"/>
      <c r="K209" s="255"/>
      <c r="L209" s="255"/>
      <c r="M209" s="255"/>
      <c r="N209" s="199"/>
      <c r="Q209" s="199"/>
      <c r="AA209" s="199"/>
    </row>
    <row r="210" spans="1:27" x14ac:dyDescent="0.25">
      <c r="A210" s="417" t="s">
        <v>169</v>
      </c>
      <c r="B210" s="255">
        <v>191.55</v>
      </c>
      <c r="C210" s="255"/>
      <c r="D210" s="255"/>
      <c r="E210" s="255"/>
      <c r="F210" s="255"/>
      <c r="G210" s="255"/>
      <c r="H210" s="419" t="s">
        <v>171</v>
      </c>
      <c r="I210" s="255">
        <v>643.15</v>
      </c>
      <c r="J210" s="255"/>
      <c r="K210" s="255"/>
      <c r="L210" s="255"/>
      <c r="M210" s="255"/>
      <c r="N210" s="199"/>
      <c r="Q210" s="199"/>
      <c r="AA210" s="199"/>
    </row>
    <row r="211" spans="1:27" x14ac:dyDescent="0.25">
      <c r="A211" s="417" t="s">
        <v>589</v>
      </c>
      <c r="B211" s="255">
        <v>643.15</v>
      </c>
      <c r="C211" s="255"/>
      <c r="D211" s="255"/>
      <c r="E211" s="255"/>
      <c r="F211" s="255"/>
      <c r="G211" s="255"/>
      <c r="H211" s="419" t="s">
        <v>259</v>
      </c>
      <c r="I211" s="255"/>
      <c r="J211" s="255"/>
      <c r="K211" s="255"/>
      <c r="L211" s="255"/>
      <c r="M211" s="255"/>
      <c r="N211" s="199"/>
      <c r="Q211" s="199"/>
      <c r="AA211" s="199"/>
    </row>
    <row r="212" spans="1:27" x14ac:dyDescent="0.25">
      <c r="A212" s="417" t="s">
        <v>260</v>
      </c>
      <c r="B212" s="255">
        <v>1207.5500000000002</v>
      </c>
      <c r="C212" s="255"/>
      <c r="D212" s="255"/>
      <c r="E212" s="255"/>
      <c r="F212" s="255"/>
      <c r="G212" s="255"/>
      <c r="H212" s="419" t="s">
        <v>260</v>
      </c>
      <c r="I212" s="255">
        <v>1207.5500000000002</v>
      </c>
      <c r="J212" s="255"/>
      <c r="K212" s="255"/>
      <c r="L212" s="255"/>
      <c r="M212" s="255"/>
      <c r="N212" s="199"/>
      <c r="Q212" s="199"/>
      <c r="AA212" s="199"/>
    </row>
    <row r="213" spans="1:27" x14ac:dyDescent="0.25">
      <c r="A213" s="412"/>
      <c r="B213" s="255"/>
      <c r="C213" s="255"/>
      <c r="D213" s="255"/>
      <c r="E213" s="414"/>
      <c r="F213" s="414"/>
      <c r="G213" s="255"/>
      <c r="H213" s="255"/>
      <c r="I213" s="255"/>
      <c r="J213" s="255"/>
      <c r="K213" s="255"/>
      <c r="L213" s="255"/>
    </row>
    <row r="214" spans="1:27" x14ac:dyDescent="0.25">
      <c r="A214" s="412"/>
      <c r="B214" s="255"/>
      <c r="C214" s="255"/>
      <c r="D214" s="255"/>
      <c r="E214" s="414"/>
      <c r="F214" s="414"/>
      <c r="G214" s="255"/>
      <c r="H214" s="255"/>
      <c r="I214" s="255"/>
      <c r="J214" s="255"/>
      <c r="K214" s="255"/>
      <c r="L214" s="255"/>
    </row>
    <row r="215" spans="1:27" x14ac:dyDescent="0.25">
      <c r="A215" s="412"/>
      <c r="B215" s="255"/>
      <c r="C215" s="255"/>
      <c r="D215" s="255"/>
      <c r="E215" s="414"/>
      <c r="F215" s="414"/>
      <c r="G215" s="255"/>
      <c r="H215" s="255"/>
      <c r="I215" s="255"/>
      <c r="J215" s="255"/>
      <c r="K215" s="255"/>
      <c r="L215" s="255"/>
    </row>
    <row r="216" spans="1:27" x14ac:dyDescent="0.25">
      <c r="A216" s="412"/>
      <c r="B216" s="255"/>
      <c r="C216" s="255"/>
      <c r="D216" s="255"/>
      <c r="E216" s="414"/>
      <c r="F216" s="414"/>
      <c r="G216" s="255"/>
      <c r="H216" s="255"/>
      <c r="I216" s="255"/>
      <c r="J216" s="255"/>
      <c r="K216" s="255"/>
      <c r="L216" s="255"/>
    </row>
    <row r="217" spans="1:27" x14ac:dyDescent="0.25">
      <c r="A217" s="412"/>
      <c r="B217" s="255"/>
      <c r="C217" s="255"/>
      <c r="D217" s="255"/>
      <c r="E217" s="414"/>
      <c r="F217" s="414"/>
      <c r="G217" s="255"/>
      <c r="H217" s="255"/>
      <c r="I217" s="255"/>
      <c r="J217" s="255"/>
      <c r="K217" s="255"/>
      <c r="L217" s="255"/>
    </row>
    <row r="218" spans="1:27" x14ac:dyDescent="0.25">
      <c r="A218" s="412"/>
      <c r="B218" s="255"/>
      <c r="C218" s="255"/>
      <c r="D218" s="255"/>
      <c r="E218" s="414"/>
      <c r="F218" s="414"/>
      <c r="G218" s="255"/>
      <c r="H218" s="255"/>
      <c r="I218" s="255"/>
      <c r="J218" s="255"/>
      <c r="K218" s="255"/>
      <c r="L218" s="255"/>
    </row>
    <row r="219" spans="1:27" x14ac:dyDescent="0.25">
      <c r="A219" s="412"/>
      <c r="B219" s="255"/>
      <c r="C219" s="255"/>
      <c r="D219" s="255"/>
      <c r="E219" s="414"/>
      <c r="F219" s="414"/>
      <c r="G219" s="255"/>
      <c r="H219" s="255"/>
      <c r="I219" s="255"/>
      <c r="J219" s="255"/>
      <c r="K219" s="255"/>
      <c r="L219" s="255"/>
    </row>
    <row r="220" spans="1:27" x14ac:dyDescent="0.25">
      <c r="A220" s="412"/>
      <c r="B220" s="255"/>
      <c r="C220" s="255"/>
      <c r="D220" s="255"/>
      <c r="E220" s="414"/>
      <c r="F220" s="414"/>
      <c r="G220" s="255"/>
      <c r="H220" s="255"/>
      <c r="I220" s="255"/>
      <c r="J220" s="255"/>
      <c r="K220" s="255"/>
      <c r="L220" s="255"/>
    </row>
    <row r="221" spans="1:27" x14ac:dyDescent="0.25">
      <c r="A221" s="412"/>
      <c r="B221" s="255"/>
      <c r="C221" s="255"/>
      <c r="D221" s="255"/>
      <c r="E221" s="414"/>
      <c r="F221" s="414"/>
      <c r="G221" s="255"/>
      <c r="H221" s="255"/>
      <c r="I221" s="255"/>
      <c r="J221" s="255"/>
      <c r="K221" s="255"/>
      <c r="L221" s="255"/>
    </row>
    <row r="222" spans="1:27" x14ac:dyDescent="0.25">
      <c r="A222" s="412"/>
      <c r="B222" s="255"/>
      <c r="C222" s="255"/>
      <c r="D222" s="255"/>
      <c r="E222" s="414"/>
      <c r="F222" s="414"/>
      <c r="G222" s="255"/>
      <c r="H222" s="255"/>
      <c r="I222" s="255"/>
      <c r="J222" s="255"/>
      <c r="K222" s="255"/>
      <c r="L222" s="255"/>
    </row>
    <row r="223" spans="1:27" x14ac:dyDescent="0.25">
      <c r="A223" s="412"/>
      <c r="B223" s="255"/>
      <c r="C223" s="255"/>
      <c r="D223" s="255"/>
      <c r="E223" s="414"/>
      <c r="F223" s="414"/>
      <c r="G223" s="255"/>
      <c r="H223" s="255"/>
      <c r="I223" s="255"/>
      <c r="J223" s="255"/>
      <c r="K223" s="255"/>
      <c r="L223" s="255"/>
    </row>
    <row r="224" spans="1:27" x14ac:dyDescent="0.25">
      <c r="A224" s="412"/>
      <c r="B224" s="255"/>
      <c r="C224" s="255"/>
      <c r="D224" s="255"/>
      <c r="E224" s="414"/>
      <c r="F224" s="414"/>
      <c r="G224" s="255"/>
      <c r="H224" s="255"/>
      <c r="I224" s="255"/>
      <c r="J224" s="255"/>
      <c r="K224" s="255"/>
      <c r="L224" s="255"/>
    </row>
    <row r="225" spans="1:12" x14ac:dyDescent="0.25">
      <c r="A225" s="412"/>
      <c r="B225" s="255"/>
      <c r="C225" s="255"/>
      <c r="D225" s="255"/>
      <c r="E225" s="414"/>
      <c r="F225" s="414"/>
      <c r="G225" s="255"/>
      <c r="H225" s="255"/>
      <c r="I225" s="255"/>
      <c r="J225" s="255"/>
      <c r="K225" s="255"/>
      <c r="L225" s="255"/>
    </row>
    <row r="226" spans="1:12" x14ac:dyDescent="0.25">
      <c r="A226" s="412"/>
      <c r="B226" s="255"/>
      <c r="C226" s="255"/>
      <c r="D226" s="255"/>
      <c r="E226" s="414"/>
      <c r="F226" s="414"/>
      <c r="G226" s="255"/>
      <c r="H226" s="255"/>
      <c r="I226" s="255"/>
      <c r="J226" s="255"/>
      <c r="K226" s="255"/>
      <c r="L226" s="255"/>
    </row>
    <row r="227" spans="1:12" x14ac:dyDescent="0.25">
      <c r="A227" s="412"/>
      <c r="B227" s="255"/>
      <c r="C227" s="255"/>
      <c r="D227" s="255"/>
      <c r="E227" s="414"/>
      <c r="F227" s="414"/>
      <c r="G227" s="255"/>
      <c r="H227" s="255"/>
      <c r="I227" s="255"/>
      <c r="J227" s="255"/>
      <c r="K227" s="255"/>
      <c r="L227" s="255"/>
    </row>
    <row r="228" spans="1:12" x14ac:dyDescent="0.25">
      <c r="A228" s="412"/>
      <c r="B228" s="255"/>
      <c r="C228" s="255"/>
      <c r="D228" s="255"/>
      <c r="E228" s="414"/>
      <c r="F228" s="414"/>
      <c r="G228" s="255"/>
      <c r="H228" s="255"/>
      <c r="I228" s="255"/>
      <c r="J228" s="255"/>
      <c r="K228" s="255"/>
      <c r="L228" s="255"/>
    </row>
    <row r="229" spans="1:12" x14ac:dyDescent="0.25">
      <c r="A229" s="412"/>
      <c r="B229" s="255"/>
      <c r="C229" s="255"/>
      <c r="D229" s="255"/>
      <c r="E229" s="414"/>
      <c r="F229" s="414"/>
      <c r="G229" s="255"/>
      <c r="H229" s="255"/>
      <c r="I229" s="255"/>
      <c r="J229" s="255"/>
      <c r="K229" s="255"/>
      <c r="L229" s="255"/>
    </row>
    <row r="230" spans="1:12" x14ac:dyDescent="0.25">
      <c r="A230" s="412"/>
      <c r="B230" s="255"/>
      <c r="C230" s="255"/>
      <c r="D230" s="255"/>
      <c r="E230" s="414"/>
      <c r="F230" s="414"/>
      <c r="G230" s="255"/>
      <c r="H230" s="255"/>
      <c r="I230" s="255"/>
      <c r="J230" s="255"/>
      <c r="K230" s="255"/>
      <c r="L230" s="255"/>
    </row>
    <row r="231" spans="1:12" x14ac:dyDescent="0.25">
      <c r="A231" s="412"/>
      <c r="B231" s="255"/>
      <c r="C231" s="255"/>
      <c r="D231" s="413"/>
      <c r="E231" s="414"/>
      <c r="F231" s="414"/>
      <c r="G231" s="255"/>
      <c r="H231" s="255"/>
      <c r="I231" s="255"/>
      <c r="J231" s="255"/>
      <c r="K231" s="255"/>
      <c r="L231" s="255"/>
    </row>
    <row r="232" spans="1:12" x14ac:dyDescent="0.25">
      <c r="A232" s="412"/>
      <c r="B232" s="255"/>
      <c r="C232" s="255"/>
      <c r="D232" s="413"/>
      <c r="E232" s="414"/>
      <c r="F232" s="414"/>
      <c r="G232" s="255"/>
      <c r="H232" s="255"/>
      <c r="I232" s="255"/>
      <c r="J232" s="255"/>
      <c r="K232" s="255"/>
      <c r="L232" s="255"/>
    </row>
    <row r="233" spans="1:12" x14ac:dyDescent="0.25">
      <c r="A233" s="412"/>
      <c r="B233" s="255"/>
      <c r="C233" s="255"/>
      <c r="D233" s="413"/>
      <c r="E233" s="414"/>
      <c r="F233" s="414"/>
      <c r="G233" s="255"/>
      <c r="H233" s="255"/>
      <c r="I233" s="255"/>
      <c r="J233" s="255"/>
      <c r="K233" s="255"/>
      <c r="L233" s="255"/>
    </row>
    <row r="234" spans="1:12" x14ac:dyDescent="0.25">
      <c r="A234" s="412"/>
      <c r="B234" s="255"/>
      <c r="C234" s="255"/>
      <c r="D234" s="413"/>
      <c r="E234" s="414"/>
      <c r="F234" s="414"/>
      <c r="G234" s="255"/>
      <c r="H234" s="255"/>
      <c r="I234" s="255"/>
      <c r="J234" s="255"/>
      <c r="K234" s="255"/>
      <c r="L234" s="255"/>
    </row>
    <row r="235" spans="1:12" x14ac:dyDescent="0.25">
      <c r="A235" s="412"/>
      <c r="B235" s="255"/>
      <c r="C235" s="255"/>
      <c r="D235" s="413"/>
      <c r="E235" s="414"/>
      <c r="F235" s="414"/>
      <c r="G235" s="255"/>
      <c r="H235" s="255"/>
      <c r="I235" s="255"/>
      <c r="J235" s="255"/>
      <c r="K235" s="255"/>
      <c r="L235" s="255"/>
    </row>
    <row r="236" spans="1:12" x14ac:dyDescent="0.25">
      <c r="A236" s="412"/>
      <c r="B236" s="255"/>
      <c r="C236" s="255"/>
      <c r="D236" s="413"/>
      <c r="E236" s="414"/>
      <c r="F236" s="414"/>
      <c r="G236" s="255"/>
      <c r="H236" s="255"/>
      <c r="I236" s="255"/>
      <c r="J236" s="255"/>
      <c r="K236" s="255"/>
      <c r="L236" s="255"/>
    </row>
    <row r="237" spans="1:12" x14ac:dyDescent="0.25">
      <c r="A237" s="412"/>
      <c r="B237" s="255"/>
      <c r="C237" s="255"/>
      <c r="D237" s="413"/>
      <c r="E237" s="414"/>
      <c r="F237" s="414"/>
      <c r="G237" s="255"/>
      <c r="H237" s="255"/>
      <c r="I237" s="255"/>
      <c r="J237" s="255"/>
      <c r="K237" s="255"/>
      <c r="L237" s="255"/>
    </row>
    <row r="238" spans="1:12" x14ac:dyDescent="0.25">
      <c r="A238" s="412"/>
      <c r="B238" s="255"/>
      <c r="C238" s="255"/>
      <c r="D238" s="413"/>
      <c r="E238" s="414"/>
      <c r="F238" s="414"/>
      <c r="G238" s="255"/>
      <c r="H238" s="255"/>
      <c r="I238" s="255"/>
      <c r="J238" s="255"/>
      <c r="K238" s="255"/>
      <c r="L238" s="255"/>
    </row>
    <row r="239" spans="1:12" x14ac:dyDescent="0.25">
      <c r="A239" s="412"/>
      <c r="B239" s="255"/>
      <c r="C239" s="255"/>
      <c r="D239" s="413"/>
      <c r="E239" s="414"/>
      <c r="F239" s="414"/>
      <c r="G239" s="255"/>
      <c r="H239" s="255"/>
      <c r="I239" s="255"/>
      <c r="J239" s="255"/>
      <c r="K239" s="255"/>
      <c r="L239" s="255"/>
    </row>
    <row r="240" spans="1:12" x14ac:dyDescent="0.25">
      <c r="A240" s="412"/>
      <c r="B240" s="255"/>
      <c r="C240" s="255"/>
      <c r="D240" s="413"/>
      <c r="E240" s="414"/>
      <c r="F240" s="414"/>
      <c r="G240" s="255"/>
      <c r="H240" s="255"/>
      <c r="I240" s="255"/>
      <c r="J240" s="255"/>
      <c r="K240" s="255"/>
      <c r="L240" s="255"/>
    </row>
    <row r="241" spans="1:14" x14ac:dyDescent="0.25">
      <c r="A241" s="412"/>
      <c r="B241" s="255"/>
      <c r="C241" s="255"/>
      <c r="D241" s="413"/>
      <c r="E241" s="414"/>
      <c r="F241" s="414"/>
      <c r="G241" s="255"/>
      <c r="H241" s="255"/>
      <c r="I241" s="255"/>
      <c r="J241" s="255"/>
      <c r="K241" s="255"/>
      <c r="L241" s="255"/>
    </row>
    <row r="242" spans="1:14" x14ac:dyDescent="0.25">
      <c r="A242" s="412"/>
      <c r="B242" s="255"/>
      <c r="C242" s="255"/>
      <c r="D242" s="413"/>
      <c r="E242" s="414"/>
      <c r="F242" s="414"/>
      <c r="G242" s="255"/>
      <c r="H242" s="255"/>
      <c r="I242" s="255"/>
      <c r="J242" s="255"/>
      <c r="K242" s="255"/>
      <c r="L242" s="255"/>
    </row>
    <row r="243" spans="1:14" x14ac:dyDescent="0.25">
      <c r="A243" s="412"/>
      <c r="B243" s="255"/>
      <c r="C243" s="255"/>
      <c r="D243" s="413"/>
      <c r="E243" s="414"/>
      <c r="F243" s="414"/>
      <c r="G243" s="255"/>
      <c r="H243" s="255"/>
      <c r="I243" s="255"/>
      <c r="J243" s="255"/>
      <c r="K243" s="255"/>
      <c r="L243" s="255"/>
      <c r="N243" s="263" t="s">
        <v>738</v>
      </c>
    </row>
    <row r="244" spans="1:14" x14ac:dyDescent="0.25">
      <c r="M244" s="498"/>
      <c r="N244" s="498"/>
    </row>
    <row r="249" spans="1:14" x14ac:dyDescent="0.25">
      <c r="N249" s="199"/>
    </row>
    <row r="250" spans="1:14" x14ac:dyDescent="0.25">
      <c r="N250" s="199"/>
    </row>
  </sheetData>
  <sheetProtection algorithmName="SHA-512" hashValue="HS9Q9jL7Q96cX+ivW6HdVTEsFW8LEMWfLqYvd/1RrjGWUOogmhhSeP3zvtuLsY/6ZoiG/8+6DK3OiopMGAbAew==" saltValue="wcaQXiZsdg85T1X7NTwWl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DEC3844-3E93-45C4-B126-6BA4B5FB4862}">
          <x14:formula1>
            <xm:f>'Dropdown vloerafw en cat'!$B$2:$B$13</xm:f>
          </x14:formula1>
          <xm:sqref>H5:H199</xm:sqref>
        </x14:dataValidation>
        <x14:dataValidation type="list" allowBlank="1" showInputMessage="1" showErrorMessage="1" xr:uid="{91C3229C-62AA-44AE-A076-5875AC42F615}">
          <x14:formula1>
            <xm:f>'Dropdown vloerafw en cat'!$P$2:$P$47</xm:f>
          </x14:formula1>
          <xm:sqref>C5:C199</xm:sqref>
        </x14:dataValidation>
        <x14:dataValidation type="list" allowBlank="1" showInputMessage="1" showErrorMessage="1" xr:uid="{0BF911D4-6A1B-4061-B243-29CDA6107676}">
          <x14:formula1>
            <xm:f>'Dropdown vloerafw en cat'!$K$2:$K$13</xm:f>
          </x14:formula1>
          <xm:sqref>D5:D199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25CD-4A02-4055-8831-F3DAEA4A4F33}">
  <sheetPr>
    <tabColor rgb="FFC2E76B"/>
    <pageSetUpPr fitToPage="1"/>
  </sheetPr>
  <dimension ref="A2:O53"/>
  <sheetViews>
    <sheetView showGridLines="0" showZeros="0" zoomScaleNormal="100" workbookViewId="0">
      <selection activeCell="N243" sqref="N243"/>
    </sheetView>
  </sheetViews>
  <sheetFormatPr defaultColWidth="0" defaultRowHeight="15" x14ac:dyDescent="0.25"/>
  <cols>
    <col min="1" max="1" width="33.85546875" style="199" bestFit="1" customWidth="1"/>
    <col min="2" max="2" width="21" style="199" bestFit="1" customWidth="1"/>
    <col min="3" max="3" width="10.140625" style="199" bestFit="1"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12" style="389" bestFit="1"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19, onderdeel van bestek 2021-SMO4500</v>
      </c>
      <c r="E2" s="212"/>
      <c r="F2" s="212"/>
      <c r="G2" s="212"/>
      <c r="H2" s="214"/>
    </row>
    <row r="3" spans="1:11" x14ac:dyDescent="0.25">
      <c r="A3" s="295"/>
      <c r="B3" s="295"/>
      <c r="C3" s="295"/>
      <c r="D3" s="212"/>
      <c r="E3" s="212"/>
      <c r="F3" s="295"/>
      <c r="G3" s="295"/>
      <c r="H3" s="295"/>
      <c r="I3" s="238"/>
      <c r="J3" s="238"/>
      <c r="K3" s="446"/>
    </row>
    <row r="4" spans="1:11" ht="15" customHeight="1" x14ac:dyDescent="0.25">
      <c r="A4" s="222" t="s">
        <v>16</v>
      </c>
      <c r="B4" s="296" t="str">
        <f>VLOOKUP(H5,'Kosten VSR (her)controles'!A5:E54,3)</f>
        <v>Gemeentehuis Ondersteunende facilitaire diensten</v>
      </c>
      <c r="C4" s="296"/>
      <c r="D4" s="296"/>
      <c r="E4" s="297"/>
      <c r="F4" s="298"/>
      <c r="G4" s="299"/>
      <c r="H4" s="300"/>
      <c r="I4" s="238"/>
      <c r="J4" s="238"/>
      <c r="K4" s="446"/>
    </row>
    <row r="5" spans="1:11" x14ac:dyDescent="0.25">
      <c r="A5" s="272" t="s">
        <v>15</v>
      </c>
      <c r="B5" s="296" t="str">
        <f>VLOOKUP(H5,'Kosten VSR (her)controles'!A5:E54,4)</f>
        <v>Raadhuisplein 1</v>
      </c>
      <c r="C5" s="296"/>
      <c r="D5" s="296"/>
      <c r="E5" s="301"/>
      <c r="F5" s="298"/>
      <c r="G5" s="302" t="s">
        <v>19</v>
      </c>
      <c r="H5" s="303">
        <v>19</v>
      </c>
      <c r="I5" s="238"/>
      <c r="J5" s="238"/>
      <c r="K5" s="446"/>
    </row>
    <row r="6" spans="1:11" x14ac:dyDescent="0.25">
      <c r="A6" s="304" t="s">
        <v>17</v>
      </c>
      <c r="B6" s="305" t="str">
        <f>VLOOKUP(H5,'Kosten VSR (her)controles'!A5:E54,5)</f>
        <v>Beilen</v>
      </c>
      <c r="C6" s="305"/>
      <c r="D6" s="305"/>
      <c r="E6" s="306"/>
      <c r="F6" s="307"/>
      <c r="G6" s="308" t="s">
        <v>20</v>
      </c>
      <c r="H6" s="309" t="str">
        <f>CONCATENATE(H5,"a")</f>
        <v>19a</v>
      </c>
      <c r="I6" s="238"/>
      <c r="J6" s="238"/>
      <c r="K6" s="446"/>
    </row>
    <row r="7" spans="1:11" x14ac:dyDescent="0.25">
      <c r="A7" s="198"/>
      <c r="B7" s="198"/>
      <c r="C7" s="198"/>
      <c r="D7" s="198"/>
      <c r="E7" s="198"/>
      <c r="F7" s="238"/>
      <c r="G7" s="310"/>
      <c r="H7" s="311"/>
      <c r="I7" s="238"/>
      <c r="J7" s="238"/>
      <c r="K7" s="446"/>
    </row>
    <row r="8" spans="1:11" x14ac:dyDescent="0.25">
      <c r="A8" s="218" t="s">
        <v>18</v>
      </c>
      <c r="B8" s="219"/>
      <c r="C8" s="219"/>
      <c r="D8" s="219"/>
      <c r="E8" s="312">
        <f>+MAX('Normen en kosten'!C5:C16)</f>
        <v>255</v>
      </c>
      <c r="F8" s="238"/>
      <c r="G8" s="238"/>
      <c r="H8" s="238"/>
      <c r="I8" s="238"/>
      <c r="J8" s="238"/>
      <c r="K8" s="446"/>
    </row>
    <row r="9" spans="1:11" x14ac:dyDescent="0.25">
      <c r="A9" s="238"/>
      <c r="B9" s="238"/>
      <c r="C9" s="238"/>
      <c r="D9" s="238"/>
      <c r="E9" s="238"/>
      <c r="F9" s="238"/>
      <c r="G9" s="238"/>
      <c r="H9" s="238"/>
      <c r="I9" s="238"/>
      <c r="J9" s="238"/>
      <c r="K9" s="446"/>
    </row>
    <row r="10" spans="1:11" ht="18.75" hidden="1" customHeight="1" x14ac:dyDescent="0.25">
      <c r="E10" s="313" t="s">
        <v>83</v>
      </c>
      <c r="F10" s="267"/>
      <c r="G10" s="314"/>
      <c r="H10" s="267"/>
      <c r="I10" s="315"/>
      <c r="J10" s="238"/>
      <c r="K10" s="446"/>
    </row>
    <row r="11" spans="1:11" ht="15.75" hidden="1" x14ac:dyDescent="0.25">
      <c r="A11" s="316" t="s">
        <v>153</v>
      </c>
      <c r="B11" s="317"/>
      <c r="C11" s="317"/>
      <c r="D11" s="318"/>
      <c r="E11" s="186">
        <f>G11/E8</f>
        <v>3.9215686274509803E-3</v>
      </c>
      <c r="F11" s="319" t="e">
        <f>'19a'!L200/'19a'!M200</f>
        <v>#N/A</v>
      </c>
      <c r="G11" s="293">
        <v>1</v>
      </c>
      <c r="H11" s="387" t="e">
        <f>('19a'!M200*Offertetarief)*G11</f>
        <v>#N/A</v>
      </c>
      <c r="I11" s="320"/>
      <c r="J11" s="238"/>
      <c r="K11" s="446"/>
    </row>
    <row r="12" spans="1:11" ht="15.75" hidden="1" x14ac:dyDescent="0.25">
      <c r="F12" s="287" t="s">
        <v>31</v>
      </c>
      <c r="G12" s="321"/>
      <c r="H12" s="385"/>
    </row>
    <row r="13" spans="1:11" hidden="1" x14ac:dyDescent="0.25"/>
    <row r="14" spans="1:11" hidden="1" x14ac:dyDescent="0.25">
      <c r="A14" s="266" t="str">
        <f>+'Normen en kosten'!G1</f>
        <v>Kosten additionele werkzaamheden</v>
      </c>
      <c r="E14" s="267" t="s">
        <v>14</v>
      </c>
      <c r="F14" s="267" t="s">
        <v>81</v>
      </c>
      <c r="G14" s="267" t="s">
        <v>23</v>
      </c>
      <c r="H14" s="267" t="s">
        <v>24</v>
      </c>
      <c r="I14" s="267" t="s">
        <v>128</v>
      </c>
    </row>
    <row r="15" spans="1:11" hidden="1" x14ac:dyDescent="0.25">
      <c r="A15" s="463" t="str">
        <f>'Normen en kosten'!G3</f>
        <v>Dieptereiniging</v>
      </c>
      <c r="B15" s="464"/>
      <c r="C15" s="464"/>
      <c r="D15" s="464"/>
      <c r="E15" s="187"/>
      <c r="F15" s="189">
        <f>+'Normen en kosten'!I3</f>
        <v>0</v>
      </c>
      <c r="G15" s="375">
        <f>E15*F15</f>
        <v>0</v>
      </c>
      <c r="H15" s="200"/>
      <c r="I15" s="376" t="str">
        <f>IF(H15="","",SUM(G15*H15))</f>
        <v/>
      </c>
    </row>
    <row r="16" spans="1:11" hidden="1" x14ac:dyDescent="0.25">
      <c r="A16" s="461" t="str">
        <f>'Normen en kosten'!G4</f>
        <v>Topstrippen en topcoaten linoleum</v>
      </c>
      <c r="B16" s="462"/>
      <c r="C16" s="462"/>
      <c r="D16" s="462"/>
      <c r="E16" s="188"/>
      <c r="F16" s="191">
        <f>+'Normen en kosten'!I4</f>
        <v>0</v>
      </c>
      <c r="G16" s="375">
        <f t="shared" ref="G16:G29" si="0">E16*F16</f>
        <v>0</v>
      </c>
      <c r="H16" s="190"/>
      <c r="I16" s="376" t="str">
        <f t="shared" ref="I16:I29" si="1">IF(H16="","",SUM(G16*H16))</f>
        <v/>
      </c>
    </row>
    <row r="17" spans="1:11" hidden="1" x14ac:dyDescent="0.25">
      <c r="A17" s="461" t="str">
        <f>'Normen en kosten'!G5</f>
        <v>Recoaten linoleum</v>
      </c>
      <c r="B17" s="462"/>
      <c r="C17" s="462"/>
      <c r="D17" s="462"/>
      <c r="E17" s="188"/>
      <c r="F17" s="191">
        <f>+'Normen en kosten'!I5</f>
        <v>0</v>
      </c>
      <c r="G17" s="375">
        <f t="shared" si="0"/>
        <v>0</v>
      </c>
      <c r="H17" s="190"/>
      <c r="I17" s="376" t="str">
        <f t="shared" si="1"/>
        <v/>
      </c>
    </row>
    <row r="18" spans="1:11" hidden="1" x14ac:dyDescent="0.25">
      <c r="A18" s="461" t="str">
        <f>'Normen en kosten'!G6</f>
        <v>Volsprayen linoleum</v>
      </c>
      <c r="B18" s="462"/>
      <c r="C18" s="462"/>
      <c r="D18" s="462"/>
      <c r="E18" s="188"/>
      <c r="F18" s="191">
        <f>+'Normen en kosten'!I6</f>
        <v>0</v>
      </c>
      <c r="G18" s="375">
        <f t="shared" si="0"/>
        <v>0</v>
      </c>
      <c r="H18" s="190"/>
      <c r="I18" s="376" t="str">
        <f t="shared" si="1"/>
        <v/>
      </c>
    </row>
    <row r="19" spans="1:11" hidden="1" x14ac:dyDescent="0.25">
      <c r="A19" s="461" t="str">
        <f>'Normen en kosten'!G7</f>
        <v>Tapijtreinigen</v>
      </c>
      <c r="B19" s="462"/>
      <c r="C19" s="462"/>
      <c r="D19" s="462"/>
      <c r="E19" s="188"/>
      <c r="F19" s="191">
        <f>+'Normen en kosten'!I7</f>
        <v>0</v>
      </c>
      <c r="G19" s="375">
        <f t="shared" si="0"/>
        <v>0</v>
      </c>
      <c r="H19" s="190"/>
      <c r="I19" s="376" t="str">
        <f t="shared" si="1"/>
        <v/>
      </c>
    </row>
    <row r="20" spans="1:11" hidden="1" x14ac:dyDescent="0.25">
      <c r="A20" s="461" t="str">
        <f>'Normen en kosten'!G8</f>
        <v>Reinigen inloopzones</v>
      </c>
      <c r="B20" s="462"/>
      <c r="C20" s="462"/>
      <c r="D20" s="462"/>
      <c r="E20" s="188"/>
      <c r="F20" s="191">
        <f>+'Normen en kosten'!I8</f>
        <v>0</v>
      </c>
      <c r="G20" s="375">
        <f t="shared" si="0"/>
        <v>0</v>
      </c>
      <c r="H20" s="190"/>
      <c r="I20" s="376" t="str">
        <f t="shared" si="1"/>
        <v/>
      </c>
    </row>
    <row r="21" spans="1:11" hidden="1" x14ac:dyDescent="0.25">
      <c r="A21" s="461" t="str">
        <f>'Normen en kosten'!G9</f>
        <v>Wassen buitengevelglas</v>
      </c>
      <c r="B21" s="462"/>
      <c r="C21" s="462"/>
      <c r="D21" s="462"/>
      <c r="E21" s="188"/>
      <c r="F21" s="191">
        <f>+'Normen en kosten'!I9</f>
        <v>0</v>
      </c>
      <c r="G21" s="375">
        <f t="shared" si="0"/>
        <v>0</v>
      </c>
      <c r="H21" s="190"/>
      <c r="I21" s="376" t="str">
        <f t="shared" si="1"/>
        <v/>
      </c>
    </row>
    <row r="22" spans="1:11" hidden="1" x14ac:dyDescent="0.25">
      <c r="A22" s="461" t="str">
        <f>'Normen en kosten'!G10</f>
        <v>Wassen binnengevelglas</v>
      </c>
      <c r="B22" s="462"/>
      <c r="C22" s="462"/>
      <c r="D22" s="462"/>
      <c r="E22" s="188"/>
      <c r="F22" s="191">
        <f>+'Normen en kosten'!I10</f>
        <v>0</v>
      </c>
      <c r="G22" s="375">
        <f t="shared" si="0"/>
        <v>0</v>
      </c>
      <c r="H22" s="190"/>
      <c r="I22" s="376" t="str">
        <f t="shared" si="1"/>
        <v/>
      </c>
    </row>
    <row r="23" spans="1:11" hidden="1" x14ac:dyDescent="0.25">
      <c r="A23" s="461" t="str">
        <f>'Normen en kosten'!G11</f>
        <v>Wassen separatieglas  1)</v>
      </c>
      <c r="B23" s="462"/>
      <c r="C23" s="462"/>
      <c r="D23" s="462"/>
      <c r="E23" s="188"/>
      <c r="F23" s="191">
        <f>+'Normen en kosten'!I11</f>
        <v>0</v>
      </c>
      <c r="G23" s="375">
        <f t="shared" si="0"/>
        <v>0</v>
      </c>
      <c r="H23" s="190"/>
      <c r="I23" s="376" t="str">
        <f t="shared" si="1"/>
        <v/>
      </c>
    </row>
    <row r="24" spans="1:11" hidden="1" x14ac:dyDescent="0.25">
      <c r="A24" s="461" t="str">
        <f>'Normen en kosten'!G12</f>
        <v>Koepelglas wassen</v>
      </c>
      <c r="B24" s="462"/>
      <c r="C24" s="462"/>
      <c r="D24" s="462"/>
      <c r="E24" s="188"/>
      <c r="F24" s="191">
        <f>+'Normen en kosten'!I12</f>
        <v>0</v>
      </c>
      <c r="G24" s="375">
        <f t="shared" si="0"/>
        <v>0</v>
      </c>
      <c r="H24" s="190"/>
      <c r="I24" s="376" t="str">
        <f t="shared" si="1"/>
        <v/>
      </c>
    </row>
    <row r="25" spans="1:11" hidden="1" x14ac:dyDescent="0.25">
      <c r="A25" s="461" t="str">
        <f>'Normen en kosten'!G13</f>
        <v>Boeidelen wassen</v>
      </c>
      <c r="B25" s="462"/>
      <c r="C25" s="462"/>
      <c r="D25" s="462"/>
      <c r="E25" s="188"/>
      <c r="F25" s="191">
        <f>+'Normen en kosten'!I13</f>
        <v>0</v>
      </c>
      <c r="G25" s="375">
        <f t="shared" si="0"/>
        <v>0</v>
      </c>
      <c r="H25" s="190"/>
      <c r="I25" s="376" t="str">
        <f t="shared" si="1"/>
        <v/>
      </c>
    </row>
    <row r="26" spans="1:11" hidden="1" x14ac:dyDescent="0.25">
      <c r="A26" s="461" t="str">
        <f>'Normen en kosten'!G14</f>
        <v>Gevelbeplating wassen</v>
      </c>
      <c r="B26" s="462"/>
      <c r="C26" s="462"/>
      <c r="D26" s="462"/>
      <c r="E26" s="188"/>
      <c r="F26" s="191">
        <f>+'Normen en kosten'!I14</f>
        <v>0</v>
      </c>
      <c r="G26" s="375">
        <f t="shared" si="0"/>
        <v>0</v>
      </c>
      <c r="H26" s="190"/>
      <c r="I26" s="376" t="str">
        <f t="shared" si="1"/>
        <v/>
      </c>
    </row>
    <row r="27" spans="1:11" hidden="1" x14ac:dyDescent="0.25">
      <c r="A27" s="461" t="str">
        <f>'Normen en kosten'!G15</f>
        <v>Wassen gevelglas entree</v>
      </c>
      <c r="B27" s="462"/>
      <c r="C27" s="462"/>
      <c r="D27" s="462"/>
      <c r="E27" s="188"/>
      <c r="F27" s="191">
        <f>+'Normen en kosten'!I15</f>
        <v>0</v>
      </c>
      <c r="G27" s="375">
        <f t="shared" si="0"/>
        <v>0</v>
      </c>
      <c r="H27" s="190"/>
      <c r="I27" s="376" t="str">
        <f t="shared" si="1"/>
        <v/>
      </c>
    </row>
    <row r="28" spans="1:11" hidden="1" x14ac:dyDescent="0.25">
      <c r="A28" s="461">
        <f>'Normen en kosten'!G16</f>
        <v>0</v>
      </c>
      <c r="B28" s="462"/>
      <c r="C28" s="462"/>
      <c r="D28" s="462"/>
      <c r="E28" s="188"/>
      <c r="F28" s="191">
        <f>+'Normen en kosten'!I16</f>
        <v>0</v>
      </c>
      <c r="G28" s="375">
        <f t="shared" si="0"/>
        <v>0</v>
      </c>
      <c r="H28" s="190"/>
      <c r="I28" s="376" t="str">
        <f t="shared" si="1"/>
        <v/>
      </c>
    </row>
    <row r="29" spans="1:11" hidden="1" x14ac:dyDescent="0.25">
      <c r="A29" s="461">
        <f>'Normen en kosten'!G17</f>
        <v>0</v>
      </c>
      <c r="B29" s="462"/>
      <c r="C29" s="462"/>
      <c r="D29" s="462"/>
      <c r="E29" s="188"/>
      <c r="F29" s="191">
        <f>+'Normen en kosten'!I17</f>
        <v>0</v>
      </c>
      <c r="G29" s="375">
        <f t="shared" si="0"/>
        <v>0</v>
      </c>
      <c r="H29" s="190"/>
      <c r="I29" s="376" t="str">
        <f t="shared" si="1"/>
        <v/>
      </c>
    </row>
    <row r="30" spans="1:11" ht="15.75" hidden="1" x14ac:dyDescent="0.25">
      <c r="H30" s="323" t="s">
        <v>31</v>
      </c>
      <c r="I30" s="377">
        <f>SUM(I15:I24)</f>
        <v>0</v>
      </c>
    </row>
    <row r="31" spans="1:11" hidden="1" x14ac:dyDescent="0.25"/>
    <row r="32" spans="1:11" ht="30" x14ac:dyDescent="0.25">
      <c r="A32" s="266" t="s">
        <v>653</v>
      </c>
      <c r="B32" s="150" t="s">
        <v>722</v>
      </c>
      <c r="C32" s="150" t="s">
        <v>723</v>
      </c>
      <c r="D32" s="150" t="s">
        <v>724</v>
      </c>
      <c r="E32" s="150" t="s">
        <v>725</v>
      </c>
      <c r="F32" s="150" t="s">
        <v>726</v>
      </c>
      <c r="G32" s="67" t="s">
        <v>727</v>
      </c>
      <c r="H32" s="67" t="s">
        <v>728</v>
      </c>
      <c r="I32" s="67" t="s">
        <v>744</v>
      </c>
      <c r="J32" s="67" t="s">
        <v>729</v>
      </c>
      <c r="K32" s="447" t="s">
        <v>25</v>
      </c>
    </row>
    <row r="33" spans="1:11" x14ac:dyDescent="0.25">
      <c r="A33" s="222" t="s">
        <v>717</v>
      </c>
      <c r="B33" s="223">
        <v>52</v>
      </c>
      <c r="C33" s="188">
        <v>1</v>
      </c>
      <c r="D33" s="380">
        <v>13.05</v>
      </c>
      <c r="E33" s="380"/>
      <c r="F33" s="380"/>
      <c r="G33" s="188">
        <v>24</v>
      </c>
      <c r="H33" s="378">
        <f>SUM(D33:F33)</f>
        <v>13.05</v>
      </c>
      <c r="I33" s="145"/>
      <c r="J33" s="378">
        <f>H33+I33</f>
        <v>13.05</v>
      </c>
      <c r="K33" s="378">
        <f>(J33*G33)*B33</f>
        <v>16286.400000000001</v>
      </c>
    </row>
    <row r="34" spans="1:11" x14ac:dyDescent="0.25">
      <c r="A34" s="272" t="s">
        <v>718</v>
      </c>
      <c r="B34" s="273">
        <v>52</v>
      </c>
      <c r="C34" s="188">
        <v>1</v>
      </c>
      <c r="D34" s="380">
        <v>13.05</v>
      </c>
      <c r="E34" s="380"/>
      <c r="F34" s="380"/>
      <c r="G34" s="188">
        <v>24</v>
      </c>
      <c r="H34" s="379">
        <f t="shared" ref="H34:H40" si="2">SUM(D34:F34)</f>
        <v>13.05</v>
      </c>
      <c r="I34" s="146">
        <f>VLOOKUP($H$5,'Kosten VSR (her)controles'!$A$5:$BB$54,35,0)</f>
        <v>0</v>
      </c>
      <c r="J34" s="379">
        <f t="shared" ref="J34:J40" si="3">H34+I34</f>
        <v>13.05</v>
      </c>
      <c r="K34" s="379">
        <f t="shared" ref="K34:K40" si="4">(J34*G34)*B34</f>
        <v>16286.400000000001</v>
      </c>
    </row>
    <row r="35" spans="1:11" x14ac:dyDescent="0.25">
      <c r="A35" s="272" t="s">
        <v>719</v>
      </c>
      <c r="B35" s="273">
        <v>52</v>
      </c>
      <c r="C35" s="188">
        <v>2</v>
      </c>
      <c r="D35" s="380">
        <v>13.72</v>
      </c>
      <c r="E35" s="380"/>
      <c r="F35" s="380">
        <v>0.53</v>
      </c>
      <c r="G35" s="188">
        <v>36.25</v>
      </c>
      <c r="H35" s="380">
        <f t="shared" si="2"/>
        <v>14.25</v>
      </c>
      <c r="I35" s="146">
        <f>VLOOKUP($H$5,'Kosten VSR (her)controles'!$A$5:$BB$54,35,0)</f>
        <v>0</v>
      </c>
      <c r="J35" s="380">
        <f t="shared" si="3"/>
        <v>14.25</v>
      </c>
      <c r="K35" s="380">
        <f t="shared" si="4"/>
        <v>26861.25</v>
      </c>
    </row>
    <row r="36" spans="1:11" x14ac:dyDescent="0.25">
      <c r="A36" s="272" t="s">
        <v>720</v>
      </c>
      <c r="B36" s="273">
        <v>52</v>
      </c>
      <c r="C36" s="188">
        <v>1</v>
      </c>
      <c r="D36" s="380">
        <v>13.05</v>
      </c>
      <c r="E36" s="380"/>
      <c r="F36" s="380"/>
      <c r="G36" s="188">
        <v>31.25</v>
      </c>
      <c r="H36" s="380">
        <f t="shared" si="2"/>
        <v>13.05</v>
      </c>
      <c r="I36" s="146">
        <f>VLOOKUP($H$5,'Kosten VSR (her)controles'!$A$5:$BB$54,35,0)</f>
        <v>0</v>
      </c>
      <c r="J36" s="380">
        <f t="shared" si="3"/>
        <v>13.05</v>
      </c>
      <c r="K36" s="380">
        <f t="shared" si="4"/>
        <v>21206.25</v>
      </c>
    </row>
    <row r="37" spans="1:11" x14ac:dyDescent="0.25">
      <c r="A37" s="272" t="s">
        <v>721</v>
      </c>
      <c r="B37" s="273">
        <v>52</v>
      </c>
      <c r="C37" s="188">
        <v>1</v>
      </c>
      <c r="D37" s="380">
        <v>13.05</v>
      </c>
      <c r="E37" s="380"/>
      <c r="F37" s="380"/>
      <c r="G37" s="188">
        <v>24</v>
      </c>
      <c r="H37" s="380">
        <f t="shared" si="2"/>
        <v>13.05</v>
      </c>
      <c r="I37" s="146">
        <f>VLOOKUP($H$5,'Kosten VSR (her)controles'!$A$5:$BB$54,35,0)</f>
        <v>0</v>
      </c>
      <c r="J37" s="380">
        <f t="shared" si="3"/>
        <v>13.05</v>
      </c>
      <c r="K37" s="380">
        <f t="shared" si="4"/>
        <v>16286.400000000001</v>
      </c>
    </row>
    <row r="38" spans="1:11" x14ac:dyDescent="0.25">
      <c r="A38" s="272"/>
      <c r="B38" s="273"/>
      <c r="C38" s="188"/>
      <c r="D38" s="380"/>
      <c r="E38" s="380"/>
      <c r="F38" s="380"/>
      <c r="G38" s="188"/>
      <c r="H38" s="380">
        <f t="shared" si="2"/>
        <v>0</v>
      </c>
      <c r="I38" s="146">
        <f>VLOOKUP($H$5,'Kosten VSR (her)controles'!$A$5:$BB$54,35,0)</f>
        <v>0</v>
      </c>
      <c r="J38" s="380">
        <f t="shared" si="3"/>
        <v>0</v>
      </c>
      <c r="K38" s="380">
        <f t="shared" si="4"/>
        <v>0</v>
      </c>
    </row>
    <row r="39" spans="1:11" x14ac:dyDescent="0.25">
      <c r="A39" s="272"/>
      <c r="B39" s="273"/>
      <c r="C39" s="188"/>
      <c r="D39" s="380"/>
      <c r="E39" s="380"/>
      <c r="F39" s="380"/>
      <c r="G39" s="188"/>
      <c r="H39" s="380">
        <f t="shared" si="2"/>
        <v>0</v>
      </c>
      <c r="I39" s="146">
        <f>VLOOKUP($H$5,'Kosten VSR (her)controles'!$A$5:$BB$54,35,0)</f>
        <v>0</v>
      </c>
      <c r="J39" s="380">
        <f t="shared" si="3"/>
        <v>0</v>
      </c>
      <c r="K39" s="380">
        <f t="shared" si="4"/>
        <v>0</v>
      </c>
    </row>
    <row r="40" spans="1:11" x14ac:dyDescent="0.25">
      <c r="A40" s="272"/>
      <c r="B40" s="273"/>
      <c r="C40" s="188"/>
      <c r="D40" s="380"/>
      <c r="E40" s="380"/>
      <c r="F40" s="380"/>
      <c r="G40" s="188"/>
      <c r="H40" s="188">
        <f t="shared" si="2"/>
        <v>0</v>
      </c>
      <c r="I40" s="146">
        <f>VLOOKUP($H$5,'Kosten VSR (her)controles'!$A$5:$BB$54,35,0)</f>
        <v>0</v>
      </c>
      <c r="J40" s="380">
        <f t="shared" si="3"/>
        <v>0</v>
      </c>
      <c r="K40" s="380">
        <f t="shared" si="4"/>
        <v>0</v>
      </c>
    </row>
    <row r="41" spans="1:11" hidden="1" x14ac:dyDescent="0.25">
      <c r="A41" s="272"/>
      <c r="B41" s="273"/>
      <c r="C41" s="274"/>
      <c r="D41" s="190"/>
      <c r="E41" s="190"/>
      <c r="F41" s="146"/>
      <c r="G41" s="380" t="str">
        <f t="shared" ref="G41:G42" si="5">IF(E41="","",SUM(E41*F41))</f>
        <v/>
      </c>
      <c r="H41" s="190">
        <f>VLOOKUP($H$5,'Kosten VSR (her)controles'!$A$5:$BB$54,35,0)</f>
        <v>0</v>
      </c>
      <c r="I41" s="383" t="str">
        <f t="shared" ref="I41:I43" si="6">+IF(A41="","",H41*G41)</f>
        <v/>
      </c>
    </row>
    <row r="42" spans="1:11" hidden="1" x14ac:dyDescent="0.25">
      <c r="A42" s="272"/>
      <c r="B42" s="273"/>
      <c r="C42" s="274"/>
      <c r="D42" s="190"/>
      <c r="E42" s="190"/>
      <c r="F42" s="146"/>
      <c r="G42" s="380" t="str">
        <f t="shared" si="5"/>
        <v/>
      </c>
      <c r="H42" s="190">
        <f>VLOOKUP($H$5,'Kosten VSR (her)controles'!$A$5:$BB$54,35,0)</f>
        <v>0</v>
      </c>
      <c r="I42" s="383" t="str">
        <f t="shared" si="6"/>
        <v/>
      </c>
    </row>
    <row r="43" spans="1:11" hidden="1" x14ac:dyDescent="0.25">
      <c r="A43" s="304"/>
      <c r="B43" s="307"/>
      <c r="C43" s="327"/>
      <c r="D43" s="258"/>
      <c r="E43" s="258"/>
      <c r="F43" s="147"/>
      <c r="G43" s="381"/>
      <c r="H43" s="258">
        <f>VLOOKUP($H$5,'Kosten VSR (her)controles'!$A$5:$BB$54,35,0)</f>
        <v>0</v>
      </c>
      <c r="I43" s="384" t="str">
        <f t="shared" si="6"/>
        <v/>
      </c>
    </row>
    <row r="44" spans="1:11" ht="15.75" x14ac:dyDescent="0.25">
      <c r="A44" s="238" t="s">
        <v>31</v>
      </c>
      <c r="B44" s="238"/>
      <c r="C44" s="238"/>
      <c r="D44" s="238"/>
      <c r="E44" s="238"/>
      <c r="F44" s="347"/>
      <c r="G44" s="238"/>
      <c r="J44" s="287" t="s">
        <v>31</v>
      </c>
      <c r="K44" s="385">
        <f>SUM(K33:K43)</f>
        <v>96926.700000000012</v>
      </c>
    </row>
    <row r="45" spans="1:11" x14ac:dyDescent="0.25">
      <c r="A45" s="432"/>
      <c r="F45" s="348"/>
    </row>
    <row r="46" spans="1:11" ht="16.5" thickBot="1" x14ac:dyDescent="0.3">
      <c r="A46" s="433" t="s">
        <v>745</v>
      </c>
      <c r="B46" s="434"/>
      <c r="C46" s="434"/>
      <c r="D46" s="434"/>
      <c r="E46" s="434"/>
      <c r="F46" s="434"/>
      <c r="G46" s="434"/>
      <c r="H46" s="435"/>
      <c r="I46" s="436"/>
      <c r="J46" s="256"/>
      <c r="K46" s="448"/>
    </row>
    <row r="47" spans="1:11" x14ac:dyDescent="0.25">
      <c r="A47" s="480" t="s">
        <v>654</v>
      </c>
      <c r="B47" s="481"/>
      <c r="C47" s="481"/>
      <c r="D47" s="481"/>
      <c r="E47" s="481"/>
      <c r="F47" s="481"/>
      <c r="G47" s="481"/>
      <c r="H47" s="481"/>
      <c r="I47" s="482"/>
      <c r="J47" s="256"/>
      <c r="K47" s="448"/>
    </row>
    <row r="48" spans="1:11" x14ac:dyDescent="0.25">
      <c r="A48" s="483"/>
      <c r="B48" s="484"/>
      <c r="C48" s="484"/>
      <c r="D48" s="484"/>
      <c r="E48" s="484"/>
      <c r="F48" s="484"/>
      <c r="G48" s="484"/>
      <c r="H48" s="484"/>
      <c r="I48" s="485"/>
      <c r="J48" s="330"/>
    </row>
    <row r="49" spans="1:12" x14ac:dyDescent="0.25">
      <c r="A49" s="483"/>
      <c r="B49" s="484"/>
      <c r="C49" s="484"/>
      <c r="D49" s="484"/>
      <c r="E49" s="484"/>
      <c r="F49" s="484"/>
      <c r="G49" s="484"/>
      <c r="H49" s="484"/>
      <c r="I49" s="485"/>
    </row>
    <row r="50" spans="1:12" ht="29.25" customHeight="1" thickBot="1" x14ac:dyDescent="0.3">
      <c r="A50" s="486"/>
      <c r="B50" s="487"/>
      <c r="C50" s="487"/>
      <c r="D50" s="487"/>
      <c r="E50" s="487"/>
      <c r="F50" s="487"/>
      <c r="G50" s="487"/>
      <c r="H50" s="487"/>
      <c r="I50" s="488"/>
    </row>
    <row r="51" spans="1:12" x14ac:dyDescent="0.25">
      <c r="K51" s="449"/>
      <c r="L51" s="331"/>
    </row>
    <row r="52" spans="1:12" ht="30" hidden="1" x14ac:dyDescent="0.25">
      <c r="A52" s="199" t="s">
        <v>82</v>
      </c>
      <c r="E52" s="199" t="s">
        <v>131</v>
      </c>
      <c r="F52" s="332" t="s">
        <v>149</v>
      </c>
      <c r="I52" s="199" t="s">
        <v>25</v>
      </c>
    </row>
    <row r="53" spans="1:12" ht="15.75" hidden="1" thickBot="1" x14ac:dyDescent="0.3">
      <c r="A53" s="226" t="s">
        <v>130</v>
      </c>
      <c r="B53" s="226"/>
      <c r="C53" s="226"/>
      <c r="D53" s="226"/>
      <c r="E53" s="333">
        <f>'Kosten VSR (her)controles'!H5</f>
        <v>0</v>
      </c>
      <c r="F53" s="334">
        <f>'Kosten VSR (her)controles'!I5</f>
        <v>4</v>
      </c>
      <c r="G53" s="226"/>
      <c r="H53" s="226"/>
      <c r="I53" s="388">
        <f>SUM(E53*F53)</f>
        <v>0</v>
      </c>
      <c r="J53" s="256"/>
      <c r="K53" s="448"/>
    </row>
  </sheetData>
  <sheetProtection algorithmName="SHA-512" hashValue="D+R3mxsF97eW0jwDW79QjMhFNu58loeSMlPp1UE0jR6U0E0TM6E72CpCDh55Ybw007ufi+/CA6iFKjc28BnFhg==" saltValue="w1eQ0N3B84Wr0WJD8aaV2w==" spinCount="100000" sheet="1" objects="1" scenarios="1"/>
  <mergeCells count="16">
    <mergeCell ref="A47:I50"/>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honeticPr fontId="17" type="noConversion"/>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1C7EF-8FA0-462C-839A-A6393FBF7493}">
  <sheetPr>
    <tabColor rgb="FF9F9289"/>
  </sheetPr>
  <dimension ref="A1:DM250"/>
  <sheetViews>
    <sheetView zoomScaleNormal="100" workbookViewId="0">
      <pane ySplit="4" topLeftCell="A5" activePane="bottomLeft" state="frozen"/>
      <selection activeCell="C5" sqref="C5"/>
      <selection pane="bottomLeft" activeCell="D5" sqref="D5:D199"/>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(her)controles'!A23</f>
        <v>19</v>
      </c>
      <c r="C1" s="90"/>
      <c r="D1" s="94" t="str">
        <f>VLOOKUP(B1,'Kosten VSR (her)controles'!A5:E54,3)</f>
        <v>Gemeentehuis Ondersteunende facilitaire diensten</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t="str">
        <f>VLOOKUP(B1,'Kosten VSR (her)controles'!A5:E54,4)</f>
        <v>Raadhuisplein 1</v>
      </c>
      <c r="E2" s="96" t="str">
        <f>VLOOKUP(B1,'Kosten VSR (her)controles'!A5:E54,5)</f>
        <v>Beilen</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kosten'!D5:E103,2,FALSE)*'19'!$G$11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kosten'!D6:E104,2,FALSE)*'19'!$G$11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kosten'!D7:E105,2,FALSE)*'19'!$G$11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kosten'!D8:E106,2,FALSE)*'19'!$G$11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kosten'!D9:E107,2,FALSE)*'19'!$G$11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kosten'!D10:E108,2,FALSE)*'19'!$G$11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kosten'!D11:E109,2,FALSE)*'19'!$G$11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kosten'!D12:E110,2,FALSE)*'19'!$G$11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kosten'!D13:E111,2,FALSE)*'19'!$G$11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kosten'!D14:E112,2,FALSE)*'19'!$G$11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kosten'!D15:E113,2,FALSE)*'19'!$G$11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kosten'!D16:E114,2,FALSE)*'19'!$G$11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kosten'!D17:E115,2,FALSE)*'19'!$G$11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kosten'!D18:E116,2,FALSE)*'19'!$G$11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kosten'!D19:E117,2,FALSE)*'19'!$G$11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kosten'!D20:E118,2,FALSE)*'19'!$G$11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kosten'!D21:E119,2,FALSE)*'19'!$G$11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kosten'!D22:E120,2,FALSE)*'19'!$G$11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kosten'!D23:E121,2,FALSE)*'19'!$G$11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kosten'!D24:E122,2,FALSE)*'19'!$G$11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kosten'!D25:E123,2,FALSE)*'19'!$G$11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kosten'!D26:E124,2,FALSE)*'19'!$G$11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kosten'!D27:E125,2,FALSE)*'19'!$G$11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kosten'!D28:E126,2,FALSE)*'19'!$G$11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kosten'!D29:E127,2,FALSE)*'19'!$G$11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kosten'!D30:E128,2,FALSE)*'19'!$G$11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kosten'!D31:E129,2,FALSE)*'19'!$G$11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kosten'!D32:E130,2,FALSE)*'19'!$G$11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kosten'!D33:E131,2,FALSE)*'19'!$G$11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kosten'!D34:E132,2,FALSE)*'19'!$G$11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kosten'!D35:E133,2,FALSE)*'19'!$G$11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kosten'!D36:E134,2,FALSE)*'19'!$G$11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kosten'!D37:E135,2,FALSE)*'19'!$G$11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kosten'!D38:E136,2,FALSE)*'19'!$G$11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kosten'!D39:E137,2,FALSE)*'19'!$G$11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kosten'!D40:E138,2,FALSE)*'19'!$G$11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kosten'!D41:E139,2,FALSE)*'19'!$G$11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kosten'!D42:E140,2,FALSE)*'19'!$G$11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kosten'!D43:E141,2,FALSE)*'19'!$G$11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kosten'!D44:E142,2,FALSE)*'19'!$G$11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kosten'!D45:E143,2,FALSE)*'19'!$G$11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kosten'!D46:E144,2,FALSE)*'19'!$G$11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kosten'!D47:E145,2,FALSE)*'19'!$G$11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kosten'!D48:E146,2,FALSE)*'19'!$G$11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kosten'!D49:E147,2,FALSE)*'19'!$G$11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kosten'!D50:E148,2,FALSE)*'19'!$G$11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kosten'!D51:E149,2,FALSE)*'19'!$G$11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kosten'!D52:E150,2,FALSE)*'19'!$G$11</f>
        <v>#N/A</v>
      </c>
      <c r="L52" s="125">
        <f t="shared" si="0"/>
        <v>0</v>
      </c>
      <c r="M52" s="128" t="e">
        <f t="shared" si="2"/>
        <v>#N/A</v>
      </c>
      <c r="O52" s="66"/>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kosten'!D53:E151,2,FALSE)*'19'!$G$11</f>
        <v>#N/A</v>
      </c>
      <c r="L53" s="125">
        <f t="shared" si="0"/>
        <v>0</v>
      </c>
      <c r="M53" s="128" t="e">
        <f t="shared" si="2"/>
        <v>#N/A</v>
      </c>
      <c r="O53" s="66"/>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kosten'!D54:E152,2,FALSE)*'19'!$G$11</f>
        <v>#N/A</v>
      </c>
      <c r="L54" s="125">
        <f t="shared" si="0"/>
        <v>0</v>
      </c>
      <c r="M54" s="128" t="e">
        <f t="shared" si="2"/>
        <v>#N/A</v>
      </c>
      <c r="O54" s="66"/>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kosten'!D55:E153,2,FALSE)*'19'!$G$11</f>
        <v>#N/A</v>
      </c>
      <c r="L55" s="125">
        <f t="shared" si="0"/>
        <v>0</v>
      </c>
      <c r="M55" s="128" t="e">
        <f t="shared" si="2"/>
        <v>#N/A</v>
      </c>
      <c r="O55" s="66"/>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kosten'!D56:E154,2,FALSE)*'19'!$G$11</f>
        <v>#N/A</v>
      </c>
      <c r="L56" s="125">
        <f t="shared" si="0"/>
        <v>0</v>
      </c>
      <c r="M56" s="128" t="e">
        <f t="shared" si="2"/>
        <v>#N/A</v>
      </c>
      <c r="O56" s="6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kosten'!D57:E155,2,FALSE)*'19'!$G$11</f>
        <v>#N/A</v>
      </c>
      <c r="L57" s="125">
        <f t="shared" si="0"/>
        <v>0</v>
      </c>
      <c r="M57" s="128" t="e">
        <f t="shared" si="2"/>
        <v>#N/A</v>
      </c>
      <c r="O57" s="66"/>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kosten'!D58:E156,2,FALSE)*'19'!$G$11</f>
        <v>#N/A</v>
      </c>
      <c r="L58" s="125">
        <f t="shared" si="0"/>
        <v>0</v>
      </c>
      <c r="M58" s="128" t="e">
        <f t="shared" si="2"/>
        <v>#N/A</v>
      </c>
      <c r="O58" s="66"/>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kosten'!D59:E157,2,FALSE)*'19'!$G$11</f>
        <v>#N/A</v>
      </c>
      <c r="L59" s="125">
        <f t="shared" si="0"/>
        <v>0</v>
      </c>
      <c r="M59" s="128" t="e">
        <f t="shared" si="2"/>
        <v>#N/A</v>
      </c>
      <c r="O59" s="66"/>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kosten'!D60:E158,2,FALSE)*'19'!$G$11</f>
        <v>#N/A</v>
      </c>
      <c r="L60" s="125">
        <f t="shared" si="0"/>
        <v>0</v>
      </c>
      <c r="M60" s="128" t="e">
        <f t="shared" si="2"/>
        <v>#N/A</v>
      </c>
      <c r="O60" s="66"/>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kosten'!D61:E159,2,FALSE)*'19'!$G$11</f>
        <v>#N/A</v>
      </c>
      <c r="L61" s="125">
        <f t="shared" si="0"/>
        <v>0</v>
      </c>
      <c r="M61" s="128" t="e">
        <f t="shared" si="2"/>
        <v>#N/A</v>
      </c>
      <c r="O61" s="66"/>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kosten'!D62:E160,2,FALSE)*'19'!$G$11</f>
        <v>#N/A</v>
      </c>
      <c r="L62" s="125">
        <f t="shared" si="0"/>
        <v>0</v>
      </c>
      <c r="M62" s="128" t="e">
        <f t="shared" si="2"/>
        <v>#N/A</v>
      </c>
      <c r="O62" s="66"/>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kosten'!D63:E161,2,FALSE)*'19'!$G$11</f>
        <v>#N/A</v>
      </c>
      <c r="L63" s="125">
        <f t="shared" si="0"/>
        <v>0</v>
      </c>
      <c r="M63" s="128" t="e">
        <f t="shared" si="2"/>
        <v>#N/A</v>
      </c>
      <c r="O63" s="66"/>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kosten'!D64:E162,2,FALSE)*'19'!$G$11</f>
        <v>#N/A</v>
      </c>
      <c r="L64" s="125">
        <f t="shared" si="0"/>
        <v>0</v>
      </c>
      <c r="M64" s="128" t="e">
        <f t="shared" si="2"/>
        <v>#N/A</v>
      </c>
      <c r="O64" s="66"/>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kosten'!D65:E163,2,FALSE)*'19'!$G$11</f>
        <v>#N/A</v>
      </c>
      <c r="L65" s="125">
        <f t="shared" si="0"/>
        <v>0</v>
      </c>
      <c r="M65" s="128" t="e">
        <f t="shared" si="2"/>
        <v>#N/A</v>
      </c>
      <c r="O65" s="66"/>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kosten'!D66:E164,2,FALSE)*'19'!$G$11</f>
        <v>#N/A</v>
      </c>
      <c r="L66" s="125">
        <f t="shared" si="0"/>
        <v>0</v>
      </c>
      <c r="M66" s="128" t="e">
        <f t="shared" si="2"/>
        <v>#N/A</v>
      </c>
      <c r="O66" s="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kosten'!D67:E165,2,FALSE)*'19'!$G$11</f>
        <v>#N/A</v>
      </c>
      <c r="L67" s="125">
        <f t="shared" si="0"/>
        <v>0</v>
      </c>
      <c r="M67" s="128" t="e">
        <f t="shared" si="2"/>
        <v>#N/A</v>
      </c>
      <c r="O67" s="66"/>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kosten'!D68:E166,2,FALSE)*'19'!$G$11</f>
        <v>#N/A</v>
      </c>
      <c r="L68" s="125">
        <f t="shared" si="0"/>
        <v>0</v>
      </c>
      <c r="M68" s="128" t="e">
        <f t="shared" si="2"/>
        <v>#N/A</v>
      </c>
      <c r="O68" s="66"/>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kosten'!D69:E167,2,FALSE)*'19'!$G$11</f>
        <v>#N/A</v>
      </c>
      <c r="L69" s="125">
        <f t="shared" ref="L69:L132" si="3">+I69*G69</f>
        <v>0</v>
      </c>
      <c r="M69" s="128" t="e">
        <f t="shared" si="2"/>
        <v>#N/A</v>
      </c>
      <c r="O69" s="66"/>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4">F70&amp;I70</f>
        <v>#N/A</v>
      </c>
      <c r="K70" s="127" t="e">
        <f>+VLOOKUP(J70,'Normen en kosten'!D70:E168,2,FALSE)*'19'!$G$11</f>
        <v>#N/A</v>
      </c>
      <c r="L70" s="125">
        <f t="shared" si="3"/>
        <v>0</v>
      </c>
      <c r="M70" s="128" t="e">
        <f t="shared" ref="M70:M133" si="5">+IF(K70=0,0,L70/K70)</f>
        <v>#N/A</v>
      </c>
      <c r="O70" s="66"/>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4"/>
        <v>#N/A</v>
      </c>
      <c r="K71" s="127" t="e">
        <f>+VLOOKUP(J71,'Normen en kosten'!D71:E169,2,FALSE)*'19'!$G$11</f>
        <v>#N/A</v>
      </c>
      <c r="L71" s="125">
        <f t="shared" si="3"/>
        <v>0</v>
      </c>
      <c r="M71" s="128" t="e">
        <f t="shared" si="5"/>
        <v>#N/A</v>
      </c>
      <c r="O71" s="66"/>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4"/>
        <v>#N/A</v>
      </c>
      <c r="K72" s="127" t="e">
        <f>+VLOOKUP(J72,'Normen en kosten'!D72:E170,2,FALSE)*'19'!$G$11</f>
        <v>#N/A</v>
      </c>
      <c r="L72" s="125">
        <f t="shared" si="3"/>
        <v>0</v>
      </c>
      <c r="M72" s="128" t="e">
        <f t="shared" si="5"/>
        <v>#N/A</v>
      </c>
      <c r="O72" s="66"/>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4"/>
        <v>#N/A</v>
      </c>
      <c r="K73" s="127" t="e">
        <f>+VLOOKUP(J73,'Normen en kosten'!D73:E171,2,FALSE)*'19'!$G$11</f>
        <v>#N/A</v>
      </c>
      <c r="L73" s="125">
        <f t="shared" si="3"/>
        <v>0</v>
      </c>
      <c r="M73" s="128" t="e">
        <f t="shared" si="5"/>
        <v>#N/A</v>
      </c>
      <c r="O73" s="66"/>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4"/>
        <v>#N/A</v>
      </c>
      <c r="K74" s="127" t="e">
        <f>+VLOOKUP(J74,'Normen en kosten'!D74:E172,2,FALSE)*'19'!$G$11</f>
        <v>#N/A</v>
      </c>
      <c r="L74" s="125">
        <f t="shared" si="3"/>
        <v>0</v>
      </c>
      <c r="M74" s="128" t="e">
        <f t="shared" si="5"/>
        <v>#N/A</v>
      </c>
      <c r="O74" s="66"/>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4"/>
        <v>#N/A</v>
      </c>
      <c r="K75" s="127" t="e">
        <f>+VLOOKUP(J75,'Normen en kosten'!D75:E173,2,FALSE)*'19'!$G$11</f>
        <v>#N/A</v>
      </c>
      <c r="L75" s="125">
        <f t="shared" si="3"/>
        <v>0</v>
      </c>
      <c r="M75" s="128" t="e">
        <f t="shared" si="5"/>
        <v>#N/A</v>
      </c>
      <c r="O75" s="66"/>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4"/>
        <v>#N/A</v>
      </c>
      <c r="K76" s="127" t="e">
        <f>+VLOOKUP(J76,'Normen en kosten'!D76:E174,2,FALSE)*'19'!$G$11</f>
        <v>#N/A</v>
      </c>
      <c r="L76" s="125">
        <f t="shared" si="3"/>
        <v>0</v>
      </c>
      <c r="M76" s="128" t="e">
        <f t="shared" si="5"/>
        <v>#N/A</v>
      </c>
      <c r="O76" s="6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4"/>
        <v>#N/A</v>
      </c>
      <c r="K77" s="127" t="e">
        <f>+VLOOKUP(J77,'Normen en kosten'!D77:E175,2,FALSE)*'19'!$G$11</f>
        <v>#N/A</v>
      </c>
      <c r="L77" s="125">
        <f t="shared" si="3"/>
        <v>0</v>
      </c>
      <c r="M77" s="128" t="e">
        <f t="shared" si="5"/>
        <v>#N/A</v>
      </c>
      <c r="O77" s="66"/>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4"/>
        <v>#N/A</v>
      </c>
      <c r="K78" s="127" t="e">
        <f>+VLOOKUP(J78,'Normen en kosten'!D78:E176,2,FALSE)*'19'!$G$11</f>
        <v>#N/A</v>
      </c>
      <c r="L78" s="125">
        <f t="shared" si="3"/>
        <v>0</v>
      </c>
      <c r="M78" s="128" t="e">
        <f t="shared" si="5"/>
        <v>#N/A</v>
      </c>
      <c r="O78" s="66"/>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4"/>
        <v>#N/A</v>
      </c>
      <c r="K79" s="127" t="e">
        <f>+VLOOKUP(J79,'Normen en kosten'!D79:E177,2,FALSE)*'19'!$G$11</f>
        <v>#N/A</v>
      </c>
      <c r="L79" s="125">
        <f t="shared" si="3"/>
        <v>0</v>
      </c>
      <c r="M79" s="128" t="e">
        <f t="shared" si="5"/>
        <v>#N/A</v>
      </c>
      <c r="O79" s="66"/>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4"/>
        <v>#N/A</v>
      </c>
      <c r="K80" s="127" t="e">
        <f>+VLOOKUP(J80,'Normen en kosten'!D80:E178,2,FALSE)*'19'!$G$11</f>
        <v>#N/A</v>
      </c>
      <c r="L80" s="125">
        <f t="shared" si="3"/>
        <v>0</v>
      </c>
      <c r="M80" s="128" t="e">
        <f t="shared" si="5"/>
        <v>#N/A</v>
      </c>
      <c r="O80" s="66"/>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4"/>
        <v>#N/A</v>
      </c>
      <c r="K81" s="127" t="e">
        <f>+VLOOKUP(J81,'Normen en kosten'!D81:E179,2,FALSE)*'19'!$G$11</f>
        <v>#N/A</v>
      </c>
      <c r="L81" s="125">
        <f t="shared" si="3"/>
        <v>0</v>
      </c>
      <c r="M81" s="128" t="e">
        <f t="shared" si="5"/>
        <v>#N/A</v>
      </c>
      <c r="O81" s="66"/>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4"/>
        <v>#N/A</v>
      </c>
      <c r="K82" s="127" t="e">
        <f>+VLOOKUP(J82,'Normen en kosten'!D82:E180,2,FALSE)*'19'!$G$11</f>
        <v>#N/A</v>
      </c>
      <c r="L82" s="125">
        <f t="shared" si="3"/>
        <v>0</v>
      </c>
      <c r="M82" s="128" t="e">
        <f t="shared" si="5"/>
        <v>#N/A</v>
      </c>
      <c r="O82" s="66"/>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4"/>
        <v>#N/A</v>
      </c>
      <c r="K83" s="127" t="e">
        <f>+VLOOKUP(J83,'Normen en kosten'!D83:E181,2,FALSE)*'19'!$G$11</f>
        <v>#N/A</v>
      </c>
      <c r="L83" s="125">
        <f t="shared" si="3"/>
        <v>0</v>
      </c>
      <c r="M83" s="128" t="e">
        <f t="shared" si="5"/>
        <v>#N/A</v>
      </c>
      <c r="O83" s="66"/>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4"/>
        <v>#N/A</v>
      </c>
      <c r="K84" s="127" t="e">
        <f>+VLOOKUP(J84,'Normen en kosten'!D84:E182,2,FALSE)*'19'!$G$11</f>
        <v>#N/A</v>
      </c>
      <c r="L84" s="125">
        <f t="shared" si="3"/>
        <v>0</v>
      </c>
      <c r="M84" s="128" t="e">
        <f t="shared" si="5"/>
        <v>#N/A</v>
      </c>
      <c r="O84" s="66"/>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4"/>
        <v>#N/A</v>
      </c>
      <c r="K85" s="127" t="e">
        <f>+VLOOKUP(J85,'Normen en kosten'!D85:E183,2,FALSE)*'19'!$G$11</f>
        <v>#N/A</v>
      </c>
      <c r="L85" s="125">
        <f t="shared" si="3"/>
        <v>0</v>
      </c>
      <c r="M85" s="128" t="e">
        <f t="shared" si="5"/>
        <v>#N/A</v>
      </c>
      <c r="O85" s="66"/>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4"/>
        <v>#N/A</v>
      </c>
      <c r="K86" s="127" t="e">
        <f>+VLOOKUP(J86,'Normen en kosten'!D86:E184,2,FALSE)*'19'!$G$11</f>
        <v>#N/A</v>
      </c>
      <c r="L86" s="125">
        <f t="shared" si="3"/>
        <v>0</v>
      </c>
      <c r="M86" s="128" t="e">
        <f t="shared" si="5"/>
        <v>#N/A</v>
      </c>
      <c r="O86" s="6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4"/>
        <v>#N/A</v>
      </c>
      <c r="K87" s="127" t="e">
        <f>+VLOOKUP(J87,'Normen en kosten'!D87:E185,2,FALSE)*'19'!$G$11</f>
        <v>#N/A</v>
      </c>
      <c r="L87" s="125">
        <f t="shared" si="3"/>
        <v>0</v>
      </c>
      <c r="M87" s="128" t="e">
        <f t="shared" si="5"/>
        <v>#N/A</v>
      </c>
      <c r="O87" s="66"/>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4"/>
        <v>#N/A</v>
      </c>
      <c r="K88" s="127" t="e">
        <f>+VLOOKUP(J88,'Normen en kosten'!D88:E186,2,FALSE)*'19'!$G$11</f>
        <v>#N/A</v>
      </c>
      <c r="L88" s="125">
        <f t="shared" si="3"/>
        <v>0</v>
      </c>
      <c r="M88" s="128" t="e">
        <f t="shared" si="5"/>
        <v>#N/A</v>
      </c>
      <c r="O88" s="66"/>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4"/>
        <v>#N/A</v>
      </c>
      <c r="K89" s="127" t="e">
        <f>+VLOOKUP(J89,'Normen en kosten'!D89:E187,2,FALSE)*'19'!$G$11</f>
        <v>#N/A</v>
      </c>
      <c r="L89" s="125">
        <f t="shared" si="3"/>
        <v>0</v>
      </c>
      <c r="M89" s="128" t="e">
        <f t="shared" si="5"/>
        <v>#N/A</v>
      </c>
      <c r="O89" s="66"/>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4"/>
        <v>#N/A</v>
      </c>
      <c r="K90" s="127" t="e">
        <f>+VLOOKUP(J90,'Normen en kosten'!D90:E188,2,FALSE)*'19'!$G$11</f>
        <v>#N/A</v>
      </c>
      <c r="L90" s="125">
        <f t="shared" si="3"/>
        <v>0</v>
      </c>
      <c r="M90" s="128" t="e">
        <f t="shared" si="5"/>
        <v>#N/A</v>
      </c>
      <c r="O90" s="66"/>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4"/>
        <v>#N/A</v>
      </c>
      <c r="K91" s="127" t="e">
        <f>+VLOOKUP(J91,'Normen en kosten'!D91:E189,2,FALSE)*'19'!$G$11</f>
        <v>#N/A</v>
      </c>
      <c r="L91" s="125">
        <f t="shared" si="3"/>
        <v>0</v>
      </c>
      <c r="M91" s="128" t="e">
        <f t="shared" si="5"/>
        <v>#N/A</v>
      </c>
      <c r="O91" s="66"/>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4"/>
        <v>#N/A</v>
      </c>
      <c r="K92" s="127" t="e">
        <f>+VLOOKUP(J92,'Normen en kosten'!D92:E190,2,FALSE)*'19'!$G$11</f>
        <v>#N/A</v>
      </c>
      <c r="L92" s="125">
        <f t="shared" si="3"/>
        <v>0</v>
      </c>
      <c r="M92" s="128" t="e">
        <f t="shared" si="5"/>
        <v>#N/A</v>
      </c>
      <c r="O92" s="66"/>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4"/>
        <v>#N/A</v>
      </c>
      <c r="K93" s="127" t="e">
        <f>+VLOOKUP(J93,'Normen en kosten'!D93:E191,2,FALSE)*'19'!$G$11</f>
        <v>#N/A</v>
      </c>
      <c r="L93" s="125">
        <f t="shared" si="3"/>
        <v>0</v>
      </c>
      <c r="M93" s="128" t="e">
        <f t="shared" si="5"/>
        <v>#N/A</v>
      </c>
      <c r="O93" s="66"/>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4"/>
        <v>#N/A</v>
      </c>
      <c r="K94" s="127" t="e">
        <f>+VLOOKUP(J94,'Normen en kosten'!D94:E192,2,FALSE)*'19'!$G$11</f>
        <v>#N/A</v>
      </c>
      <c r="L94" s="125">
        <f t="shared" si="3"/>
        <v>0</v>
      </c>
      <c r="M94" s="128" t="e">
        <f t="shared" si="5"/>
        <v>#N/A</v>
      </c>
      <c r="O94" s="66"/>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4"/>
        <v>#N/A</v>
      </c>
      <c r="K95" s="127" t="e">
        <f>+VLOOKUP(J95,'Normen en kosten'!D95:E193,2,FALSE)*'19'!$G$11</f>
        <v>#N/A</v>
      </c>
      <c r="L95" s="125">
        <f t="shared" si="3"/>
        <v>0</v>
      </c>
      <c r="M95" s="128" t="e">
        <f t="shared" si="5"/>
        <v>#N/A</v>
      </c>
      <c r="O95" s="66"/>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4"/>
        <v>#N/A</v>
      </c>
      <c r="K96" s="127" t="e">
        <f>+VLOOKUP(J96,'Normen en kosten'!D96:E194,2,FALSE)*'19'!$G$11</f>
        <v>#N/A</v>
      </c>
      <c r="L96" s="125">
        <f t="shared" si="3"/>
        <v>0</v>
      </c>
      <c r="M96" s="128" t="e">
        <f t="shared" si="5"/>
        <v>#N/A</v>
      </c>
      <c r="O96" s="66"/>
    </row>
    <row r="97" spans="1:15" x14ac:dyDescent="0.25">
      <c r="A97" s="124"/>
      <c r="B97" s="125"/>
      <c r="C97" s="129"/>
      <c r="D97" s="129" t="e">
        <f>VLOOKUP(C97,'Dropdown vloerafw en cat'!P123:Q140,2,FALSE)</f>
        <v>#N/A</v>
      </c>
      <c r="E97" s="126"/>
      <c r="F97" s="126" t="e">
        <f>VLOOKUP(D97,'Normen en kosten'!$A$5:$B$103,2,FALSE)</f>
        <v>#N/A</v>
      </c>
      <c r="G97" s="125"/>
      <c r="H97" s="125"/>
      <c r="I97" s="125"/>
      <c r="J97" s="125" t="e">
        <f t="shared" si="4"/>
        <v>#N/A</v>
      </c>
      <c r="K97" s="127" t="e">
        <f>+VLOOKUP(J97,'Normen en kosten'!D97:E195,2,FALSE)*'19'!$G$11</f>
        <v>#N/A</v>
      </c>
      <c r="L97" s="125">
        <f t="shared" si="3"/>
        <v>0</v>
      </c>
      <c r="M97" s="128" t="e">
        <f t="shared" si="5"/>
        <v>#N/A</v>
      </c>
      <c r="O97" s="66"/>
    </row>
    <row r="98" spans="1:15" x14ac:dyDescent="0.25">
      <c r="A98" s="124"/>
      <c r="B98" s="125"/>
      <c r="C98" s="129"/>
      <c r="D98" s="129" t="e">
        <f>VLOOKUP(C98,'Dropdown vloerafw en cat'!P124:Q141,2,FALSE)</f>
        <v>#N/A</v>
      </c>
      <c r="E98" s="126"/>
      <c r="F98" s="126" t="e">
        <f>VLOOKUP(D98,'Normen en kosten'!$A$5:$B$103,2,FALSE)</f>
        <v>#N/A</v>
      </c>
      <c r="G98" s="125"/>
      <c r="H98" s="125"/>
      <c r="I98" s="125"/>
      <c r="J98" s="125" t="e">
        <f t="shared" si="4"/>
        <v>#N/A</v>
      </c>
      <c r="K98" s="127" t="e">
        <f>+VLOOKUP(J98,'Normen en kosten'!D98:E196,2,FALSE)*'19'!$G$11</f>
        <v>#N/A</v>
      </c>
      <c r="L98" s="125">
        <f t="shared" si="3"/>
        <v>0</v>
      </c>
      <c r="M98" s="128" t="e">
        <f t="shared" si="5"/>
        <v>#N/A</v>
      </c>
      <c r="O98" s="66"/>
    </row>
    <row r="99" spans="1:15" x14ac:dyDescent="0.25">
      <c r="A99" s="124"/>
      <c r="B99" s="125"/>
      <c r="C99" s="129"/>
      <c r="D99" s="129" t="e">
        <f>VLOOKUP(C99,'Dropdown vloerafw en cat'!P125:Q142,2,FALSE)</f>
        <v>#N/A</v>
      </c>
      <c r="E99" s="126"/>
      <c r="F99" s="126" t="e">
        <f>VLOOKUP(D99,'Normen en kosten'!$A$5:$B$103,2,FALSE)</f>
        <v>#N/A</v>
      </c>
      <c r="G99" s="125"/>
      <c r="H99" s="125"/>
      <c r="I99" s="125"/>
      <c r="J99" s="125" t="e">
        <f t="shared" si="4"/>
        <v>#N/A</v>
      </c>
      <c r="K99" s="127" t="e">
        <f>+VLOOKUP(J99,'Normen en kosten'!D99:E197,2,FALSE)*'19'!$G$11</f>
        <v>#N/A</v>
      </c>
      <c r="L99" s="125">
        <f t="shared" si="3"/>
        <v>0</v>
      </c>
      <c r="M99" s="128" t="e">
        <f t="shared" si="5"/>
        <v>#N/A</v>
      </c>
      <c r="N99" s="93"/>
      <c r="O99" s="66"/>
    </row>
    <row r="100" spans="1:15" x14ac:dyDescent="0.25">
      <c r="A100" s="124"/>
      <c r="B100" s="125"/>
      <c r="C100" s="129"/>
      <c r="D100" s="129" t="e">
        <f>VLOOKUP(C100,'Dropdown vloerafw en cat'!P126:Q143,2,FALSE)</f>
        <v>#N/A</v>
      </c>
      <c r="E100" s="126"/>
      <c r="F100" s="126" t="e">
        <f>VLOOKUP(D100,'Normen en kosten'!$A$5:$B$103,2,FALSE)</f>
        <v>#N/A</v>
      </c>
      <c r="G100" s="125"/>
      <c r="H100" s="125"/>
      <c r="I100" s="125"/>
      <c r="J100" s="125" t="e">
        <f t="shared" si="4"/>
        <v>#N/A</v>
      </c>
      <c r="K100" s="127" t="e">
        <f>+VLOOKUP(J100,'Normen en kosten'!D100:E198,2,FALSE)*'19'!$G$11</f>
        <v>#N/A</v>
      </c>
      <c r="L100" s="125">
        <f t="shared" si="3"/>
        <v>0</v>
      </c>
      <c r="M100" s="128" t="e">
        <f t="shared" si="5"/>
        <v>#N/A</v>
      </c>
      <c r="O100" s="66"/>
    </row>
    <row r="101" spans="1:15" x14ac:dyDescent="0.25">
      <c r="A101" s="124"/>
      <c r="B101" s="125"/>
      <c r="C101" s="129"/>
      <c r="D101" s="129" t="e">
        <f>VLOOKUP(C101,'Dropdown vloerafw en cat'!P127:Q144,2,FALSE)</f>
        <v>#N/A</v>
      </c>
      <c r="E101" s="126"/>
      <c r="F101" s="126" t="e">
        <f>VLOOKUP(D101,'Normen en kosten'!$A$5:$B$103,2,FALSE)</f>
        <v>#N/A</v>
      </c>
      <c r="G101" s="125"/>
      <c r="H101" s="125"/>
      <c r="I101" s="125"/>
      <c r="J101" s="125" t="e">
        <f t="shared" si="4"/>
        <v>#N/A</v>
      </c>
      <c r="K101" s="127" t="e">
        <f>+VLOOKUP(J101,'Normen en kosten'!D101:E199,2,FALSE)*'19'!$G$11</f>
        <v>#N/A</v>
      </c>
      <c r="L101" s="125">
        <f t="shared" si="3"/>
        <v>0</v>
      </c>
      <c r="M101" s="128" t="e">
        <f t="shared" si="5"/>
        <v>#N/A</v>
      </c>
      <c r="O101" s="66"/>
    </row>
    <row r="102" spans="1:15" x14ac:dyDescent="0.25">
      <c r="A102" s="124"/>
      <c r="B102" s="125"/>
      <c r="C102" s="129"/>
      <c r="D102" s="129" t="e">
        <f>VLOOKUP(C102,'Dropdown vloerafw en cat'!P128:Q145,2,FALSE)</f>
        <v>#N/A</v>
      </c>
      <c r="E102" s="126"/>
      <c r="F102" s="126" t="e">
        <f>VLOOKUP(D102,'Normen en kosten'!$A$5:$B$103,2,FALSE)</f>
        <v>#N/A</v>
      </c>
      <c r="G102" s="125"/>
      <c r="H102" s="125"/>
      <c r="I102" s="125"/>
      <c r="J102" s="125" t="e">
        <f t="shared" si="4"/>
        <v>#N/A</v>
      </c>
      <c r="K102" s="127" t="e">
        <f>+VLOOKUP(J102,'Normen en kosten'!D102:E200,2,FALSE)*'19'!$G$11</f>
        <v>#N/A</v>
      </c>
      <c r="L102" s="125">
        <f t="shared" si="3"/>
        <v>0</v>
      </c>
      <c r="M102" s="128" t="e">
        <f t="shared" si="5"/>
        <v>#N/A</v>
      </c>
      <c r="O102" s="66"/>
    </row>
    <row r="103" spans="1:15" x14ac:dyDescent="0.25">
      <c r="A103" s="124"/>
      <c r="B103" s="125"/>
      <c r="C103" s="129"/>
      <c r="D103" s="129" t="e">
        <f>VLOOKUP(C103,'Dropdown vloerafw en cat'!P129:Q146,2,FALSE)</f>
        <v>#N/A</v>
      </c>
      <c r="E103" s="126"/>
      <c r="F103" s="126" t="e">
        <f>VLOOKUP(D103,'Normen en kosten'!$A$5:$B$103,2,FALSE)</f>
        <v>#N/A</v>
      </c>
      <c r="G103" s="125"/>
      <c r="H103" s="125"/>
      <c r="I103" s="125"/>
      <c r="J103" s="125" t="e">
        <f t="shared" si="4"/>
        <v>#N/A</v>
      </c>
      <c r="K103" s="127" t="e">
        <f>+VLOOKUP(J103,'Normen en kosten'!D103:E201,2,FALSE)*'19'!$G$11</f>
        <v>#N/A</v>
      </c>
      <c r="L103" s="125">
        <f t="shared" si="3"/>
        <v>0</v>
      </c>
      <c r="M103" s="128" t="e">
        <f t="shared" si="5"/>
        <v>#N/A</v>
      </c>
      <c r="O103" s="66"/>
    </row>
    <row r="104" spans="1:15" x14ac:dyDescent="0.25">
      <c r="A104" s="124"/>
      <c r="B104" s="125"/>
      <c r="C104" s="129"/>
      <c r="D104" s="129" t="e">
        <f>VLOOKUP(C104,'Dropdown vloerafw en cat'!P130:Q147,2,FALSE)</f>
        <v>#N/A</v>
      </c>
      <c r="E104" s="126"/>
      <c r="F104" s="126" t="e">
        <f>VLOOKUP(D104,'Normen en kosten'!$A$5:$B$103,2,FALSE)</f>
        <v>#N/A</v>
      </c>
      <c r="G104" s="125"/>
      <c r="H104" s="125"/>
      <c r="I104" s="125"/>
      <c r="J104" s="125" t="e">
        <f t="shared" si="4"/>
        <v>#N/A</v>
      </c>
      <c r="K104" s="127" t="e">
        <f>+VLOOKUP(J104,'Normen en kosten'!D104:E202,2,FALSE)*'19'!$G$11</f>
        <v>#N/A</v>
      </c>
      <c r="L104" s="125">
        <f t="shared" si="3"/>
        <v>0</v>
      </c>
      <c r="M104" s="128" t="e">
        <f t="shared" si="5"/>
        <v>#N/A</v>
      </c>
      <c r="O104" s="66"/>
    </row>
    <row r="105" spans="1:15" x14ac:dyDescent="0.25">
      <c r="A105" s="124"/>
      <c r="B105" s="125"/>
      <c r="C105" s="129"/>
      <c r="D105" s="129" t="e">
        <f>VLOOKUP(C105,'Dropdown vloerafw en cat'!P131:Q148,2,FALSE)</f>
        <v>#N/A</v>
      </c>
      <c r="E105" s="126"/>
      <c r="F105" s="126" t="e">
        <f>VLOOKUP(D105,'Normen en kosten'!$A$5:$B$103,2,FALSE)</f>
        <v>#N/A</v>
      </c>
      <c r="G105" s="125"/>
      <c r="H105" s="125"/>
      <c r="I105" s="125"/>
      <c r="J105" s="125" t="e">
        <f t="shared" si="4"/>
        <v>#N/A</v>
      </c>
      <c r="K105" s="127" t="e">
        <f>+VLOOKUP(J105,'Normen en kosten'!D105:E203,2,FALSE)*'19'!$G$11</f>
        <v>#N/A</v>
      </c>
      <c r="L105" s="125">
        <f t="shared" si="3"/>
        <v>0</v>
      </c>
      <c r="M105" s="128" t="e">
        <f t="shared" si="5"/>
        <v>#N/A</v>
      </c>
      <c r="O105" s="66"/>
    </row>
    <row r="106" spans="1:15" x14ac:dyDescent="0.25">
      <c r="A106" s="124"/>
      <c r="B106" s="125"/>
      <c r="C106" s="129"/>
      <c r="D106" s="129" t="e">
        <f>VLOOKUP(C106,'Dropdown vloerafw en cat'!P132:Q149,2,FALSE)</f>
        <v>#N/A</v>
      </c>
      <c r="E106" s="126"/>
      <c r="F106" s="126" t="e">
        <f>VLOOKUP(D106,'Normen en kosten'!$A$5:$B$103,2,FALSE)</f>
        <v>#N/A</v>
      </c>
      <c r="G106" s="125"/>
      <c r="H106" s="125"/>
      <c r="I106" s="125"/>
      <c r="J106" s="125" t="e">
        <f t="shared" si="4"/>
        <v>#N/A</v>
      </c>
      <c r="K106" s="127" t="e">
        <f>+VLOOKUP(J106,'Normen en kosten'!D106:E204,2,FALSE)*'19'!$G$11</f>
        <v>#N/A</v>
      </c>
      <c r="L106" s="125">
        <f t="shared" si="3"/>
        <v>0</v>
      </c>
      <c r="M106" s="128" t="e">
        <f t="shared" si="5"/>
        <v>#N/A</v>
      </c>
      <c r="O106" s="66"/>
    </row>
    <row r="107" spans="1:15" x14ac:dyDescent="0.25">
      <c r="A107" s="124"/>
      <c r="B107" s="125"/>
      <c r="C107" s="129"/>
      <c r="D107" s="129" t="e">
        <f>VLOOKUP(C107,'Dropdown vloerafw en cat'!P133:Q150,2,FALSE)</f>
        <v>#N/A</v>
      </c>
      <c r="E107" s="126"/>
      <c r="F107" s="126" t="e">
        <f>VLOOKUP(D107,'Normen en kosten'!$A$5:$B$103,2,FALSE)</f>
        <v>#N/A</v>
      </c>
      <c r="G107" s="125"/>
      <c r="H107" s="125"/>
      <c r="I107" s="125"/>
      <c r="J107" s="125" t="e">
        <f t="shared" si="4"/>
        <v>#N/A</v>
      </c>
      <c r="K107" s="127" t="e">
        <f>+VLOOKUP(J107,'Normen en kosten'!D107:E205,2,FALSE)*'19'!$G$11</f>
        <v>#N/A</v>
      </c>
      <c r="L107" s="125">
        <f t="shared" si="3"/>
        <v>0</v>
      </c>
      <c r="M107" s="128" t="e">
        <f t="shared" si="5"/>
        <v>#N/A</v>
      </c>
      <c r="O107" s="66"/>
    </row>
    <row r="108" spans="1:15" x14ac:dyDescent="0.25">
      <c r="A108" s="124"/>
      <c r="B108" s="125"/>
      <c r="C108" s="129"/>
      <c r="D108" s="129" t="e">
        <f>VLOOKUP(C108,'Dropdown vloerafw en cat'!P134:Q151,2,FALSE)</f>
        <v>#N/A</v>
      </c>
      <c r="E108" s="126"/>
      <c r="F108" s="126" t="e">
        <f>VLOOKUP(D108,'Normen en kosten'!$A$5:$B$103,2,FALSE)</f>
        <v>#N/A</v>
      </c>
      <c r="G108" s="125"/>
      <c r="H108" s="125"/>
      <c r="I108" s="125"/>
      <c r="J108" s="125" t="e">
        <f t="shared" si="4"/>
        <v>#N/A</v>
      </c>
      <c r="K108" s="127" t="e">
        <f>+VLOOKUP(J108,'Normen en kosten'!D108:E206,2,FALSE)*'19'!$G$11</f>
        <v>#N/A</v>
      </c>
      <c r="L108" s="125">
        <f t="shared" si="3"/>
        <v>0</v>
      </c>
      <c r="M108" s="128" t="e">
        <f t="shared" si="5"/>
        <v>#N/A</v>
      </c>
      <c r="O108" s="66"/>
    </row>
    <row r="109" spans="1:15" x14ac:dyDescent="0.25">
      <c r="A109" s="124"/>
      <c r="B109" s="125"/>
      <c r="C109" s="129"/>
      <c r="D109" s="129" t="e">
        <f>VLOOKUP(C109,'Dropdown vloerafw en cat'!P135:Q152,2,FALSE)</f>
        <v>#N/A</v>
      </c>
      <c r="E109" s="126"/>
      <c r="F109" s="126" t="e">
        <f>VLOOKUP(D109,'Normen en kosten'!$A$5:$B$103,2,FALSE)</f>
        <v>#N/A</v>
      </c>
      <c r="G109" s="125"/>
      <c r="H109" s="125"/>
      <c r="I109" s="125"/>
      <c r="J109" s="125" t="e">
        <f t="shared" si="4"/>
        <v>#N/A</v>
      </c>
      <c r="K109" s="127" t="e">
        <f>+VLOOKUP(J109,'Normen en kosten'!D109:E207,2,FALSE)*'19'!$G$11</f>
        <v>#N/A</v>
      </c>
      <c r="L109" s="125">
        <f t="shared" si="3"/>
        <v>0</v>
      </c>
      <c r="M109" s="128" t="e">
        <f t="shared" si="5"/>
        <v>#N/A</v>
      </c>
      <c r="O109" s="66"/>
    </row>
    <row r="110" spans="1:15" x14ac:dyDescent="0.25">
      <c r="A110" s="124"/>
      <c r="B110" s="125"/>
      <c r="C110" s="129"/>
      <c r="D110" s="129" t="e">
        <f>VLOOKUP(C110,'Dropdown vloerafw en cat'!P136:Q153,2,FALSE)</f>
        <v>#N/A</v>
      </c>
      <c r="E110" s="126"/>
      <c r="F110" s="126" t="e">
        <f>VLOOKUP(D110,'Normen en kosten'!$A$5:$B$103,2,FALSE)</f>
        <v>#N/A</v>
      </c>
      <c r="G110" s="125"/>
      <c r="H110" s="125"/>
      <c r="I110" s="125"/>
      <c r="J110" s="125" t="e">
        <f t="shared" si="4"/>
        <v>#N/A</v>
      </c>
      <c r="K110" s="127" t="e">
        <f>+VLOOKUP(J110,'Normen en kosten'!D110:E208,2,FALSE)*'19'!$G$11</f>
        <v>#N/A</v>
      </c>
      <c r="L110" s="125">
        <f t="shared" si="3"/>
        <v>0</v>
      </c>
      <c r="M110" s="128" t="e">
        <f t="shared" si="5"/>
        <v>#N/A</v>
      </c>
      <c r="O110" s="66"/>
    </row>
    <row r="111" spans="1:15" x14ac:dyDescent="0.25">
      <c r="A111" s="124"/>
      <c r="B111" s="125"/>
      <c r="C111" s="129"/>
      <c r="D111" s="129" t="e">
        <f>VLOOKUP(C111,'Dropdown vloerafw en cat'!P137:Q154,2,FALSE)</f>
        <v>#N/A</v>
      </c>
      <c r="E111" s="126"/>
      <c r="F111" s="126" t="e">
        <f>VLOOKUP(D111,'Normen en kosten'!$A$5:$B$103,2,FALSE)</f>
        <v>#N/A</v>
      </c>
      <c r="G111" s="125"/>
      <c r="H111" s="125"/>
      <c r="I111" s="125"/>
      <c r="J111" s="125" t="e">
        <f t="shared" si="4"/>
        <v>#N/A</v>
      </c>
      <c r="K111" s="127" t="e">
        <f>+VLOOKUP(J111,'Normen en kosten'!D111:E209,2,FALSE)*'19'!$G$11</f>
        <v>#N/A</v>
      </c>
      <c r="L111" s="125">
        <f t="shared" si="3"/>
        <v>0</v>
      </c>
      <c r="M111" s="128" t="e">
        <f t="shared" si="5"/>
        <v>#N/A</v>
      </c>
      <c r="O111" s="66"/>
    </row>
    <row r="112" spans="1:15" x14ac:dyDescent="0.25">
      <c r="A112" s="124"/>
      <c r="B112" s="125"/>
      <c r="C112" s="129"/>
      <c r="D112" s="129" t="e">
        <f>VLOOKUP(C112,'Dropdown vloerafw en cat'!P138:Q155,2,FALSE)</f>
        <v>#N/A</v>
      </c>
      <c r="E112" s="126"/>
      <c r="F112" s="126" t="e">
        <f>VLOOKUP(D112,'Normen en kosten'!$A$5:$B$103,2,FALSE)</f>
        <v>#N/A</v>
      </c>
      <c r="G112" s="125"/>
      <c r="H112" s="125"/>
      <c r="I112" s="125"/>
      <c r="J112" s="125" t="e">
        <f t="shared" si="4"/>
        <v>#N/A</v>
      </c>
      <c r="K112" s="127" t="e">
        <f>+VLOOKUP(J112,'Normen en kosten'!D112:E210,2,FALSE)*'19'!$G$11</f>
        <v>#N/A</v>
      </c>
      <c r="L112" s="125">
        <f t="shared" si="3"/>
        <v>0</v>
      </c>
      <c r="M112" s="128" t="e">
        <f t="shared" si="5"/>
        <v>#N/A</v>
      </c>
      <c r="O112" s="66"/>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4"/>
        <v>#N/A</v>
      </c>
      <c r="K113" s="127" t="e">
        <f>+VLOOKUP(J113,'Normen en kosten'!D113:E211,2,FALSE)*'19'!$G$11</f>
        <v>#N/A</v>
      </c>
      <c r="L113" s="125">
        <f t="shared" si="3"/>
        <v>0</v>
      </c>
      <c r="M113" s="128" t="e">
        <f t="shared" si="5"/>
        <v>#N/A</v>
      </c>
      <c r="O113" s="66"/>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4"/>
        <v>#N/A</v>
      </c>
      <c r="K114" s="127" t="e">
        <f>+VLOOKUP(J114,'Normen en kosten'!D114:E212,2,FALSE)*'19'!$G$11</f>
        <v>#N/A</v>
      </c>
      <c r="L114" s="125">
        <f t="shared" si="3"/>
        <v>0</v>
      </c>
      <c r="M114" s="128" t="e">
        <f t="shared" si="5"/>
        <v>#N/A</v>
      </c>
      <c r="O114" s="66"/>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4"/>
        <v>#N/A</v>
      </c>
      <c r="K115" s="127" t="e">
        <f>+VLOOKUP(J115,'Normen en kosten'!D115:E213,2,FALSE)*'19'!$G$11</f>
        <v>#N/A</v>
      </c>
      <c r="L115" s="125">
        <f t="shared" si="3"/>
        <v>0</v>
      </c>
      <c r="M115" s="128" t="e">
        <f t="shared" si="5"/>
        <v>#N/A</v>
      </c>
      <c r="O115" s="66"/>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4"/>
        <v>#N/A</v>
      </c>
      <c r="K116" s="127" t="e">
        <f>+VLOOKUP(J116,'Normen en kosten'!D116:E214,2,FALSE)*'19'!$G$11</f>
        <v>#N/A</v>
      </c>
      <c r="L116" s="125">
        <f t="shared" si="3"/>
        <v>0</v>
      </c>
      <c r="M116" s="128" t="e">
        <f t="shared" si="5"/>
        <v>#N/A</v>
      </c>
      <c r="O116" s="6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4"/>
        <v>#N/A</v>
      </c>
      <c r="K117" s="127" t="e">
        <f>+VLOOKUP(J117,'Normen en kosten'!D117:E215,2,FALSE)*'19'!$G$11</f>
        <v>#N/A</v>
      </c>
      <c r="L117" s="125">
        <f t="shared" si="3"/>
        <v>0</v>
      </c>
      <c r="M117" s="128" t="e">
        <f t="shared" si="5"/>
        <v>#N/A</v>
      </c>
      <c r="O117" s="66"/>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4"/>
        <v>#N/A</v>
      </c>
      <c r="K118" s="127" t="e">
        <f>+VLOOKUP(J118,'Normen en kosten'!D118:E216,2,FALSE)*'19'!$G$11</f>
        <v>#N/A</v>
      </c>
      <c r="L118" s="125">
        <f t="shared" si="3"/>
        <v>0</v>
      </c>
      <c r="M118" s="128" t="e">
        <f t="shared" si="5"/>
        <v>#N/A</v>
      </c>
      <c r="O118" s="66"/>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4"/>
        <v>#N/A</v>
      </c>
      <c r="K119" s="127" t="e">
        <f>+VLOOKUP(J119,'Normen en kosten'!D119:E217,2,FALSE)*'19'!$G$11</f>
        <v>#N/A</v>
      </c>
      <c r="L119" s="125">
        <f t="shared" si="3"/>
        <v>0</v>
      </c>
      <c r="M119" s="128" t="e">
        <f t="shared" si="5"/>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4"/>
        <v>#N/A</v>
      </c>
      <c r="K120" s="127" t="e">
        <f>+VLOOKUP(J120,'Normen en kosten'!D120:E218,2,FALSE)*'19'!$G$11</f>
        <v>#N/A</v>
      </c>
      <c r="L120" s="125">
        <f t="shared" si="3"/>
        <v>0</v>
      </c>
      <c r="M120" s="128" t="e">
        <f t="shared" si="5"/>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4"/>
        <v>#N/A</v>
      </c>
      <c r="K121" s="127" t="e">
        <f>+VLOOKUP(J121,'Normen en kosten'!D121:E219,2,FALSE)*'19'!$G$11</f>
        <v>#N/A</v>
      </c>
      <c r="L121" s="125">
        <f t="shared" si="3"/>
        <v>0</v>
      </c>
      <c r="M121" s="128" t="e">
        <f t="shared" si="5"/>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4"/>
        <v>#N/A</v>
      </c>
      <c r="K122" s="127" t="e">
        <f>+VLOOKUP(J122,'Normen en kosten'!D122:E220,2,FALSE)*'19'!$G$11</f>
        <v>#N/A</v>
      </c>
      <c r="L122" s="125">
        <f t="shared" si="3"/>
        <v>0</v>
      </c>
      <c r="M122" s="128" t="e">
        <f t="shared" si="5"/>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4"/>
        <v>#N/A</v>
      </c>
      <c r="K123" s="127" t="e">
        <f>+VLOOKUP(J123,'Normen en kosten'!D123:E221,2,FALSE)*'19'!$G$11</f>
        <v>#N/A</v>
      </c>
      <c r="L123" s="125">
        <f t="shared" si="3"/>
        <v>0</v>
      </c>
      <c r="M123" s="128" t="e">
        <f t="shared" si="5"/>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4"/>
        <v>#N/A</v>
      </c>
      <c r="K124" s="127" t="e">
        <f>+VLOOKUP(J124,'Normen en kosten'!D124:E222,2,FALSE)*'19'!$G$11</f>
        <v>#N/A</v>
      </c>
      <c r="L124" s="125">
        <f t="shared" si="3"/>
        <v>0</v>
      </c>
      <c r="M124" s="128" t="e">
        <f t="shared" si="5"/>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4"/>
        <v>#N/A</v>
      </c>
      <c r="K125" s="127" t="e">
        <f>+VLOOKUP(J125,'Normen en kosten'!D125:E223,2,FALSE)*'19'!$G$11</f>
        <v>#N/A</v>
      </c>
      <c r="L125" s="125">
        <f t="shared" si="3"/>
        <v>0</v>
      </c>
      <c r="M125" s="128" t="e">
        <f t="shared" si="5"/>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4"/>
        <v>#N/A</v>
      </c>
      <c r="K126" s="127" t="e">
        <f>+VLOOKUP(J126,'Normen en kosten'!D126:E224,2,FALSE)*'19'!$G$11</f>
        <v>#N/A</v>
      </c>
      <c r="L126" s="125">
        <f t="shared" si="3"/>
        <v>0</v>
      </c>
      <c r="M126" s="128" t="e">
        <f t="shared" si="5"/>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4"/>
        <v>#N/A</v>
      </c>
      <c r="K127" s="127" t="e">
        <f>+VLOOKUP(J127,'Normen en kosten'!D127:E225,2,FALSE)*'19'!$G$11</f>
        <v>#N/A</v>
      </c>
      <c r="L127" s="125">
        <f t="shared" si="3"/>
        <v>0</v>
      </c>
      <c r="M127" s="128" t="e">
        <f t="shared" si="5"/>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4"/>
        <v>#N/A</v>
      </c>
      <c r="K128" s="127" t="e">
        <f>+VLOOKUP(J128,'Normen en kosten'!D128:E226,2,FALSE)*'19'!$G$11</f>
        <v>#N/A</v>
      </c>
      <c r="L128" s="125">
        <f t="shared" si="3"/>
        <v>0</v>
      </c>
      <c r="M128" s="128" t="e">
        <f t="shared" si="5"/>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4"/>
        <v>#N/A</v>
      </c>
      <c r="K129" s="127" t="e">
        <f>+VLOOKUP(J129,'Normen en kosten'!D129:E227,2,FALSE)*'19'!$G$11</f>
        <v>#N/A</v>
      </c>
      <c r="L129" s="125">
        <f t="shared" si="3"/>
        <v>0</v>
      </c>
      <c r="M129" s="128" t="e">
        <f t="shared" si="5"/>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4"/>
        <v>#N/A</v>
      </c>
      <c r="K130" s="127" t="e">
        <f>+VLOOKUP(J130,'Normen en kosten'!D130:E228,2,FALSE)*'19'!$G$11</f>
        <v>#N/A</v>
      </c>
      <c r="L130" s="125">
        <f t="shared" si="3"/>
        <v>0</v>
      </c>
      <c r="M130" s="128" t="e">
        <f t="shared" si="5"/>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4"/>
        <v>#N/A</v>
      </c>
      <c r="K131" s="127" t="e">
        <f>+VLOOKUP(J131,'Normen en kosten'!D131:E229,2,FALSE)*'19'!$G$11</f>
        <v>#N/A</v>
      </c>
      <c r="L131" s="125">
        <f t="shared" si="3"/>
        <v>0</v>
      </c>
      <c r="M131" s="128" t="e">
        <f t="shared" si="5"/>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4"/>
        <v>#N/A</v>
      </c>
      <c r="K132" s="127" t="e">
        <f>+VLOOKUP(J132,'Normen en kosten'!D132:E230,2,FALSE)*'19'!$G$11</f>
        <v>#N/A</v>
      </c>
      <c r="L132" s="125">
        <f t="shared" si="3"/>
        <v>0</v>
      </c>
      <c r="M132" s="128" t="e">
        <f t="shared" si="5"/>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4"/>
        <v>#N/A</v>
      </c>
      <c r="K133" s="127" t="e">
        <f>+VLOOKUP(J133,'Normen en kosten'!D133:E231,2,FALSE)*'19'!$G$11</f>
        <v>#N/A</v>
      </c>
      <c r="L133" s="125">
        <f t="shared" ref="L133:L196" si="6">+I133*G133</f>
        <v>0</v>
      </c>
      <c r="M133" s="128" t="e">
        <f t="shared" si="5"/>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7">F134&amp;I134</f>
        <v>#N/A</v>
      </c>
      <c r="K134" s="127" t="e">
        <f>+VLOOKUP(J134,'Normen en kosten'!D134:E232,2,FALSE)*'19'!$G$11</f>
        <v>#N/A</v>
      </c>
      <c r="L134" s="125">
        <f t="shared" si="6"/>
        <v>0</v>
      </c>
      <c r="M134" s="128" t="e">
        <f t="shared" ref="M134:M197" si="8">+IF(K134=0,0,L134/K134)</f>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7"/>
        <v>#N/A</v>
      </c>
      <c r="K135" s="127" t="e">
        <f>+VLOOKUP(J135,'Normen en kosten'!D135:E233,2,FALSE)*'19'!$G$11</f>
        <v>#N/A</v>
      </c>
      <c r="L135" s="125">
        <f t="shared" si="6"/>
        <v>0</v>
      </c>
      <c r="M135" s="128" t="e">
        <f t="shared" si="8"/>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7"/>
        <v>#N/A</v>
      </c>
      <c r="K136" s="127" t="e">
        <f>+VLOOKUP(J136,'Normen en kosten'!D136:E234,2,FALSE)*'19'!$G$11</f>
        <v>#N/A</v>
      </c>
      <c r="L136" s="125">
        <f t="shared" si="6"/>
        <v>0</v>
      </c>
      <c r="M136" s="128" t="e">
        <f t="shared" si="8"/>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7"/>
        <v>#N/A</v>
      </c>
      <c r="K137" s="127" t="e">
        <f>+VLOOKUP(J137,'Normen en kosten'!D137:E235,2,FALSE)*'19'!$G$11</f>
        <v>#N/A</v>
      </c>
      <c r="L137" s="125">
        <f t="shared" si="6"/>
        <v>0</v>
      </c>
      <c r="M137" s="128" t="e">
        <f t="shared" si="8"/>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7"/>
        <v>#N/A</v>
      </c>
      <c r="K138" s="127" t="e">
        <f>+VLOOKUP(J138,'Normen en kosten'!D138:E236,2,FALSE)*'19'!$G$11</f>
        <v>#N/A</v>
      </c>
      <c r="L138" s="125">
        <f t="shared" si="6"/>
        <v>0</v>
      </c>
      <c r="M138" s="128" t="e">
        <f t="shared" si="8"/>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7"/>
        <v>#N/A</v>
      </c>
      <c r="K139" s="127" t="e">
        <f>+VLOOKUP(J139,'Normen en kosten'!D139:E237,2,FALSE)*'19'!$G$11</f>
        <v>#N/A</v>
      </c>
      <c r="L139" s="125">
        <f t="shared" si="6"/>
        <v>0</v>
      </c>
      <c r="M139" s="128" t="e">
        <f t="shared" si="8"/>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7"/>
        <v>#N/A</v>
      </c>
      <c r="K140" s="127" t="e">
        <f>+VLOOKUP(J140,'Normen en kosten'!D140:E238,2,FALSE)*'19'!$G$11</f>
        <v>#N/A</v>
      </c>
      <c r="L140" s="125">
        <f t="shared" si="6"/>
        <v>0</v>
      </c>
      <c r="M140" s="128" t="e">
        <f t="shared" si="8"/>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7"/>
        <v>#N/A</v>
      </c>
      <c r="K141" s="127" t="e">
        <f>+VLOOKUP(J141,'Normen en kosten'!D141:E239,2,FALSE)*'19'!$G$11</f>
        <v>#N/A</v>
      </c>
      <c r="L141" s="125">
        <f t="shared" si="6"/>
        <v>0</v>
      </c>
      <c r="M141" s="128" t="e">
        <f t="shared" si="8"/>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7"/>
        <v>#N/A</v>
      </c>
      <c r="K142" s="127" t="e">
        <f>+VLOOKUP(J142,'Normen en kosten'!D142:E240,2,FALSE)*'19'!$G$11</f>
        <v>#N/A</v>
      </c>
      <c r="L142" s="125">
        <f t="shared" si="6"/>
        <v>0</v>
      </c>
      <c r="M142" s="128" t="e">
        <f t="shared" si="8"/>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7"/>
        <v>#N/A</v>
      </c>
      <c r="K143" s="127" t="e">
        <f>+VLOOKUP(J143,'Normen en kosten'!D143:E241,2,FALSE)*'19'!$G$11</f>
        <v>#N/A</v>
      </c>
      <c r="L143" s="125">
        <f t="shared" si="6"/>
        <v>0</v>
      </c>
      <c r="M143" s="128" t="e">
        <f t="shared" si="8"/>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7"/>
        <v>#N/A</v>
      </c>
      <c r="K144" s="127" t="e">
        <f>+VLOOKUP(J144,'Normen en kosten'!D144:E242,2,FALSE)*'19'!$G$11</f>
        <v>#N/A</v>
      </c>
      <c r="L144" s="125">
        <f t="shared" si="6"/>
        <v>0</v>
      </c>
      <c r="M144" s="128" t="e">
        <f t="shared" si="8"/>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7"/>
        <v>#N/A</v>
      </c>
      <c r="K145" s="127" t="e">
        <f>+VLOOKUP(J145,'Normen en kosten'!D145:E243,2,FALSE)*'19'!$G$11</f>
        <v>#N/A</v>
      </c>
      <c r="L145" s="125">
        <f t="shared" si="6"/>
        <v>0</v>
      </c>
      <c r="M145" s="128" t="e">
        <f t="shared" si="8"/>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7"/>
        <v>#N/A</v>
      </c>
      <c r="K146" s="127" t="e">
        <f>+VLOOKUP(J146,'Normen en kosten'!D146:E244,2,FALSE)*'19'!$G$11</f>
        <v>#N/A</v>
      </c>
      <c r="L146" s="125">
        <f t="shared" si="6"/>
        <v>0</v>
      </c>
      <c r="M146" s="128" t="e">
        <f t="shared" si="8"/>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7"/>
        <v>#N/A</v>
      </c>
      <c r="K147" s="127" t="e">
        <f>+VLOOKUP(J147,'Normen en kosten'!D147:E245,2,FALSE)*'19'!$G$11</f>
        <v>#N/A</v>
      </c>
      <c r="L147" s="125">
        <f t="shared" si="6"/>
        <v>0</v>
      </c>
      <c r="M147" s="128" t="e">
        <f t="shared" si="8"/>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7"/>
        <v>#N/A</v>
      </c>
      <c r="K148" s="127" t="e">
        <f>+VLOOKUP(J148,'Normen en kosten'!D148:E246,2,FALSE)*'19'!$G$11</f>
        <v>#N/A</v>
      </c>
      <c r="L148" s="125">
        <f t="shared" si="6"/>
        <v>0</v>
      </c>
      <c r="M148" s="128" t="e">
        <f t="shared" si="8"/>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7"/>
        <v>#N/A</v>
      </c>
      <c r="K149" s="127" t="e">
        <f>+VLOOKUP(J149,'Normen en kosten'!D149:E247,2,FALSE)*'19'!$G$11</f>
        <v>#N/A</v>
      </c>
      <c r="L149" s="125">
        <f t="shared" si="6"/>
        <v>0</v>
      </c>
      <c r="M149" s="128" t="e">
        <f t="shared" si="8"/>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7"/>
        <v>#N/A</v>
      </c>
      <c r="K150" s="127" t="e">
        <f>+VLOOKUP(J150,'Normen en kosten'!D150:E248,2,FALSE)*'19'!$G$11</f>
        <v>#N/A</v>
      </c>
      <c r="L150" s="125">
        <f t="shared" si="6"/>
        <v>0</v>
      </c>
      <c r="M150" s="128" t="e">
        <f t="shared" si="8"/>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7"/>
        <v>#N/A</v>
      </c>
      <c r="K151" s="127" t="e">
        <f>+VLOOKUP(J151,'Normen en kosten'!D151:E249,2,FALSE)*'19'!$G$11</f>
        <v>#N/A</v>
      </c>
      <c r="L151" s="125">
        <f t="shared" si="6"/>
        <v>0</v>
      </c>
      <c r="M151" s="128" t="e">
        <f t="shared" si="8"/>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7"/>
        <v>#N/A</v>
      </c>
      <c r="K152" s="127" t="e">
        <f>+VLOOKUP(J152,'Normen en kosten'!D152:E250,2,FALSE)*'19'!$G$11</f>
        <v>#N/A</v>
      </c>
      <c r="L152" s="125">
        <f t="shared" si="6"/>
        <v>0</v>
      </c>
      <c r="M152" s="128" t="e">
        <f t="shared" si="8"/>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7"/>
        <v>#N/A</v>
      </c>
      <c r="K153" s="127" t="e">
        <f>+VLOOKUP(J153,'Normen en kosten'!D153:E251,2,FALSE)*'19'!$G$11</f>
        <v>#N/A</v>
      </c>
      <c r="L153" s="125">
        <f t="shared" si="6"/>
        <v>0</v>
      </c>
      <c r="M153" s="128" t="e">
        <f t="shared" si="8"/>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7"/>
        <v>#N/A</v>
      </c>
      <c r="K154" s="127" t="e">
        <f>+VLOOKUP(J154,'Normen en kosten'!D154:E252,2,FALSE)*'19'!$G$11</f>
        <v>#N/A</v>
      </c>
      <c r="L154" s="125">
        <f t="shared" si="6"/>
        <v>0</v>
      </c>
      <c r="M154" s="128" t="e">
        <f t="shared" si="8"/>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7"/>
        <v>#N/A</v>
      </c>
      <c r="K155" s="127" t="e">
        <f>+VLOOKUP(J155,'Normen en kosten'!D155:E253,2,FALSE)*'19'!$G$11</f>
        <v>#N/A</v>
      </c>
      <c r="L155" s="125">
        <f t="shared" si="6"/>
        <v>0</v>
      </c>
      <c r="M155" s="128" t="e">
        <f t="shared" si="8"/>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7"/>
        <v>#N/A</v>
      </c>
      <c r="K156" s="127" t="e">
        <f>+VLOOKUP(J156,'Normen en kosten'!D156:E254,2,FALSE)*'19'!$G$11</f>
        <v>#N/A</v>
      </c>
      <c r="L156" s="125">
        <f t="shared" si="6"/>
        <v>0</v>
      </c>
      <c r="M156" s="128" t="e">
        <f t="shared" si="8"/>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7"/>
        <v>#N/A</v>
      </c>
      <c r="K157" s="127" t="e">
        <f>+VLOOKUP(J157,'Normen en kosten'!D157:E255,2,FALSE)*'19'!$G$11</f>
        <v>#N/A</v>
      </c>
      <c r="L157" s="125">
        <f t="shared" si="6"/>
        <v>0</v>
      </c>
      <c r="M157" s="128" t="e">
        <f t="shared" si="8"/>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7"/>
        <v>#N/A</v>
      </c>
      <c r="K158" s="127" t="e">
        <f>+VLOOKUP(J158,'Normen en kosten'!D158:E256,2,FALSE)*'19'!$G$11</f>
        <v>#N/A</v>
      </c>
      <c r="L158" s="125">
        <f t="shared" si="6"/>
        <v>0</v>
      </c>
      <c r="M158" s="128" t="e">
        <f t="shared" si="8"/>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7"/>
        <v>#N/A</v>
      </c>
      <c r="K159" s="127" t="e">
        <f>+VLOOKUP(J159,'Normen en kosten'!D159:E257,2,FALSE)*'19'!$G$11</f>
        <v>#N/A</v>
      </c>
      <c r="L159" s="125">
        <f t="shared" si="6"/>
        <v>0</v>
      </c>
      <c r="M159" s="128" t="e">
        <f t="shared" si="8"/>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7"/>
        <v>#N/A</v>
      </c>
      <c r="K160" s="127" t="e">
        <f>+VLOOKUP(J160,'Normen en kosten'!D160:E258,2,FALSE)*'19'!$G$11</f>
        <v>#N/A</v>
      </c>
      <c r="L160" s="125">
        <f t="shared" si="6"/>
        <v>0</v>
      </c>
      <c r="M160" s="128" t="e">
        <f t="shared" si="8"/>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7"/>
        <v>#N/A</v>
      </c>
      <c r="K161" s="127" t="e">
        <f>+VLOOKUP(J161,'Normen en kosten'!D161:E259,2,FALSE)*'19'!$G$11</f>
        <v>#N/A</v>
      </c>
      <c r="L161" s="125">
        <f t="shared" si="6"/>
        <v>0</v>
      </c>
      <c r="M161" s="128" t="e">
        <f t="shared" si="8"/>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7"/>
        <v>#N/A</v>
      </c>
      <c r="K162" s="127" t="e">
        <f>+VLOOKUP(J162,'Normen en kosten'!D162:E260,2,FALSE)*'19'!$G$11</f>
        <v>#N/A</v>
      </c>
      <c r="L162" s="125">
        <f t="shared" si="6"/>
        <v>0</v>
      </c>
      <c r="M162" s="128" t="e">
        <f t="shared" si="8"/>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7"/>
        <v>#N/A</v>
      </c>
      <c r="K163" s="127" t="e">
        <f>+VLOOKUP(J163,'Normen en kosten'!D163:E261,2,FALSE)*'19'!$G$11</f>
        <v>#N/A</v>
      </c>
      <c r="L163" s="125">
        <f t="shared" si="6"/>
        <v>0</v>
      </c>
      <c r="M163" s="128" t="e">
        <f t="shared" si="8"/>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7"/>
        <v>#N/A</v>
      </c>
      <c r="K164" s="127" t="e">
        <f>+VLOOKUP(J164,'Normen en kosten'!D164:E262,2,FALSE)*'19'!$G$11</f>
        <v>#N/A</v>
      </c>
      <c r="L164" s="125">
        <f t="shared" si="6"/>
        <v>0</v>
      </c>
      <c r="M164" s="128" t="e">
        <f t="shared" si="8"/>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7"/>
        <v>#N/A</v>
      </c>
      <c r="K165" s="127" t="e">
        <f>+VLOOKUP(J165,'Normen en kosten'!D165:E263,2,FALSE)*'19'!$G$11</f>
        <v>#N/A</v>
      </c>
      <c r="L165" s="125">
        <f t="shared" si="6"/>
        <v>0</v>
      </c>
      <c r="M165" s="128" t="e">
        <f t="shared" si="8"/>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7"/>
        <v>#N/A</v>
      </c>
      <c r="K166" s="127" t="e">
        <f>+VLOOKUP(J166,'Normen en kosten'!D166:E264,2,FALSE)*'19'!$G$11</f>
        <v>#N/A</v>
      </c>
      <c r="L166" s="125">
        <f t="shared" si="6"/>
        <v>0</v>
      </c>
      <c r="M166" s="128" t="e">
        <f t="shared" si="8"/>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7"/>
        <v>#N/A</v>
      </c>
      <c r="K167" s="127" t="e">
        <f>+VLOOKUP(J167,'Normen en kosten'!D167:E265,2,FALSE)*'19'!$G$11</f>
        <v>#N/A</v>
      </c>
      <c r="L167" s="125">
        <f t="shared" si="6"/>
        <v>0</v>
      </c>
      <c r="M167" s="128" t="e">
        <f t="shared" si="8"/>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7"/>
        <v>#N/A</v>
      </c>
      <c r="K168" s="127" t="e">
        <f>+VLOOKUP(J168,'Normen en kosten'!D168:E266,2,FALSE)*'19'!$G$11</f>
        <v>#N/A</v>
      </c>
      <c r="L168" s="125">
        <f t="shared" si="6"/>
        <v>0</v>
      </c>
      <c r="M168" s="128" t="e">
        <f t="shared" si="8"/>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7"/>
        <v>#N/A</v>
      </c>
      <c r="K169" s="127" t="e">
        <f>+VLOOKUP(J169,'Normen en kosten'!D169:E267,2,FALSE)*'19'!$G$11</f>
        <v>#N/A</v>
      </c>
      <c r="L169" s="125">
        <f t="shared" si="6"/>
        <v>0</v>
      </c>
      <c r="M169" s="128" t="e">
        <f t="shared" si="8"/>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7"/>
        <v>#N/A</v>
      </c>
      <c r="K170" s="127" t="e">
        <f>+VLOOKUP(J170,'Normen en kosten'!D170:E268,2,FALSE)*'19'!$G$11</f>
        <v>#N/A</v>
      </c>
      <c r="L170" s="125">
        <f t="shared" si="6"/>
        <v>0</v>
      </c>
      <c r="M170" s="128" t="e">
        <f t="shared" si="8"/>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7"/>
        <v>#N/A</v>
      </c>
      <c r="K171" s="127" t="e">
        <f>+VLOOKUP(J171,'Normen en kosten'!D171:E269,2,FALSE)*'19'!$G$11</f>
        <v>#N/A</v>
      </c>
      <c r="L171" s="125">
        <f t="shared" si="6"/>
        <v>0</v>
      </c>
      <c r="M171" s="128" t="e">
        <f t="shared" si="8"/>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7"/>
        <v>#N/A</v>
      </c>
      <c r="K172" s="127" t="e">
        <f>+VLOOKUP(J172,'Normen en kosten'!D172:E270,2,FALSE)*'19'!$G$11</f>
        <v>#N/A</v>
      </c>
      <c r="L172" s="125">
        <f t="shared" si="6"/>
        <v>0</v>
      </c>
      <c r="M172" s="128" t="e">
        <f t="shared" si="8"/>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7"/>
        <v>#N/A</v>
      </c>
      <c r="K173" s="127" t="e">
        <f>+VLOOKUP(J173,'Normen en kosten'!D173:E271,2,FALSE)*'19'!$G$11</f>
        <v>#N/A</v>
      </c>
      <c r="L173" s="125">
        <f t="shared" si="6"/>
        <v>0</v>
      </c>
      <c r="M173" s="128" t="e">
        <f t="shared" si="8"/>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7"/>
        <v>#N/A</v>
      </c>
      <c r="K174" s="127" t="e">
        <f>+VLOOKUP(J174,'Normen en kosten'!D174:E272,2,FALSE)*'19'!$G$11</f>
        <v>#N/A</v>
      </c>
      <c r="L174" s="125">
        <f t="shared" si="6"/>
        <v>0</v>
      </c>
      <c r="M174" s="128" t="e">
        <f t="shared" si="8"/>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7"/>
        <v>#N/A</v>
      </c>
      <c r="K175" s="127" t="e">
        <f>+VLOOKUP(J175,'Normen en kosten'!D175:E273,2,FALSE)*'19'!$G$11</f>
        <v>#N/A</v>
      </c>
      <c r="L175" s="125">
        <f t="shared" si="6"/>
        <v>0</v>
      </c>
      <c r="M175" s="128" t="e">
        <f t="shared" si="8"/>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7"/>
        <v>#N/A</v>
      </c>
      <c r="K176" s="127" t="e">
        <f>+VLOOKUP(J176,'Normen en kosten'!D176:E274,2,FALSE)*'19'!$G$11</f>
        <v>#N/A</v>
      </c>
      <c r="L176" s="125">
        <f t="shared" si="6"/>
        <v>0</v>
      </c>
      <c r="M176" s="128" t="e">
        <f t="shared" si="8"/>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7"/>
        <v>#N/A</v>
      </c>
      <c r="K177" s="127" t="e">
        <f>+VLOOKUP(J177,'Normen en kosten'!D177:E275,2,FALSE)*'19'!$G$11</f>
        <v>#N/A</v>
      </c>
      <c r="L177" s="125">
        <f t="shared" si="6"/>
        <v>0</v>
      </c>
      <c r="M177" s="128" t="e">
        <f t="shared" si="8"/>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7"/>
        <v>#N/A</v>
      </c>
      <c r="K178" s="127" t="e">
        <f>+VLOOKUP(J178,'Normen en kosten'!D178:E276,2,FALSE)*'19'!$G$11</f>
        <v>#N/A</v>
      </c>
      <c r="L178" s="125">
        <f t="shared" si="6"/>
        <v>0</v>
      </c>
      <c r="M178" s="128" t="e">
        <f t="shared" si="8"/>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7"/>
        <v>#N/A</v>
      </c>
      <c r="K179" s="127" t="e">
        <f>+VLOOKUP(J179,'Normen en kosten'!D179:E277,2,FALSE)*'19'!$G$11</f>
        <v>#N/A</v>
      </c>
      <c r="L179" s="125">
        <f t="shared" si="6"/>
        <v>0</v>
      </c>
      <c r="M179" s="128" t="e">
        <f t="shared" si="8"/>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7"/>
        <v>#N/A</v>
      </c>
      <c r="K180" s="127" t="e">
        <f>+VLOOKUP(J180,'Normen en kosten'!D180:E278,2,FALSE)*'19'!$G$11</f>
        <v>#N/A</v>
      </c>
      <c r="L180" s="125">
        <f t="shared" si="6"/>
        <v>0</v>
      </c>
      <c r="M180" s="128" t="e">
        <f t="shared" si="8"/>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7"/>
        <v>#N/A</v>
      </c>
      <c r="K181" s="127" t="e">
        <f>+VLOOKUP(J181,'Normen en kosten'!D181:E279,2,FALSE)*'19'!$G$11</f>
        <v>#N/A</v>
      </c>
      <c r="L181" s="125">
        <f t="shared" si="6"/>
        <v>0</v>
      </c>
      <c r="M181" s="128" t="e">
        <f t="shared" si="8"/>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7"/>
        <v>#N/A</v>
      </c>
      <c r="K182" s="127" t="e">
        <f>+VLOOKUP(J182,'Normen en kosten'!D182:E280,2,FALSE)*'19'!$G$11</f>
        <v>#N/A</v>
      </c>
      <c r="L182" s="125">
        <f t="shared" si="6"/>
        <v>0</v>
      </c>
      <c r="M182" s="128" t="e">
        <f t="shared" si="8"/>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7"/>
        <v>#N/A</v>
      </c>
      <c r="K183" s="127" t="e">
        <f>+VLOOKUP(J183,'Normen en kosten'!D183:E281,2,FALSE)*'19'!$G$11</f>
        <v>#N/A</v>
      </c>
      <c r="L183" s="125">
        <f t="shared" si="6"/>
        <v>0</v>
      </c>
      <c r="M183" s="128" t="e">
        <f t="shared" si="8"/>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7"/>
        <v>#N/A</v>
      </c>
      <c r="K184" s="127" t="e">
        <f>+VLOOKUP(J184,'Normen en kosten'!D184:E282,2,FALSE)*'19'!$G$11</f>
        <v>#N/A</v>
      </c>
      <c r="L184" s="125">
        <f t="shared" si="6"/>
        <v>0</v>
      </c>
      <c r="M184" s="128" t="e">
        <f t="shared" si="8"/>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7"/>
        <v>#N/A</v>
      </c>
      <c r="K185" s="127" t="e">
        <f>+VLOOKUP(J185,'Normen en kosten'!D185:E283,2,FALSE)*'19'!$G$11</f>
        <v>#N/A</v>
      </c>
      <c r="L185" s="125">
        <f t="shared" si="6"/>
        <v>0</v>
      </c>
      <c r="M185" s="128" t="e">
        <f t="shared" si="8"/>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7"/>
        <v>#N/A</v>
      </c>
      <c r="K186" s="127" t="e">
        <f>+VLOOKUP(J186,'Normen en kosten'!D186:E284,2,FALSE)*'19'!$G$11</f>
        <v>#N/A</v>
      </c>
      <c r="L186" s="125">
        <f t="shared" si="6"/>
        <v>0</v>
      </c>
      <c r="M186" s="128" t="e">
        <f t="shared" si="8"/>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7"/>
        <v>#N/A</v>
      </c>
      <c r="K187" s="127" t="e">
        <f>+VLOOKUP(J187,'Normen en kosten'!D187:E285,2,FALSE)*'19'!$G$11</f>
        <v>#N/A</v>
      </c>
      <c r="L187" s="125">
        <f t="shared" si="6"/>
        <v>0</v>
      </c>
      <c r="M187" s="128" t="e">
        <f t="shared" si="8"/>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7"/>
        <v>#N/A</v>
      </c>
      <c r="K188" s="127" t="e">
        <f>+VLOOKUP(J188,'Normen en kosten'!D188:E286,2,FALSE)*'19'!$G$11</f>
        <v>#N/A</v>
      </c>
      <c r="L188" s="125">
        <f t="shared" si="6"/>
        <v>0</v>
      </c>
      <c r="M188" s="128" t="e">
        <f t="shared" si="8"/>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7"/>
        <v>#N/A</v>
      </c>
      <c r="K189" s="127" t="e">
        <f>+VLOOKUP(J189,'Normen en kosten'!D189:E287,2,FALSE)*'19'!$G$11</f>
        <v>#N/A</v>
      </c>
      <c r="L189" s="125">
        <f t="shared" si="6"/>
        <v>0</v>
      </c>
      <c r="M189" s="128" t="e">
        <f t="shared" si="8"/>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7"/>
        <v>#N/A</v>
      </c>
      <c r="K190" s="127" t="e">
        <f>+VLOOKUP(J190,'Normen en kosten'!D190:E288,2,FALSE)*'19'!$G$11</f>
        <v>#N/A</v>
      </c>
      <c r="L190" s="125">
        <f t="shared" si="6"/>
        <v>0</v>
      </c>
      <c r="M190" s="128" t="e">
        <f t="shared" si="8"/>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7"/>
        <v>#N/A</v>
      </c>
      <c r="K191" s="127" t="e">
        <f>+VLOOKUP(J191,'Normen en kosten'!D191:E289,2,FALSE)*'19'!$G$11</f>
        <v>#N/A</v>
      </c>
      <c r="L191" s="125">
        <f t="shared" si="6"/>
        <v>0</v>
      </c>
      <c r="M191" s="128" t="e">
        <f t="shared" si="8"/>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7"/>
        <v>#N/A</v>
      </c>
      <c r="K192" s="127" t="e">
        <f>+VLOOKUP(J192,'Normen en kosten'!D192:E290,2,FALSE)*'19'!$G$11</f>
        <v>#N/A</v>
      </c>
      <c r="L192" s="125">
        <f t="shared" si="6"/>
        <v>0</v>
      </c>
      <c r="M192" s="128" t="e">
        <f t="shared" si="8"/>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7"/>
        <v>#N/A</v>
      </c>
      <c r="K193" s="127" t="e">
        <f>+VLOOKUP(J193,'Normen en kosten'!D193:E291,2,FALSE)*'19'!$G$11</f>
        <v>#N/A</v>
      </c>
      <c r="L193" s="125">
        <f t="shared" si="6"/>
        <v>0</v>
      </c>
      <c r="M193" s="128" t="e">
        <f t="shared" si="8"/>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7"/>
        <v>#N/A</v>
      </c>
      <c r="K194" s="127" t="e">
        <f>+VLOOKUP(J194,'Normen en kosten'!D194:E292,2,FALSE)*'19'!$G$11</f>
        <v>#N/A</v>
      </c>
      <c r="L194" s="125">
        <f t="shared" si="6"/>
        <v>0</v>
      </c>
      <c r="M194" s="128" t="e">
        <f t="shared" si="8"/>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7"/>
        <v>#N/A</v>
      </c>
      <c r="K195" s="127" t="e">
        <f>+VLOOKUP(J195,'Normen en kosten'!D195:E293,2,FALSE)*'19'!$G$11</f>
        <v>#N/A</v>
      </c>
      <c r="L195" s="125">
        <f t="shared" si="6"/>
        <v>0</v>
      </c>
      <c r="M195" s="128" t="e">
        <f t="shared" si="8"/>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7"/>
        <v>#N/A</v>
      </c>
      <c r="K196" s="127" t="e">
        <f>+VLOOKUP(J196,'Normen en kosten'!D196:E294,2,FALSE)*'19'!$G$11</f>
        <v>#N/A</v>
      </c>
      <c r="L196" s="125">
        <f t="shared" si="6"/>
        <v>0</v>
      </c>
      <c r="M196" s="128" t="e">
        <f t="shared" si="8"/>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7"/>
        <v>#N/A</v>
      </c>
      <c r="K197" s="127" t="e">
        <f>+VLOOKUP(J197,'Normen en kosten'!D197:E295,2,FALSE)*'19'!$G$11</f>
        <v>#N/A</v>
      </c>
      <c r="L197" s="125">
        <f t="shared" ref="L197:L199" si="9">+I197*G197</f>
        <v>0</v>
      </c>
      <c r="M197" s="128" t="e">
        <f t="shared" si="8"/>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0">F198&amp;I198</f>
        <v>#N/A</v>
      </c>
      <c r="K198" s="127" t="e">
        <f>+VLOOKUP(J198,'Normen en kosten'!D198:E296,2,FALSE)*'19'!$G$11</f>
        <v>#N/A</v>
      </c>
      <c r="L198" s="125">
        <f t="shared" si="9"/>
        <v>0</v>
      </c>
      <c r="M198" s="128" t="e">
        <f t="shared" ref="M198:M199" si="11">+IF(K198=0,0,L198/K198)</f>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0"/>
        <v>#N/A</v>
      </c>
      <c r="K199" s="127" t="e">
        <f>+VLOOKUP(J199,'Normen en kosten'!D199:E297,2,FALSE)*'19'!$G$11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hM5P0zT96Q4C540V7Y8zdilyEx64Sso8k34HcLU8+OV3KK49ui88Iwim5mxAQTumNudKMIPgNmk1G+FIry8SFg==" saltValue="B0ksli6jzH/htxOvWsyrc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30CBC9A-DF9D-4115-B34F-3AB95CE75CEC}">
          <x14:formula1>
            <xm:f>'Dropdown vloerafw en cat'!$B$2:$B$13</xm:f>
          </x14:formula1>
          <xm:sqref>H5:H199</xm:sqref>
        </x14:dataValidation>
        <x14:dataValidation type="list" allowBlank="1" showInputMessage="1" showErrorMessage="1" xr:uid="{5A885F90-CD8F-43DC-8755-D41D0E4F2FA0}">
          <x14:formula1>
            <xm:f>'Dropdown vloerafw en cat'!$P$2:$P$47</xm:f>
          </x14:formula1>
          <xm:sqref>C5:C199</xm:sqref>
        </x14:dataValidation>
        <x14:dataValidation type="list" allowBlank="1" showInputMessage="1" showErrorMessage="1" xr:uid="{25BE5ACD-1F12-46F8-9E31-E36AC5E7B891}">
          <x14:formula1>
            <xm:f>'Dropdown vloerafw en cat'!$K$2:$K$13</xm:f>
          </x14:formula1>
          <xm:sqref>D5:D199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864C-3BB1-47C7-B8D4-94B64E87C7F2}">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20,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f>VLOOKUP(H5,'Kosten VSR (her)controles'!A5:E54,3)</f>
        <v>0</v>
      </c>
      <c r="C4" s="130"/>
      <c r="D4" s="130"/>
      <c r="E4" s="131"/>
      <c r="F4" s="18"/>
      <c r="G4" s="44"/>
      <c r="H4" s="135"/>
      <c r="I4" s="5"/>
      <c r="J4" s="5"/>
      <c r="K4" s="5"/>
    </row>
    <row r="5" spans="1:11" x14ac:dyDescent="0.25">
      <c r="A5" s="29" t="s">
        <v>15</v>
      </c>
      <c r="B5" s="130">
        <f>VLOOKUP(H5,'Kosten VSR (her)controles'!A5:E54,4)</f>
        <v>0</v>
      </c>
      <c r="C5" s="130"/>
      <c r="D5" s="130"/>
      <c r="E5" s="132"/>
      <c r="F5" s="18"/>
      <c r="G5" s="45" t="s">
        <v>19</v>
      </c>
      <c r="H5" s="136">
        <v>20</v>
      </c>
      <c r="I5" s="5"/>
      <c r="J5" s="5"/>
      <c r="K5" s="5"/>
    </row>
    <row r="6" spans="1:11" x14ac:dyDescent="0.25">
      <c r="A6" s="31" t="s">
        <v>17</v>
      </c>
      <c r="B6" s="133">
        <f>VLOOKUP(H5,'Kosten VSR (her)controles'!A5:E54,5)</f>
        <v>0</v>
      </c>
      <c r="C6" s="133"/>
      <c r="D6" s="133"/>
      <c r="E6" s="134"/>
      <c r="F6" s="21"/>
      <c r="G6" s="46" t="s">
        <v>20</v>
      </c>
      <c r="H6" s="137" t="str">
        <f>CONCATENATE(H5,"a")</f>
        <v>20a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'20a'!L200/'20a'!M200</f>
        <v>#N/A</v>
      </c>
      <c r="G11" s="142">
        <v>1</v>
      </c>
      <c r="H11" s="139" t="e">
        <f>('20a'!M200*Offertetarief)*G11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GETPIVOTDATA("m2",'20a'!$H$205,"Cat.","G")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GETPIVOTDATA("m2",'20a'!$A$205,"vloerafwerking","Linoleum")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GETPIVOTDATA("m2",'20a'!$A$205,"vloerafwerking","Tapijt")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t="s">
        <v>334</v>
      </c>
      <c r="B33" s="33"/>
      <c r="C33" s="19"/>
      <c r="D33" s="23" t="s">
        <v>335</v>
      </c>
      <c r="E33" s="60">
        <v>2</v>
      </c>
      <c r="F33" s="145"/>
      <c r="G33" s="100">
        <f t="shared" ref="G33:G42" si="2">IF(E33="","",SUM(E33*F33))</f>
        <v>0</v>
      </c>
      <c r="H33" s="23">
        <f>VLOOKUP($H$5,'Kosten VSR (her)controles'!$A$5:$BB$54,35,0)</f>
        <v>0</v>
      </c>
      <c r="I33" s="62">
        <f>+IF(A33="","",H33*G33)</f>
        <v>0</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pBBhh/8dhXYtAFPFJP7Ow2cEv/zCW273DJQGzr2TUG7YupdIKu6LNn2at0zc3hjnTf1uhvPLlUbJdn6iYv+U2A==" saltValue="XDcUFhEKoSZZ1emZp56Rf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CC0E-A3F4-4196-89B8-A8E49699240B}">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(her)controles'!A24</f>
        <v>20</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kosten'!D5:E103,2,FALSE)*'20'!$G$11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kosten'!D6:E104,2,FALSE)*'20'!$G$11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kosten'!D7:E105,2,FALSE)*'20'!$G$11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kosten'!D8:E106,2,FALSE)*'20'!$G$11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kosten'!D9:E107,2,FALSE)*'20'!$G$11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kosten'!D10:E108,2,FALSE)*'20'!$G$11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kosten'!D11:E109,2,FALSE)*'20'!$G$11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kosten'!D12:E110,2,FALSE)*'20'!$G$11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kosten'!D13:E111,2,FALSE)*'20'!$G$11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kosten'!D14:E112,2,FALSE)*'20'!$G$11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kosten'!D15:E113,2,FALSE)*'20'!$G$11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kosten'!D16:E114,2,FALSE)*'20'!$G$11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kosten'!D17:E115,2,FALSE)*'20'!$G$11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kosten'!D18:E116,2,FALSE)*'20'!$G$11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kosten'!D19:E117,2,FALSE)*'20'!$G$11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kosten'!D20:E118,2,FALSE)*'20'!$G$11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kosten'!D21:E119,2,FALSE)*'20'!$G$11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kosten'!D22:E120,2,FALSE)*'20'!$G$11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kosten'!D23:E121,2,FALSE)*'20'!$G$11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kosten'!D24:E122,2,FALSE)*'20'!$G$11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kosten'!D25:E123,2,FALSE)*'20'!$G$11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kosten'!D26:E124,2,FALSE)*'20'!$G$11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kosten'!D27:E125,2,FALSE)*'20'!$G$11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kosten'!D28:E126,2,FALSE)*'20'!$G$11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kosten'!D29:E127,2,FALSE)*'20'!$G$11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kosten'!D30:E128,2,FALSE)*'20'!$G$11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kosten'!D31:E129,2,FALSE)*'20'!$G$11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kosten'!D32:E130,2,FALSE)*'20'!$G$11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kosten'!D33:E131,2,FALSE)*'20'!$G$11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kosten'!D34:E132,2,FALSE)*'20'!$G$11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kosten'!D35:E133,2,FALSE)*'20'!$G$11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kosten'!D36:E134,2,FALSE)*'20'!$G$11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kosten'!D37:E135,2,FALSE)*'20'!$G$11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kosten'!D38:E136,2,FALSE)*'20'!$G$11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kosten'!D39:E137,2,FALSE)*'20'!$G$11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kosten'!D40:E138,2,FALSE)*'20'!$G$11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kosten'!D41:E139,2,FALSE)*'20'!$G$11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kosten'!D42:E140,2,FALSE)*'20'!$G$11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kosten'!D43:E141,2,FALSE)*'20'!$G$11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kosten'!D44:E142,2,FALSE)*'20'!$G$11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kosten'!D45:E143,2,FALSE)*'20'!$G$11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kosten'!D46:E144,2,FALSE)*'20'!$G$11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kosten'!D47:E145,2,FALSE)*'20'!$G$11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kosten'!D48:E146,2,FALSE)*'20'!$G$11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kosten'!D49:E147,2,FALSE)*'20'!$G$11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kosten'!D50:E148,2,FALSE)*'20'!$G$11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kosten'!D51:E149,2,FALSE)*'20'!$G$11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kosten'!D52:E150,2,FALSE)*'20'!$G$11</f>
        <v>#N/A</v>
      </c>
      <c r="L52" s="125">
        <f t="shared" si="0"/>
        <v>0</v>
      </c>
      <c r="M52" s="128" t="e">
        <f t="shared" si="2"/>
        <v>#N/A</v>
      </c>
      <c r="O52" s="66"/>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kosten'!D53:E151,2,FALSE)*'20'!$G$11</f>
        <v>#N/A</v>
      </c>
      <c r="L53" s="125">
        <f t="shared" si="0"/>
        <v>0</v>
      </c>
      <c r="M53" s="128" t="e">
        <f t="shared" si="2"/>
        <v>#N/A</v>
      </c>
      <c r="O53" s="66"/>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kosten'!D54:E152,2,FALSE)*'20'!$G$11</f>
        <v>#N/A</v>
      </c>
      <c r="L54" s="125">
        <f t="shared" si="0"/>
        <v>0</v>
      </c>
      <c r="M54" s="128" t="e">
        <f t="shared" si="2"/>
        <v>#N/A</v>
      </c>
      <c r="O54" s="66"/>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kosten'!D55:E153,2,FALSE)*'20'!$G$11</f>
        <v>#N/A</v>
      </c>
      <c r="L55" s="125">
        <f t="shared" si="0"/>
        <v>0</v>
      </c>
      <c r="M55" s="128" t="e">
        <f t="shared" si="2"/>
        <v>#N/A</v>
      </c>
      <c r="O55" s="66"/>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kosten'!D56:E154,2,FALSE)*'20'!$G$11</f>
        <v>#N/A</v>
      </c>
      <c r="L56" s="125">
        <f t="shared" si="0"/>
        <v>0</v>
      </c>
      <c r="M56" s="128" t="e">
        <f t="shared" si="2"/>
        <v>#N/A</v>
      </c>
      <c r="O56" s="6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kosten'!D57:E155,2,FALSE)*'20'!$G$11</f>
        <v>#N/A</v>
      </c>
      <c r="L57" s="125">
        <f t="shared" si="0"/>
        <v>0</v>
      </c>
      <c r="M57" s="128" t="e">
        <f t="shared" si="2"/>
        <v>#N/A</v>
      </c>
      <c r="O57" s="66"/>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kosten'!D58:E156,2,FALSE)*'20'!$G$11</f>
        <v>#N/A</v>
      </c>
      <c r="L58" s="125">
        <f t="shared" si="0"/>
        <v>0</v>
      </c>
      <c r="M58" s="128" t="e">
        <f t="shared" si="2"/>
        <v>#N/A</v>
      </c>
      <c r="O58" s="66"/>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kosten'!D59:E157,2,FALSE)*'20'!$G$11</f>
        <v>#N/A</v>
      </c>
      <c r="L59" s="125">
        <f t="shared" si="0"/>
        <v>0</v>
      </c>
      <c r="M59" s="128" t="e">
        <f t="shared" si="2"/>
        <v>#N/A</v>
      </c>
      <c r="O59" s="66"/>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kosten'!D60:E158,2,FALSE)*'20'!$G$11</f>
        <v>#N/A</v>
      </c>
      <c r="L60" s="125">
        <f t="shared" si="0"/>
        <v>0</v>
      </c>
      <c r="M60" s="128" t="e">
        <f t="shared" si="2"/>
        <v>#N/A</v>
      </c>
      <c r="O60" s="66"/>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kosten'!D61:E159,2,FALSE)*'20'!$G$11</f>
        <v>#N/A</v>
      </c>
      <c r="L61" s="125">
        <f t="shared" si="0"/>
        <v>0</v>
      </c>
      <c r="M61" s="128" t="e">
        <f t="shared" si="2"/>
        <v>#N/A</v>
      </c>
      <c r="O61" s="66"/>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kosten'!D62:E160,2,FALSE)*'20'!$G$11</f>
        <v>#N/A</v>
      </c>
      <c r="L62" s="125">
        <f t="shared" si="0"/>
        <v>0</v>
      </c>
      <c r="M62" s="128" t="e">
        <f t="shared" si="2"/>
        <v>#N/A</v>
      </c>
      <c r="O62" s="66"/>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kosten'!D63:E161,2,FALSE)*'20'!$G$11</f>
        <v>#N/A</v>
      </c>
      <c r="L63" s="125">
        <f t="shared" si="0"/>
        <v>0</v>
      </c>
      <c r="M63" s="128" t="e">
        <f t="shared" si="2"/>
        <v>#N/A</v>
      </c>
      <c r="O63" s="66"/>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kosten'!D64:E162,2,FALSE)*'20'!$G$11</f>
        <v>#N/A</v>
      </c>
      <c r="L64" s="125">
        <f t="shared" si="0"/>
        <v>0</v>
      </c>
      <c r="M64" s="128" t="e">
        <f t="shared" si="2"/>
        <v>#N/A</v>
      </c>
      <c r="O64" s="66"/>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kosten'!D65:E163,2,FALSE)*'20'!$G$11</f>
        <v>#N/A</v>
      </c>
      <c r="L65" s="125">
        <f t="shared" si="0"/>
        <v>0</v>
      </c>
      <c r="M65" s="128" t="e">
        <f t="shared" si="2"/>
        <v>#N/A</v>
      </c>
      <c r="O65" s="66"/>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kosten'!D66:E164,2,FALSE)*'20'!$G$11</f>
        <v>#N/A</v>
      </c>
      <c r="L66" s="125">
        <f t="shared" si="0"/>
        <v>0</v>
      </c>
      <c r="M66" s="128" t="e">
        <f t="shared" si="2"/>
        <v>#N/A</v>
      </c>
      <c r="O66" s="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kosten'!D67:E165,2,FALSE)*'20'!$G$11</f>
        <v>#N/A</v>
      </c>
      <c r="L67" s="125">
        <f t="shared" si="0"/>
        <v>0</v>
      </c>
      <c r="M67" s="128" t="e">
        <f t="shared" si="2"/>
        <v>#N/A</v>
      </c>
      <c r="O67" s="66"/>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kosten'!D68:E166,2,FALSE)*'20'!$G$11</f>
        <v>#N/A</v>
      </c>
      <c r="L68" s="125">
        <f t="shared" si="0"/>
        <v>0</v>
      </c>
      <c r="M68" s="128" t="e">
        <f t="shared" si="2"/>
        <v>#N/A</v>
      </c>
      <c r="O68" s="66"/>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kosten'!D69:E167,2,FALSE)*'20'!$G$11</f>
        <v>#N/A</v>
      </c>
      <c r="L69" s="125">
        <f t="shared" ref="L69:L132" si="3">+I69*G69</f>
        <v>0</v>
      </c>
      <c r="M69" s="128" t="e">
        <f t="shared" si="2"/>
        <v>#N/A</v>
      </c>
      <c r="O69" s="66"/>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4">F70&amp;I70</f>
        <v>#N/A</v>
      </c>
      <c r="K70" s="127" t="e">
        <f>+VLOOKUP(J70,'Normen en kosten'!D70:E168,2,FALSE)*'20'!$G$11</f>
        <v>#N/A</v>
      </c>
      <c r="L70" s="125">
        <f t="shared" si="3"/>
        <v>0</v>
      </c>
      <c r="M70" s="128" t="e">
        <f t="shared" ref="M70:M133" si="5">+IF(K70=0,0,L70/K70)</f>
        <v>#N/A</v>
      </c>
      <c r="O70" s="66"/>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4"/>
        <v>#N/A</v>
      </c>
      <c r="K71" s="127" t="e">
        <f>+VLOOKUP(J71,'Normen en kosten'!D71:E169,2,FALSE)*'20'!$G$11</f>
        <v>#N/A</v>
      </c>
      <c r="L71" s="125">
        <f t="shared" si="3"/>
        <v>0</v>
      </c>
      <c r="M71" s="128" t="e">
        <f t="shared" si="5"/>
        <v>#N/A</v>
      </c>
      <c r="O71" s="66"/>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4"/>
        <v>#N/A</v>
      </c>
      <c r="K72" s="127" t="e">
        <f>+VLOOKUP(J72,'Normen en kosten'!D72:E170,2,FALSE)*'20'!$G$11</f>
        <v>#N/A</v>
      </c>
      <c r="L72" s="125">
        <f t="shared" si="3"/>
        <v>0</v>
      </c>
      <c r="M72" s="128" t="e">
        <f t="shared" si="5"/>
        <v>#N/A</v>
      </c>
      <c r="O72" s="66"/>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4"/>
        <v>#N/A</v>
      </c>
      <c r="K73" s="127" t="e">
        <f>+VLOOKUP(J73,'Normen en kosten'!D73:E171,2,FALSE)*'20'!$G$11</f>
        <v>#N/A</v>
      </c>
      <c r="L73" s="125">
        <f t="shared" si="3"/>
        <v>0</v>
      </c>
      <c r="M73" s="128" t="e">
        <f t="shared" si="5"/>
        <v>#N/A</v>
      </c>
      <c r="O73" s="66"/>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4"/>
        <v>#N/A</v>
      </c>
      <c r="K74" s="127" t="e">
        <f>+VLOOKUP(J74,'Normen en kosten'!D74:E172,2,FALSE)*'20'!$G$11</f>
        <v>#N/A</v>
      </c>
      <c r="L74" s="125">
        <f t="shared" si="3"/>
        <v>0</v>
      </c>
      <c r="M74" s="128" t="e">
        <f t="shared" si="5"/>
        <v>#N/A</v>
      </c>
      <c r="O74" s="66"/>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4"/>
        <v>#N/A</v>
      </c>
      <c r="K75" s="127" t="e">
        <f>+VLOOKUP(J75,'Normen en kosten'!D75:E173,2,FALSE)*'20'!$G$11</f>
        <v>#N/A</v>
      </c>
      <c r="L75" s="125">
        <f t="shared" si="3"/>
        <v>0</v>
      </c>
      <c r="M75" s="128" t="e">
        <f t="shared" si="5"/>
        <v>#N/A</v>
      </c>
      <c r="O75" s="66"/>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4"/>
        <v>#N/A</v>
      </c>
      <c r="K76" s="127" t="e">
        <f>+VLOOKUP(J76,'Normen en kosten'!D76:E174,2,FALSE)*'20'!$G$11</f>
        <v>#N/A</v>
      </c>
      <c r="L76" s="125">
        <f t="shared" si="3"/>
        <v>0</v>
      </c>
      <c r="M76" s="128" t="e">
        <f t="shared" si="5"/>
        <v>#N/A</v>
      </c>
      <c r="O76" s="6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4"/>
        <v>#N/A</v>
      </c>
      <c r="K77" s="127" t="e">
        <f>+VLOOKUP(J77,'Normen en kosten'!D77:E175,2,FALSE)*'20'!$G$11</f>
        <v>#N/A</v>
      </c>
      <c r="L77" s="125">
        <f t="shared" si="3"/>
        <v>0</v>
      </c>
      <c r="M77" s="128" t="e">
        <f t="shared" si="5"/>
        <v>#N/A</v>
      </c>
      <c r="O77" s="66"/>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4"/>
        <v>#N/A</v>
      </c>
      <c r="K78" s="127" t="e">
        <f>+VLOOKUP(J78,'Normen en kosten'!D78:E176,2,FALSE)*'20'!$G$11</f>
        <v>#N/A</v>
      </c>
      <c r="L78" s="125">
        <f t="shared" si="3"/>
        <v>0</v>
      </c>
      <c r="M78" s="128" t="e">
        <f t="shared" si="5"/>
        <v>#N/A</v>
      </c>
      <c r="O78" s="66"/>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4"/>
        <v>#N/A</v>
      </c>
      <c r="K79" s="127" t="e">
        <f>+VLOOKUP(J79,'Normen en kosten'!D79:E177,2,FALSE)*'20'!$G$11</f>
        <v>#N/A</v>
      </c>
      <c r="L79" s="125">
        <f t="shared" si="3"/>
        <v>0</v>
      </c>
      <c r="M79" s="128" t="e">
        <f t="shared" si="5"/>
        <v>#N/A</v>
      </c>
      <c r="O79" s="66"/>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4"/>
        <v>#N/A</v>
      </c>
      <c r="K80" s="127" t="e">
        <f>+VLOOKUP(J80,'Normen en kosten'!D80:E178,2,FALSE)*'20'!$G$11</f>
        <v>#N/A</v>
      </c>
      <c r="L80" s="125">
        <f t="shared" si="3"/>
        <v>0</v>
      </c>
      <c r="M80" s="128" t="e">
        <f t="shared" si="5"/>
        <v>#N/A</v>
      </c>
      <c r="O80" s="66"/>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4"/>
        <v>#N/A</v>
      </c>
      <c r="K81" s="127" t="e">
        <f>+VLOOKUP(J81,'Normen en kosten'!D81:E179,2,FALSE)*'20'!$G$11</f>
        <v>#N/A</v>
      </c>
      <c r="L81" s="125">
        <f t="shared" si="3"/>
        <v>0</v>
      </c>
      <c r="M81" s="128" t="e">
        <f t="shared" si="5"/>
        <v>#N/A</v>
      </c>
      <c r="O81" s="66"/>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4"/>
        <v>#N/A</v>
      </c>
      <c r="K82" s="127" t="e">
        <f>+VLOOKUP(J82,'Normen en kosten'!D82:E180,2,FALSE)*'20'!$G$11</f>
        <v>#N/A</v>
      </c>
      <c r="L82" s="125">
        <f t="shared" si="3"/>
        <v>0</v>
      </c>
      <c r="M82" s="128" t="e">
        <f t="shared" si="5"/>
        <v>#N/A</v>
      </c>
      <c r="O82" s="66"/>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4"/>
        <v>#N/A</v>
      </c>
      <c r="K83" s="127" t="e">
        <f>+VLOOKUP(J83,'Normen en kosten'!D83:E181,2,FALSE)*'20'!$G$11</f>
        <v>#N/A</v>
      </c>
      <c r="L83" s="125">
        <f t="shared" si="3"/>
        <v>0</v>
      </c>
      <c r="M83" s="128" t="e">
        <f t="shared" si="5"/>
        <v>#N/A</v>
      </c>
      <c r="O83" s="66"/>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4"/>
        <v>#N/A</v>
      </c>
      <c r="K84" s="127" t="e">
        <f>+VLOOKUP(J84,'Normen en kosten'!D84:E182,2,FALSE)*'20'!$G$11</f>
        <v>#N/A</v>
      </c>
      <c r="L84" s="125">
        <f t="shared" si="3"/>
        <v>0</v>
      </c>
      <c r="M84" s="128" t="e">
        <f t="shared" si="5"/>
        <v>#N/A</v>
      </c>
      <c r="O84" s="66"/>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4"/>
        <v>#N/A</v>
      </c>
      <c r="K85" s="127" t="e">
        <f>+VLOOKUP(J85,'Normen en kosten'!D85:E183,2,FALSE)*'20'!$G$11</f>
        <v>#N/A</v>
      </c>
      <c r="L85" s="125">
        <f t="shared" si="3"/>
        <v>0</v>
      </c>
      <c r="M85" s="128" t="e">
        <f t="shared" si="5"/>
        <v>#N/A</v>
      </c>
      <c r="O85" s="66"/>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4"/>
        <v>#N/A</v>
      </c>
      <c r="K86" s="127" t="e">
        <f>+VLOOKUP(J86,'Normen en kosten'!D86:E184,2,FALSE)*'20'!$G$11</f>
        <v>#N/A</v>
      </c>
      <c r="L86" s="125">
        <f t="shared" si="3"/>
        <v>0</v>
      </c>
      <c r="M86" s="128" t="e">
        <f t="shared" si="5"/>
        <v>#N/A</v>
      </c>
      <c r="O86" s="6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4"/>
        <v>#N/A</v>
      </c>
      <c r="K87" s="127" t="e">
        <f>+VLOOKUP(J87,'Normen en kosten'!D87:E185,2,FALSE)*'20'!$G$11</f>
        <v>#N/A</v>
      </c>
      <c r="L87" s="125">
        <f t="shared" si="3"/>
        <v>0</v>
      </c>
      <c r="M87" s="128" t="e">
        <f t="shared" si="5"/>
        <v>#N/A</v>
      </c>
      <c r="O87" s="66"/>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4"/>
        <v>#N/A</v>
      </c>
      <c r="K88" s="127" t="e">
        <f>+VLOOKUP(J88,'Normen en kosten'!D88:E186,2,FALSE)*'20'!$G$11</f>
        <v>#N/A</v>
      </c>
      <c r="L88" s="125">
        <f t="shared" si="3"/>
        <v>0</v>
      </c>
      <c r="M88" s="128" t="e">
        <f t="shared" si="5"/>
        <v>#N/A</v>
      </c>
      <c r="O88" s="66"/>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4"/>
        <v>#N/A</v>
      </c>
      <c r="K89" s="127" t="e">
        <f>+VLOOKUP(J89,'Normen en kosten'!D89:E187,2,FALSE)*'20'!$G$11</f>
        <v>#N/A</v>
      </c>
      <c r="L89" s="125">
        <f t="shared" si="3"/>
        <v>0</v>
      </c>
      <c r="M89" s="128" t="e">
        <f t="shared" si="5"/>
        <v>#N/A</v>
      </c>
      <c r="O89" s="66"/>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4"/>
        <v>#N/A</v>
      </c>
      <c r="K90" s="127" t="e">
        <f>+VLOOKUP(J90,'Normen en kosten'!D90:E188,2,FALSE)*'20'!$G$11</f>
        <v>#N/A</v>
      </c>
      <c r="L90" s="125">
        <f t="shared" si="3"/>
        <v>0</v>
      </c>
      <c r="M90" s="128" t="e">
        <f t="shared" si="5"/>
        <v>#N/A</v>
      </c>
      <c r="O90" s="66"/>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4"/>
        <v>#N/A</v>
      </c>
      <c r="K91" s="127" t="e">
        <f>+VLOOKUP(J91,'Normen en kosten'!D91:E189,2,FALSE)*'20'!$G$11</f>
        <v>#N/A</v>
      </c>
      <c r="L91" s="125">
        <f t="shared" si="3"/>
        <v>0</v>
      </c>
      <c r="M91" s="128" t="e">
        <f t="shared" si="5"/>
        <v>#N/A</v>
      </c>
      <c r="O91" s="66"/>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4"/>
        <v>#N/A</v>
      </c>
      <c r="K92" s="127" t="e">
        <f>+VLOOKUP(J92,'Normen en kosten'!D92:E190,2,FALSE)*'20'!$G$11</f>
        <v>#N/A</v>
      </c>
      <c r="L92" s="125">
        <f t="shared" si="3"/>
        <v>0</v>
      </c>
      <c r="M92" s="128" t="e">
        <f t="shared" si="5"/>
        <v>#N/A</v>
      </c>
      <c r="O92" s="66"/>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4"/>
        <v>#N/A</v>
      </c>
      <c r="K93" s="127" t="e">
        <f>+VLOOKUP(J93,'Normen en kosten'!D93:E191,2,FALSE)*'20'!$G$11</f>
        <v>#N/A</v>
      </c>
      <c r="L93" s="125">
        <f t="shared" si="3"/>
        <v>0</v>
      </c>
      <c r="M93" s="128" t="e">
        <f t="shared" si="5"/>
        <v>#N/A</v>
      </c>
      <c r="O93" s="66"/>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4"/>
        <v>#N/A</v>
      </c>
      <c r="K94" s="127" t="e">
        <f>+VLOOKUP(J94,'Normen en kosten'!D94:E192,2,FALSE)*'20'!$G$11</f>
        <v>#N/A</v>
      </c>
      <c r="L94" s="125">
        <f t="shared" si="3"/>
        <v>0</v>
      </c>
      <c r="M94" s="128" t="e">
        <f t="shared" si="5"/>
        <v>#N/A</v>
      </c>
      <c r="O94" s="66"/>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4"/>
        <v>#N/A</v>
      </c>
      <c r="K95" s="127" t="e">
        <f>+VLOOKUP(J95,'Normen en kosten'!D95:E193,2,FALSE)*'20'!$G$11</f>
        <v>#N/A</v>
      </c>
      <c r="L95" s="125">
        <f t="shared" si="3"/>
        <v>0</v>
      </c>
      <c r="M95" s="128" t="e">
        <f t="shared" si="5"/>
        <v>#N/A</v>
      </c>
      <c r="O95" s="66"/>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4"/>
        <v>#N/A</v>
      </c>
      <c r="K96" s="127" t="e">
        <f>+VLOOKUP(J96,'Normen en kosten'!D96:E194,2,FALSE)*'20'!$G$11</f>
        <v>#N/A</v>
      </c>
      <c r="L96" s="125">
        <f t="shared" si="3"/>
        <v>0</v>
      </c>
      <c r="M96" s="128" t="e">
        <f t="shared" si="5"/>
        <v>#N/A</v>
      </c>
      <c r="O96" s="66"/>
    </row>
    <row r="97" spans="1:15" x14ac:dyDescent="0.25">
      <c r="A97" s="124"/>
      <c r="B97" s="125"/>
      <c r="C97" s="129"/>
      <c r="D97" s="129" t="e">
        <f>VLOOKUP(C97,'Dropdown vloerafw en cat'!P123:Q140,2,FALSE)</f>
        <v>#N/A</v>
      </c>
      <c r="E97" s="126"/>
      <c r="F97" s="126" t="e">
        <f>VLOOKUP(D97,'Normen en kosten'!$A$5:$B$103,2,FALSE)</f>
        <v>#N/A</v>
      </c>
      <c r="G97" s="125"/>
      <c r="H97" s="125"/>
      <c r="I97" s="125"/>
      <c r="J97" s="125" t="e">
        <f t="shared" si="4"/>
        <v>#N/A</v>
      </c>
      <c r="K97" s="127" t="e">
        <f>+VLOOKUP(J97,'Normen en kosten'!D97:E195,2,FALSE)*'20'!$G$11</f>
        <v>#N/A</v>
      </c>
      <c r="L97" s="125">
        <f t="shared" si="3"/>
        <v>0</v>
      </c>
      <c r="M97" s="128" t="e">
        <f t="shared" si="5"/>
        <v>#N/A</v>
      </c>
      <c r="O97" s="66"/>
    </row>
    <row r="98" spans="1:15" x14ac:dyDescent="0.25">
      <c r="A98" s="124"/>
      <c r="B98" s="125"/>
      <c r="C98" s="129"/>
      <c r="D98" s="129" t="e">
        <f>VLOOKUP(C98,'Dropdown vloerafw en cat'!P124:Q141,2,FALSE)</f>
        <v>#N/A</v>
      </c>
      <c r="E98" s="126"/>
      <c r="F98" s="126" t="e">
        <f>VLOOKUP(D98,'Normen en kosten'!$A$5:$B$103,2,FALSE)</f>
        <v>#N/A</v>
      </c>
      <c r="G98" s="125"/>
      <c r="H98" s="125"/>
      <c r="I98" s="125"/>
      <c r="J98" s="125" t="e">
        <f t="shared" si="4"/>
        <v>#N/A</v>
      </c>
      <c r="K98" s="127" t="e">
        <f>+VLOOKUP(J98,'Normen en kosten'!D98:E196,2,FALSE)*'20'!$G$11</f>
        <v>#N/A</v>
      </c>
      <c r="L98" s="125">
        <f t="shared" si="3"/>
        <v>0</v>
      </c>
      <c r="M98" s="128" t="e">
        <f t="shared" si="5"/>
        <v>#N/A</v>
      </c>
      <c r="O98" s="66"/>
    </row>
    <row r="99" spans="1:15" x14ac:dyDescent="0.25">
      <c r="A99" s="124"/>
      <c r="B99" s="125"/>
      <c r="C99" s="129"/>
      <c r="D99" s="129" t="e">
        <f>VLOOKUP(C99,'Dropdown vloerafw en cat'!P125:Q142,2,FALSE)</f>
        <v>#N/A</v>
      </c>
      <c r="E99" s="126"/>
      <c r="F99" s="126" t="e">
        <f>VLOOKUP(D99,'Normen en kosten'!$A$5:$B$103,2,FALSE)</f>
        <v>#N/A</v>
      </c>
      <c r="G99" s="125"/>
      <c r="H99" s="125"/>
      <c r="I99" s="125"/>
      <c r="J99" s="125" t="e">
        <f t="shared" si="4"/>
        <v>#N/A</v>
      </c>
      <c r="K99" s="127" t="e">
        <f>+VLOOKUP(J99,'Normen en kosten'!D99:E197,2,FALSE)*'20'!$G$11</f>
        <v>#N/A</v>
      </c>
      <c r="L99" s="125">
        <f t="shared" si="3"/>
        <v>0</v>
      </c>
      <c r="M99" s="128" t="e">
        <f t="shared" si="5"/>
        <v>#N/A</v>
      </c>
      <c r="N99" s="93"/>
      <c r="O99" s="66"/>
    </row>
    <row r="100" spans="1:15" x14ac:dyDescent="0.25">
      <c r="A100" s="124"/>
      <c r="B100" s="125"/>
      <c r="C100" s="129"/>
      <c r="D100" s="129" t="e">
        <f>VLOOKUP(C100,'Dropdown vloerafw en cat'!P126:Q143,2,FALSE)</f>
        <v>#N/A</v>
      </c>
      <c r="E100" s="126"/>
      <c r="F100" s="126" t="e">
        <f>VLOOKUP(D100,'Normen en kosten'!$A$5:$B$103,2,FALSE)</f>
        <v>#N/A</v>
      </c>
      <c r="G100" s="125"/>
      <c r="H100" s="125"/>
      <c r="I100" s="125"/>
      <c r="J100" s="125" t="e">
        <f t="shared" si="4"/>
        <v>#N/A</v>
      </c>
      <c r="K100" s="127" t="e">
        <f>+VLOOKUP(J100,'Normen en kosten'!D100:E198,2,FALSE)*'20'!$G$11</f>
        <v>#N/A</v>
      </c>
      <c r="L100" s="125">
        <f t="shared" si="3"/>
        <v>0</v>
      </c>
      <c r="M100" s="128" t="e">
        <f t="shared" si="5"/>
        <v>#N/A</v>
      </c>
      <c r="O100" s="66"/>
    </row>
    <row r="101" spans="1:15" x14ac:dyDescent="0.25">
      <c r="A101" s="124"/>
      <c r="B101" s="125"/>
      <c r="C101" s="129"/>
      <c r="D101" s="129" t="e">
        <f>VLOOKUP(C101,'Dropdown vloerafw en cat'!P127:Q144,2,FALSE)</f>
        <v>#N/A</v>
      </c>
      <c r="E101" s="126"/>
      <c r="F101" s="126" t="e">
        <f>VLOOKUP(D101,'Normen en kosten'!$A$5:$B$103,2,FALSE)</f>
        <v>#N/A</v>
      </c>
      <c r="G101" s="125"/>
      <c r="H101" s="125"/>
      <c r="I101" s="125"/>
      <c r="J101" s="125" t="e">
        <f t="shared" si="4"/>
        <v>#N/A</v>
      </c>
      <c r="K101" s="127" t="e">
        <f>+VLOOKUP(J101,'Normen en kosten'!D101:E199,2,FALSE)*'20'!$G$11</f>
        <v>#N/A</v>
      </c>
      <c r="L101" s="125">
        <f t="shared" si="3"/>
        <v>0</v>
      </c>
      <c r="M101" s="128" t="e">
        <f t="shared" si="5"/>
        <v>#N/A</v>
      </c>
      <c r="O101" s="66"/>
    </row>
    <row r="102" spans="1:15" x14ac:dyDescent="0.25">
      <c r="A102" s="124"/>
      <c r="B102" s="125"/>
      <c r="C102" s="129"/>
      <c r="D102" s="129" t="e">
        <f>VLOOKUP(C102,'Dropdown vloerafw en cat'!P128:Q145,2,FALSE)</f>
        <v>#N/A</v>
      </c>
      <c r="E102" s="126"/>
      <c r="F102" s="126" t="e">
        <f>VLOOKUP(D102,'Normen en kosten'!$A$5:$B$103,2,FALSE)</f>
        <v>#N/A</v>
      </c>
      <c r="G102" s="125"/>
      <c r="H102" s="125"/>
      <c r="I102" s="125"/>
      <c r="J102" s="125" t="e">
        <f t="shared" si="4"/>
        <v>#N/A</v>
      </c>
      <c r="K102" s="127" t="e">
        <f>+VLOOKUP(J102,'Normen en kosten'!D102:E200,2,FALSE)*'20'!$G$11</f>
        <v>#N/A</v>
      </c>
      <c r="L102" s="125">
        <f t="shared" si="3"/>
        <v>0</v>
      </c>
      <c r="M102" s="128" t="e">
        <f t="shared" si="5"/>
        <v>#N/A</v>
      </c>
      <c r="O102" s="66"/>
    </row>
    <row r="103" spans="1:15" x14ac:dyDescent="0.25">
      <c r="A103" s="124"/>
      <c r="B103" s="125"/>
      <c r="C103" s="129"/>
      <c r="D103" s="129" t="e">
        <f>VLOOKUP(C103,'Dropdown vloerafw en cat'!P129:Q146,2,FALSE)</f>
        <v>#N/A</v>
      </c>
      <c r="E103" s="126"/>
      <c r="F103" s="126" t="e">
        <f>VLOOKUP(D103,'Normen en kosten'!$A$5:$B$103,2,FALSE)</f>
        <v>#N/A</v>
      </c>
      <c r="G103" s="125"/>
      <c r="H103" s="125"/>
      <c r="I103" s="125"/>
      <c r="J103" s="125" t="e">
        <f t="shared" si="4"/>
        <v>#N/A</v>
      </c>
      <c r="K103" s="127" t="e">
        <f>+VLOOKUP(J103,'Normen en kosten'!D103:E201,2,FALSE)*'20'!$G$11</f>
        <v>#N/A</v>
      </c>
      <c r="L103" s="125">
        <f t="shared" si="3"/>
        <v>0</v>
      </c>
      <c r="M103" s="128" t="e">
        <f t="shared" si="5"/>
        <v>#N/A</v>
      </c>
      <c r="O103" s="66"/>
    </row>
    <row r="104" spans="1:15" x14ac:dyDescent="0.25">
      <c r="A104" s="124"/>
      <c r="B104" s="125"/>
      <c r="C104" s="129"/>
      <c r="D104" s="129" t="e">
        <f>VLOOKUP(C104,'Dropdown vloerafw en cat'!P130:Q147,2,FALSE)</f>
        <v>#N/A</v>
      </c>
      <c r="E104" s="126"/>
      <c r="F104" s="126" t="e">
        <f>VLOOKUP(D104,'Normen en kosten'!$A$5:$B$103,2,FALSE)</f>
        <v>#N/A</v>
      </c>
      <c r="G104" s="125"/>
      <c r="H104" s="125"/>
      <c r="I104" s="125"/>
      <c r="J104" s="125" t="e">
        <f t="shared" si="4"/>
        <v>#N/A</v>
      </c>
      <c r="K104" s="127" t="e">
        <f>+VLOOKUP(J104,'Normen en kosten'!D104:E202,2,FALSE)*'20'!$G$11</f>
        <v>#N/A</v>
      </c>
      <c r="L104" s="125">
        <f t="shared" si="3"/>
        <v>0</v>
      </c>
      <c r="M104" s="128" t="e">
        <f t="shared" si="5"/>
        <v>#N/A</v>
      </c>
      <c r="O104" s="66"/>
    </row>
    <row r="105" spans="1:15" x14ac:dyDescent="0.25">
      <c r="A105" s="124"/>
      <c r="B105" s="125"/>
      <c r="C105" s="129"/>
      <c r="D105" s="129" t="e">
        <f>VLOOKUP(C105,'Dropdown vloerafw en cat'!P131:Q148,2,FALSE)</f>
        <v>#N/A</v>
      </c>
      <c r="E105" s="126"/>
      <c r="F105" s="126" t="e">
        <f>VLOOKUP(D105,'Normen en kosten'!$A$5:$B$103,2,FALSE)</f>
        <v>#N/A</v>
      </c>
      <c r="G105" s="125"/>
      <c r="H105" s="125"/>
      <c r="I105" s="125"/>
      <c r="J105" s="125" t="e">
        <f t="shared" si="4"/>
        <v>#N/A</v>
      </c>
      <c r="K105" s="127" t="e">
        <f>+VLOOKUP(J105,'Normen en kosten'!D105:E203,2,FALSE)*'20'!$G$11</f>
        <v>#N/A</v>
      </c>
      <c r="L105" s="125">
        <f t="shared" si="3"/>
        <v>0</v>
      </c>
      <c r="M105" s="128" t="e">
        <f t="shared" si="5"/>
        <v>#N/A</v>
      </c>
      <c r="O105" s="66"/>
    </row>
    <row r="106" spans="1:15" x14ac:dyDescent="0.25">
      <c r="A106" s="124"/>
      <c r="B106" s="125"/>
      <c r="C106" s="129"/>
      <c r="D106" s="129" t="e">
        <f>VLOOKUP(C106,'Dropdown vloerafw en cat'!P132:Q149,2,FALSE)</f>
        <v>#N/A</v>
      </c>
      <c r="E106" s="126"/>
      <c r="F106" s="126" t="e">
        <f>VLOOKUP(D106,'Normen en kosten'!$A$5:$B$103,2,FALSE)</f>
        <v>#N/A</v>
      </c>
      <c r="G106" s="125"/>
      <c r="H106" s="125"/>
      <c r="I106" s="125"/>
      <c r="J106" s="125" t="e">
        <f t="shared" si="4"/>
        <v>#N/A</v>
      </c>
      <c r="K106" s="127" t="e">
        <f>+VLOOKUP(J106,'Normen en kosten'!D106:E204,2,FALSE)*'20'!$G$11</f>
        <v>#N/A</v>
      </c>
      <c r="L106" s="125">
        <f t="shared" si="3"/>
        <v>0</v>
      </c>
      <c r="M106" s="128" t="e">
        <f t="shared" si="5"/>
        <v>#N/A</v>
      </c>
      <c r="O106" s="66"/>
    </row>
    <row r="107" spans="1:15" x14ac:dyDescent="0.25">
      <c r="A107" s="124"/>
      <c r="B107" s="125"/>
      <c r="C107" s="129"/>
      <c r="D107" s="129" t="e">
        <f>VLOOKUP(C107,'Dropdown vloerafw en cat'!P133:Q150,2,FALSE)</f>
        <v>#N/A</v>
      </c>
      <c r="E107" s="126"/>
      <c r="F107" s="126" t="e">
        <f>VLOOKUP(D107,'Normen en kosten'!$A$5:$B$103,2,FALSE)</f>
        <v>#N/A</v>
      </c>
      <c r="G107" s="125"/>
      <c r="H107" s="125"/>
      <c r="I107" s="125"/>
      <c r="J107" s="125" t="e">
        <f t="shared" si="4"/>
        <v>#N/A</v>
      </c>
      <c r="K107" s="127" t="e">
        <f>+VLOOKUP(J107,'Normen en kosten'!D107:E205,2,FALSE)*'20'!$G$11</f>
        <v>#N/A</v>
      </c>
      <c r="L107" s="125">
        <f t="shared" si="3"/>
        <v>0</v>
      </c>
      <c r="M107" s="128" t="e">
        <f t="shared" si="5"/>
        <v>#N/A</v>
      </c>
      <c r="O107" s="66"/>
    </row>
    <row r="108" spans="1:15" x14ac:dyDescent="0.25">
      <c r="A108" s="124"/>
      <c r="B108" s="125"/>
      <c r="C108" s="129"/>
      <c r="D108" s="129" t="e">
        <f>VLOOKUP(C108,'Dropdown vloerafw en cat'!P134:Q151,2,FALSE)</f>
        <v>#N/A</v>
      </c>
      <c r="E108" s="126"/>
      <c r="F108" s="126" t="e">
        <f>VLOOKUP(D108,'Normen en kosten'!$A$5:$B$103,2,FALSE)</f>
        <v>#N/A</v>
      </c>
      <c r="G108" s="125"/>
      <c r="H108" s="125"/>
      <c r="I108" s="125"/>
      <c r="J108" s="125" t="e">
        <f t="shared" si="4"/>
        <v>#N/A</v>
      </c>
      <c r="K108" s="127" t="e">
        <f>+VLOOKUP(J108,'Normen en kosten'!D108:E206,2,FALSE)*'20'!$G$11</f>
        <v>#N/A</v>
      </c>
      <c r="L108" s="125">
        <f t="shared" si="3"/>
        <v>0</v>
      </c>
      <c r="M108" s="128" t="e">
        <f t="shared" si="5"/>
        <v>#N/A</v>
      </c>
      <c r="O108" s="66"/>
    </row>
    <row r="109" spans="1:15" x14ac:dyDescent="0.25">
      <c r="A109" s="124"/>
      <c r="B109" s="125"/>
      <c r="C109" s="129"/>
      <c r="D109" s="129" t="e">
        <f>VLOOKUP(C109,'Dropdown vloerafw en cat'!P135:Q152,2,FALSE)</f>
        <v>#N/A</v>
      </c>
      <c r="E109" s="126"/>
      <c r="F109" s="126" t="e">
        <f>VLOOKUP(D109,'Normen en kosten'!$A$5:$B$103,2,FALSE)</f>
        <v>#N/A</v>
      </c>
      <c r="G109" s="125"/>
      <c r="H109" s="125"/>
      <c r="I109" s="125"/>
      <c r="J109" s="125" t="e">
        <f t="shared" si="4"/>
        <v>#N/A</v>
      </c>
      <c r="K109" s="127" t="e">
        <f>+VLOOKUP(J109,'Normen en kosten'!D109:E207,2,FALSE)*'20'!$G$11</f>
        <v>#N/A</v>
      </c>
      <c r="L109" s="125">
        <f t="shared" si="3"/>
        <v>0</v>
      </c>
      <c r="M109" s="128" t="e">
        <f t="shared" si="5"/>
        <v>#N/A</v>
      </c>
      <c r="O109" s="66"/>
    </row>
    <row r="110" spans="1:15" x14ac:dyDescent="0.25">
      <c r="A110" s="124"/>
      <c r="B110" s="125"/>
      <c r="C110" s="129"/>
      <c r="D110" s="129" t="e">
        <f>VLOOKUP(C110,'Dropdown vloerafw en cat'!P136:Q153,2,FALSE)</f>
        <v>#N/A</v>
      </c>
      <c r="E110" s="126"/>
      <c r="F110" s="126" t="e">
        <f>VLOOKUP(D110,'Normen en kosten'!$A$5:$B$103,2,FALSE)</f>
        <v>#N/A</v>
      </c>
      <c r="G110" s="125"/>
      <c r="H110" s="125"/>
      <c r="I110" s="125"/>
      <c r="J110" s="125" t="e">
        <f t="shared" si="4"/>
        <v>#N/A</v>
      </c>
      <c r="K110" s="127" t="e">
        <f>+VLOOKUP(J110,'Normen en kosten'!D110:E208,2,FALSE)*'20'!$G$11</f>
        <v>#N/A</v>
      </c>
      <c r="L110" s="125">
        <f t="shared" si="3"/>
        <v>0</v>
      </c>
      <c r="M110" s="128" t="e">
        <f t="shared" si="5"/>
        <v>#N/A</v>
      </c>
      <c r="O110" s="66"/>
    </row>
    <row r="111" spans="1:15" x14ac:dyDescent="0.25">
      <c r="A111" s="124"/>
      <c r="B111" s="125"/>
      <c r="C111" s="129"/>
      <c r="D111" s="129" t="e">
        <f>VLOOKUP(C111,'Dropdown vloerafw en cat'!P137:Q154,2,FALSE)</f>
        <v>#N/A</v>
      </c>
      <c r="E111" s="126"/>
      <c r="F111" s="126" t="e">
        <f>VLOOKUP(D111,'Normen en kosten'!$A$5:$B$103,2,FALSE)</f>
        <v>#N/A</v>
      </c>
      <c r="G111" s="125"/>
      <c r="H111" s="125"/>
      <c r="I111" s="125"/>
      <c r="J111" s="125" t="e">
        <f t="shared" si="4"/>
        <v>#N/A</v>
      </c>
      <c r="K111" s="127" t="e">
        <f>+VLOOKUP(J111,'Normen en kosten'!D111:E209,2,FALSE)*'20'!$G$11</f>
        <v>#N/A</v>
      </c>
      <c r="L111" s="125">
        <f t="shared" si="3"/>
        <v>0</v>
      </c>
      <c r="M111" s="128" t="e">
        <f t="shared" si="5"/>
        <v>#N/A</v>
      </c>
      <c r="O111" s="66"/>
    </row>
    <row r="112" spans="1:15" x14ac:dyDescent="0.25">
      <c r="A112" s="124"/>
      <c r="B112" s="125"/>
      <c r="C112" s="129"/>
      <c r="D112" s="129" t="e">
        <f>VLOOKUP(C112,'Dropdown vloerafw en cat'!P138:Q155,2,FALSE)</f>
        <v>#N/A</v>
      </c>
      <c r="E112" s="126"/>
      <c r="F112" s="126" t="e">
        <f>VLOOKUP(D112,'Normen en kosten'!$A$5:$B$103,2,FALSE)</f>
        <v>#N/A</v>
      </c>
      <c r="G112" s="125"/>
      <c r="H112" s="125"/>
      <c r="I112" s="125"/>
      <c r="J112" s="125" t="e">
        <f t="shared" si="4"/>
        <v>#N/A</v>
      </c>
      <c r="K112" s="127" t="e">
        <f>+VLOOKUP(J112,'Normen en kosten'!D112:E210,2,FALSE)*'20'!$G$11</f>
        <v>#N/A</v>
      </c>
      <c r="L112" s="125">
        <f t="shared" si="3"/>
        <v>0</v>
      </c>
      <c r="M112" s="128" t="e">
        <f t="shared" si="5"/>
        <v>#N/A</v>
      </c>
      <c r="O112" s="66"/>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4"/>
        <v>#N/A</v>
      </c>
      <c r="K113" s="127" t="e">
        <f>+VLOOKUP(J113,'Normen en kosten'!D113:E211,2,FALSE)*'20'!$G$11</f>
        <v>#N/A</v>
      </c>
      <c r="L113" s="125">
        <f t="shared" si="3"/>
        <v>0</v>
      </c>
      <c r="M113" s="128" t="e">
        <f t="shared" si="5"/>
        <v>#N/A</v>
      </c>
      <c r="O113" s="66"/>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4"/>
        <v>#N/A</v>
      </c>
      <c r="K114" s="127" t="e">
        <f>+VLOOKUP(J114,'Normen en kosten'!D114:E212,2,FALSE)*'20'!$G$11</f>
        <v>#N/A</v>
      </c>
      <c r="L114" s="125">
        <f t="shared" si="3"/>
        <v>0</v>
      </c>
      <c r="M114" s="128" t="e">
        <f t="shared" si="5"/>
        <v>#N/A</v>
      </c>
      <c r="O114" s="66"/>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4"/>
        <v>#N/A</v>
      </c>
      <c r="K115" s="127" t="e">
        <f>+VLOOKUP(J115,'Normen en kosten'!D115:E213,2,FALSE)*'20'!$G$11</f>
        <v>#N/A</v>
      </c>
      <c r="L115" s="125">
        <f t="shared" si="3"/>
        <v>0</v>
      </c>
      <c r="M115" s="128" t="e">
        <f t="shared" si="5"/>
        <v>#N/A</v>
      </c>
      <c r="O115" s="66"/>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4"/>
        <v>#N/A</v>
      </c>
      <c r="K116" s="127" t="e">
        <f>+VLOOKUP(J116,'Normen en kosten'!D116:E214,2,FALSE)*'20'!$G$11</f>
        <v>#N/A</v>
      </c>
      <c r="L116" s="125">
        <f t="shared" si="3"/>
        <v>0</v>
      </c>
      <c r="M116" s="128" t="e">
        <f t="shared" si="5"/>
        <v>#N/A</v>
      </c>
      <c r="O116" s="6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4"/>
        <v>#N/A</v>
      </c>
      <c r="K117" s="127" t="e">
        <f>+VLOOKUP(J117,'Normen en kosten'!D117:E215,2,FALSE)*'20'!$G$11</f>
        <v>#N/A</v>
      </c>
      <c r="L117" s="125">
        <f t="shared" si="3"/>
        <v>0</v>
      </c>
      <c r="M117" s="128" t="e">
        <f t="shared" si="5"/>
        <v>#N/A</v>
      </c>
      <c r="O117" s="66"/>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4"/>
        <v>#N/A</v>
      </c>
      <c r="K118" s="127" t="e">
        <f>+VLOOKUP(J118,'Normen en kosten'!D118:E216,2,FALSE)*'20'!$G$11</f>
        <v>#N/A</v>
      </c>
      <c r="L118" s="125">
        <f t="shared" si="3"/>
        <v>0</v>
      </c>
      <c r="M118" s="128" t="e">
        <f t="shared" si="5"/>
        <v>#N/A</v>
      </c>
      <c r="O118" s="66"/>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4"/>
        <v>#N/A</v>
      </c>
      <c r="K119" s="127" t="e">
        <f>+VLOOKUP(J119,'Normen en kosten'!D119:E217,2,FALSE)*'20'!$G$11</f>
        <v>#N/A</v>
      </c>
      <c r="L119" s="125">
        <f t="shared" si="3"/>
        <v>0</v>
      </c>
      <c r="M119" s="128" t="e">
        <f t="shared" si="5"/>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4"/>
        <v>#N/A</v>
      </c>
      <c r="K120" s="127" t="e">
        <f>+VLOOKUP(J120,'Normen en kosten'!D120:E218,2,FALSE)*'20'!$G$11</f>
        <v>#N/A</v>
      </c>
      <c r="L120" s="125">
        <f t="shared" si="3"/>
        <v>0</v>
      </c>
      <c r="M120" s="128" t="e">
        <f t="shared" si="5"/>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4"/>
        <v>#N/A</v>
      </c>
      <c r="K121" s="127" t="e">
        <f>+VLOOKUP(J121,'Normen en kosten'!D121:E219,2,FALSE)*'20'!$G$11</f>
        <v>#N/A</v>
      </c>
      <c r="L121" s="125">
        <f t="shared" si="3"/>
        <v>0</v>
      </c>
      <c r="M121" s="128" t="e">
        <f t="shared" si="5"/>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4"/>
        <v>#N/A</v>
      </c>
      <c r="K122" s="127" t="e">
        <f>+VLOOKUP(J122,'Normen en kosten'!D122:E220,2,FALSE)*'20'!$G$11</f>
        <v>#N/A</v>
      </c>
      <c r="L122" s="125">
        <f t="shared" si="3"/>
        <v>0</v>
      </c>
      <c r="M122" s="128" t="e">
        <f t="shared" si="5"/>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4"/>
        <v>#N/A</v>
      </c>
      <c r="K123" s="127" t="e">
        <f>+VLOOKUP(J123,'Normen en kosten'!D123:E221,2,FALSE)*'20'!$G$11</f>
        <v>#N/A</v>
      </c>
      <c r="L123" s="125">
        <f t="shared" si="3"/>
        <v>0</v>
      </c>
      <c r="M123" s="128" t="e">
        <f t="shared" si="5"/>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4"/>
        <v>#N/A</v>
      </c>
      <c r="K124" s="127" t="e">
        <f>+VLOOKUP(J124,'Normen en kosten'!D124:E222,2,FALSE)*'20'!$G$11</f>
        <v>#N/A</v>
      </c>
      <c r="L124" s="125">
        <f t="shared" si="3"/>
        <v>0</v>
      </c>
      <c r="M124" s="128" t="e">
        <f t="shared" si="5"/>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4"/>
        <v>#N/A</v>
      </c>
      <c r="K125" s="127" t="e">
        <f>+VLOOKUP(J125,'Normen en kosten'!D125:E223,2,FALSE)*'20'!$G$11</f>
        <v>#N/A</v>
      </c>
      <c r="L125" s="125">
        <f t="shared" si="3"/>
        <v>0</v>
      </c>
      <c r="M125" s="128" t="e">
        <f t="shared" si="5"/>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4"/>
        <v>#N/A</v>
      </c>
      <c r="K126" s="127" t="e">
        <f>+VLOOKUP(J126,'Normen en kosten'!D126:E224,2,FALSE)*'20'!$G$11</f>
        <v>#N/A</v>
      </c>
      <c r="L126" s="125">
        <f t="shared" si="3"/>
        <v>0</v>
      </c>
      <c r="M126" s="128" t="e">
        <f t="shared" si="5"/>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4"/>
        <v>#N/A</v>
      </c>
      <c r="K127" s="127" t="e">
        <f>+VLOOKUP(J127,'Normen en kosten'!D127:E225,2,FALSE)*'20'!$G$11</f>
        <v>#N/A</v>
      </c>
      <c r="L127" s="125">
        <f t="shared" si="3"/>
        <v>0</v>
      </c>
      <c r="M127" s="128" t="e">
        <f t="shared" si="5"/>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4"/>
        <v>#N/A</v>
      </c>
      <c r="K128" s="127" t="e">
        <f>+VLOOKUP(J128,'Normen en kosten'!D128:E226,2,FALSE)*'20'!$G$11</f>
        <v>#N/A</v>
      </c>
      <c r="L128" s="125">
        <f t="shared" si="3"/>
        <v>0</v>
      </c>
      <c r="M128" s="128" t="e">
        <f t="shared" si="5"/>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4"/>
        <v>#N/A</v>
      </c>
      <c r="K129" s="127" t="e">
        <f>+VLOOKUP(J129,'Normen en kosten'!D129:E227,2,FALSE)*'20'!$G$11</f>
        <v>#N/A</v>
      </c>
      <c r="L129" s="125">
        <f t="shared" si="3"/>
        <v>0</v>
      </c>
      <c r="M129" s="128" t="e">
        <f t="shared" si="5"/>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4"/>
        <v>#N/A</v>
      </c>
      <c r="K130" s="127" t="e">
        <f>+VLOOKUP(J130,'Normen en kosten'!D130:E228,2,FALSE)*'20'!$G$11</f>
        <v>#N/A</v>
      </c>
      <c r="L130" s="125">
        <f t="shared" si="3"/>
        <v>0</v>
      </c>
      <c r="M130" s="128" t="e">
        <f t="shared" si="5"/>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4"/>
        <v>#N/A</v>
      </c>
      <c r="K131" s="127" t="e">
        <f>+VLOOKUP(J131,'Normen en kosten'!D131:E229,2,FALSE)*'20'!$G$11</f>
        <v>#N/A</v>
      </c>
      <c r="L131" s="125">
        <f t="shared" si="3"/>
        <v>0</v>
      </c>
      <c r="M131" s="128" t="e">
        <f t="shared" si="5"/>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4"/>
        <v>#N/A</v>
      </c>
      <c r="K132" s="127" t="e">
        <f>+VLOOKUP(J132,'Normen en kosten'!D132:E230,2,FALSE)*'20'!$G$11</f>
        <v>#N/A</v>
      </c>
      <c r="L132" s="125">
        <f t="shared" si="3"/>
        <v>0</v>
      </c>
      <c r="M132" s="128" t="e">
        <f t="shared" si="5"/>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4"/>
        <v>#N/A</v>
      </c>
      <c r="K133" s="127" t="e">
        <f>+VLOOKUP(J133,'Normen en kosten'!D133:E231,2,FALSE)*'20'!$G$11</f>
        <v>#N/A</v>
      </c>
      <c r="L133" s="125">
        <f t="shared" ref="L133:L196" si="6">+I133*G133</f>
        <v>0</v>
      </c>
      <c r="M133" s="128" t="e">
        <f t="shared" si="5"/>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7">F134&amp;I134</f>
        <v>#N/A</v>
      </c>
      <c r="K134" s="127" t="e">
        <f>+VLOOKUP(J134,'Normen en kosten'!D134:E232,2,FALSE)*'20'!$G$11</f>
        <v>#N/A</v>
      </c>
      <c r="L134" s="125">
        <f t="shared" si="6"/>
        <v>0</v>
      </c>
      <c r="M134" s="128" t="e">
        <f t="shared" ref="M134:M197" si="8">+IF(K134=0,0,L134/K134)</f>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7"/>
        <v>#N/A</v>
      </c>
      <c r="K135" s="127" t="e">
        <f>+VLOOKUP(J135,'Normen en kosten'!D135:E233,2,FALSE)*'20'!$G$11</f>
        <v>#N/A</v>
      </c>
      <c r="L135" s="125">
        <f t="shared" si="6"/>
        <v>0</v>
      </c>
      <c r="M135" s="128" t="e">
        <f t="shared" si="8"/>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7"/>
        <v>#N/A</v>
      </c>
      <c r="K136" s="127" t="e">
        <f>+VLOOKUP(J136,'Normen en kosten'!D136:E234,2,FALSE)*'20'!$G$11</f>
        <v>#N/A</v>
      </c>
      <c r="L136" s="125">
        <f t="shared" si="6"/>
        <v>0</v>
      </c>
      <c r="M136" s="128" t="e">
        <f t="shared" si="8"/>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7"/>
        <v>#N/A</v>
      </c>
      <c r="K137" s="127" t="e">
        <f>+VLOOKUP(J137,'Normen en kosten'!D137:E235,2,FALSE)*'20'!$G$11</f>
        <v>#N/A</v>
      </c>
      <c r="L137" s="125">
        <f t="shared" si="6"/>
        <v>0</v>
      </c>
      <c r="M137" s="128" t="e">
        <f t="shared" si="8"/>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7"/>
        <v>#N/A</v>
      </c>
      <c r="K138" s="127" t="e">
        <f>+VLOOKUP(J138,'Normen en kosten'!D138:E236,2,FALSE)*'20'!$G$11</f>
        <v>#N/A</v>
      </c>
      <c r="L138" s="125">
        <f t="shared" si="6"/>
        <v>0</v>
      </c>
      <c r="M138" s="128" t="e">
        <f t="shared" si="8"/>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7"/>
        <v>#N/A</v>
      </c>
      <c r="K139" s="127" t="e">
        <f>+VLOOKUP(J139,'Normen en kosten'!D139:E237,2,FALSE)*'20'!$G$11</f>
        <v>#N/A</v>
      </c>
      <c r="L139" s="125">
        <f t="shared" si="6"/>
        <v>0</v>
      </c>
      <c r="M139" s="128" t="e">
        <f t="shared" si="8"/>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7"/>
        <v>#N/A</v>
      </c>
      <c r="K140" s="127" t="e">
        <f>+VLOOKUP(J140,'Normen en kosten'!D140:E238,2,FALSE)*'20'!$G$11</f>
        <v>#N/A</v>
      </c>
      <c r="L140" s="125">
        <f t="shared" si="6"/>
        <v>0</v>
      </c>
      <c r="M140" s="128" t="e">
        <f t="shared" si="8"/>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7"/>
        <v>#N/A</v>
      </c>
      <c r="K141" s="127" t="e">
        <f>+VLOOKUP(J141,'Normen en kosten'!D141:E239,2,FALSE)*'20'!$G$11</f>
        <v>#N/A</v>
      </c>
      <c r="L141" s="125">
        <f t="shared" si="6"/>
        <v>0</v>
      </c>
      <c r="M141" s="128" t="e">
        <f t="shared" si="8"/>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7"/>
        <v>#N/A</v>
      </c>
      <c r="K142" s="127" t="e">
        <f>+VLOOKUP(J142,'Normen en kosten'!D142:E240,2,FALSE)*'20'!$G$11</f>
        <v>#N/A</v>
      </c>
      <c r="L142" s="125">
        <f t="shared" si="6"/>
        <v>0</v>
      </c>
      <c r="M142" s="128" t="e">
        <f t="shared" si="8"/>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7"/>
        <v>#N/A</v>
      </c>
      <c r="K143" s="127" t="e">
        <f>+VLOOKUP(J143,'Normen en kosten'!D143:E241,2,FALSE)*'20'!$G$11</f>
        <v>#N/A</v>
      </c>
      <c r="L143" s="125">
        <f t="shared" si="6"/>
        <v>0</v>
      </c>
      <c r="M143" s="128" t="e">
        <f t="shared" si="8"/>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7"/>
        <v>#N/A</v>
      </c>
      <c r="K144" s="127" t="e">
        <f>+VLOOKUP(J144,'Normen en kosten'!D144:E242,2,FALSE)*'20'!$G$11</f>
        <v>#N/A</v>
      </c>
      <c r="L144" s="125">
        <f t="shared" si="6"/>
        <v>0</v>
      </c>
      <c r="M144" s="128" t="e">
        <f t="shared" si="8"/>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7"/>
        <v>#N/A</v>
      </c>
      <c r="K145" s="127" t="e">
        <f>+VLOOKUP(J145,'Normen en kosten'!D145:E243,2,FALSE)*'20'!$G$11</f>
        <v>#N/A</v>
      </c>
      <c r="L145" s="125">
        <f t="shared" si="6"/>
        <v>0</v>
      </c>
      <c r="M145" s="128" t="e">
        <f t="shared" si="8"/>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7"/>
        <v>#N/A</v>
      </c>
      <c r="K146" s="127" t="e">
        <f>+VLOOKUP(J146,'Normen en kosten'!D146:E244,2,FALSE)*'20'!$G$11</f>
        <v>#N/A</v>
      </c>
      <c r="L146" s="125">
        <f t="shared" si="6"/>
        <v>0</v>
      </c>
      <c r="M146" s="128" t="e">
        <f t="shared" si="8"/>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7"/>
        <v>#N/A</v>
      </c>
      <c r="K147" s="127" t="e">
        <f>+VLOOKUP(J147,'Normen en kosten'!D147:E245,2,FALSE)*'20'!$G$11</f>
        <v>#N/A</v>
      </c>
      <c r="L147" s="125">
        <f t="shared" si="6"/>
        <v>0</v>
      </c>
      <c r="M147" s="128" t="e">
        <f t="shared" si="8"/>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7"/>
        <v>#N/A</v>
      </c>
      <c r="K148" s="127" t="e">
        <f>+VLOOKUP(J148,'Normen en kosten'!D148:E246,2,FALSE)*'20'!$G$11</f>
        <v>#N/A</v>
      </c>
      <c r="L148" s="125">
        <f t="shared" si="6"/>
        <v>0</v>
      </c>
      <c r="M148" s="128" t="e">
        <f t="shared" si="8"/>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7"/>
        <v>#N/A</v>
      </c>
      <c r="K149" s="127" t="e">
        <f>+VLOOKUP(J149,'Normen en kosten'!D149:E247,2,FALSE)*'20'!$G$11</f>
        <v>#N/A</v>
      </c>
      <c r="L149" s="125">
        <f t="shared" si="6"/>
        <v>0</v>
      </c>
      <c r="M149" s="128" t="e">
        <f t="shared" si="8"/>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7"/>
        <v>#N/A</v>
      </c>
      <c r="K150" s="127" t="e">
        <f>+VLOOKUP(J150,'Normen en kosten'!D150:E248,2,FALSE)*'20'!$G$11</f>
        <v>#N/A</v>
      </c>
      <c r="L150" s="125">
        <f t="shared" si="6"/>
        <v>0</v>
      </c>
      <c r="M150" s="128" t="e">
        <f t="shared" si="8"/>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7"/>
        <v>#N/A</v>
      </c>
      <c r="K151" s="127" t="e">
        <f>+VLOOKUP(J151,'Normen en kosten'!D151:E249,2,FALSE)*'20'!$G$11</f>
        <v>#N/A</v>
      </c>
      <c r="L151" s="125">
        <f t="shared" si="6"/>
        <v>0</v>
      </c>
      <c r="M151" s="128" t="e">
        <f t="shared" si="8"/>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7"/>
        <v>#N/A</v>
      </c>
      <c r="K152" s="127" t="e">
        <f>+VLOOKUP(J152,'Normen en kosten'!D152:E250,2,FALSE)*'20'!$G$11</f>
        <v>#N/A</v>
      </c>
      <c r="L152" s="125">
        <f t="shared" si="6"/>
        <v>0</v>
      </c>
      <c r="M152" s="128" t="e">
        <f t="shared" si="8"/>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7"/>
        <v>#N/A</v>
      </c>
      <c r="K153" s="127" t="e">
        <f>+VLOOKUP(J153,'Normen en kosten'!D153:E251,2,FALSE)*'20'!$G$11</f>
        <v>#N/A</v>
      </c>
      <c r="L153" s="125">
        <f t="shared" si="6"/>
        <v>0</v>
      </c>
      <c r="M153" s="128" t="e">
        <f t="shared" si="8"/>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7"/>
        <v>#N/A</v>
      </c>
      <c r="K154" s="127" t="e">
        <f>+VLOOKUP(J154,'Normen en kosten'!D154:E252,2,FALSE)*'20'!$G$11</f>
        <v>#N/A</v>
      </c>
      <c r="L154" s="125">
        <f t="shared" si="6"/>
        <v>0</v>
      </c>
      <c r="M154" s="128" t="e">
        <f t="shared" si="8"/>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7"/>
        <v>#N/A</v>
      </c>
      <c r="K155" s="127" t="e">
        <f>+VLOOKUP(J155,'Normen en kosten'!D155:E253,2,FALSE)*'20'!$G$11</f>
        <v>#N/A</v>
      </c>
      <c r="L155" s="125">
        <f t="shared" si="6"/>
        <v>0</v>
      </c>
      <c r="M155" s="128" t="e">
        <f t="shared" si="8"/>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7"/>
        <v>#N/A</v>
      </c>
      <c r="K156" s="127" t="e">
        <f>+VLOOKUP(J156,'Normen en kosten'!D156:E254,2,FALSE)*'20'!$G$11</f>
        <v>#N/A</v>
      </c>
      <c r="L156" s="125">
        <f t="shared" si="6"/>
        <v>0</v>
      </c>
      <c r="M156" s="128" t="e">
        <f t="shared" si="8"/>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7"/>
        <v>#N/A</v>
      </c>
      <c r="K157" s="127" t="e">
        <f>+VLOOKUP(J157,'Normen en kosten'!D157:E255,2,FALSE)*'20'!$G$11</f>
        <v>#N/A</v>
      </c>
      <c r="L157" s="125">
        <f t="shared" si="6"/>
        <v>0</v>
      </c>
      <c r="M157" s="128" t="e">
        <f t="shared" si="8"/>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7"/>
        <v>#N/A</v>
      </c>
      <c r="K158" s="127" t="e">
        <f>+VLOOKUP(J158,'Normen en kosten'!D158:E256,2,FALSE)*'20'!$G$11</f>
        <v>#N/A</v>
      </c>
      <c r="L158" s="125">
        <f t="shared" si="6"/>
        <v>0</v>
      </c>
      <c r="M158" s="128" t="e">
        <f t="shared" si="8"/>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7"/>
        <v>#N/A</v>
      </c>
      <c r="K159" s="127" t="e">
        <f>+VLOOKUP(J159,'Normen en kosten'!D159:E257,2,FALSE)*'20'!$G$11</f>
        <v>#N/A</v>
      </c>
      <c r="L159" s="125">
        <f t="shared" si="6"/>
        <v>0</v>
      </c>
      <c r="M159" s="128" t="e">
        <f t="shared" si="8"/>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7"/>
        <v>#N/A</v>
      </c>
      <c r="K160" s="127" t="e">
        <f>+VLOOKUP(J160,'Normen en kosten'!D160:E258,2,FALSE)*'20'!$G$11</f>
        <v>#N/A</v>
      </c>
      <c r="L160" s="125">
        <f t="shared" si="6"/>
        <v>0</v>
      </c>
      <c r="M160" s="128" t="e">
        <f t="shared" si="8"/>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7"/>
        <v>#N/A</v>
      </c>
      <c r="K161" s="127" t="e">
        <f>+VLOOKUP(J161,'Normen en kosten'!D161:E259,2,FALSE)*'20'!$G$11</f>
        <v>#N/A</v>
      </c>
      <c r="L161" s="125">
        <f t="shared" si="6"/>
        <v>0</v>
      </c>
      <c r="M161" s="128" t="e">
        <f t="shared" si="8"/>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7"/>
        <v>#N/A</v>
      </c>
      <c r="K162" s="127" t="e">
        <f>+VLOOKUP(J162,'Normen en kosten'!D162:E260,2,FALSE)*'20'!$G$11</f>
        <v>#N/A</v>
      </c>
      <c r="L162" s="125">
        <f t="shared" si="6"/>
        <v>0</v>
      </c>
      <c r="M162" s="128" t="e">
        <f t="shared" si="8"/>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7"/>
        <v>#N/A</v>
      </c>
      <c r="K163" s="127" t="e">
        <f>+VLOOKUP(J163,'Normen en kosten'!D163:E261,2,FALSE)*'20'!$G$11</f>
        <v>#N/A</v>
      </c>
      <c r="L163" s="125">
        <f t="shared" si="6"/>
        <v>0</v>
      </c>
      <c r="M163" s="128" t="e">
        <f t="shared" si="8"/>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7"/>
        <v>#N/A</v>
      </c>
      <c r="K164" s="127" t="e">
        <f>+VLOOKUP(J164,'Normen en kosten'!D164:E262,2,FALSE)*'20'!$G$11</f>
        <v>#N/A</v>
      </c>
      <c r="L164" s="125">
        <f t="shared" si="6"/>
        <v>0</v>
      </c>
      <c r="M164" s="128" t="e">
        <f t="shared" si="8"/>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7"/>
        <v>#N/A</v>
      </c>
      <c r="K165" s="127" t="e">
        <f>+VLOOKUP(J165,'Normen en kosten'!D165:E263,2,FALSE)*'20'!$G$11</f>
        <v>#N/A</v>
      </c>
      <c r="L165" s="125">
        <f t="shared" si="6"/>
        <v>0</v>
      </c>
      <c r="M165" s="128" t="e">
        <f t="shared" si="8"/>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7"/>
        <v>#N/A</v>
      </c>
      <c r="K166" s="127" t="e">
        <f>+VLOOKUP(J166,'Normen en kosten'!D166:E264,2,FALSE)*'20'!$G$11</f>
        <v>#N/A</v>
      </c>
      <c r="L166" s="125">
        <f t="shared" si="6"/>
        <v>0</v>
      </c>
      <c r="M166" s="128" t="e">
        <f t="shared" si="8"/>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7"/>
        <v>#N/A</v>
      </c>
      <c r="K167" s="127" t="e">
        <f>+VLOOKUP(J167,'Normen en kosten'!D167:E265,2,FALSE)*'20'!$G$11</f>
        <v>#N/A</v>
      </c>
      <c r="L167" s="125">
        <f t="shared" si="6"/>
        <v>0</v>
      </c>
      <c r="M167" s="128" t="e">
        <f t="shared" si="8"/>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7"/>
        <v>#N/A</v>
      </c>
      <c r="K168" s="127" t="e">
        <f>+VLOOKUP(J168,'Normen en kosten'!D168:E266,2,FALSE)*'20'!$G$11</f>
        <v>#N/A</v>
      </c>
      <c r="L168" s="125">
        <f t="shared" si="6"/>
        <v>0</v>
      </c>
      <c r="M168" s="128" t="e">
        <f t="shared" si="8"/>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7"/>
        <v>#N/A</v>
      </c>
      <c r="K169" s="127" t="e">
        <f>+VLOOKUP(J169,'Normen en kosten'!D169:E267,2,FALSE)*'20'!$G$11</f>
        <v>#N/A</v>
      </c>
      <c r="L169" s="125">
        <f t="shared" si="6"/>
        <v>0</v>
      </c>
      <c r="M169" s="128" t="e">
        <f t="shared" si="8"/>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7"/>
        <v>#N/A</v>
      </c>
      <c r="K170" s="127" t="e">
        <f>+VLOOKUP(J170,'Normen en kosten'!D170:E268,2,FALSE)*'20'!$G$11</f>
        <v>#N/A</v>
      </c>
      <c r="L170" s="125">
        <f t="shared" si="6"/>
        <v>0</v>
      </c>
      <c r="M170" s="128" t="e">
        <f t="shared" si="8"/>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7"/>
        <v>#N/A</v>
      </c>
      <c r="K171" s="127" t="e">
        <f>+VLOOKUP(J171,'Normen en kosten'!D171:E269,2,FALSE)*'20'!$G$11</f>
        <v>#N/A</v>
      </c>
      <c r="L171" s="125">
        <f t="shared" si="6"/>
        <v>0</v>
      </c>
      <c r="M171" s="128" t="e">
        <f t="shared" si="8"/>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7"/>
        <v>#N/A</v>
      </c>
      <c r="K172" s="127" t="e">
        <f>+VLOOKUP(J172,'Normen en kosten'!D172:E270,2,FALSE)*'20'!$G$11</f>
        <v>#N/A</v>
      </c>
      <c r="L172" s="125">
        <f t="shared" si="6"/>
        <v>0</v>
      </c>
      <c r="M172" s="128" t="e">
        <f t="shared" si="8"/>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7"/>
        <v>#N/A</v>
      </c>
      <c r="K173" s="127" t="e">
        <f>+VLOOKUP(J173,'Normen en kosten'!D173:E271,2,FALSE)*'20'!$G$11</f>
        <v>#N/A</v>
      </c>
      <c r="L173" s="125">
        <f t="shared" si="6"/>
        <v>0</v>
      </c>
      <c r="M173" s="128" t="e">
        <f t="shared" si="8"/>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7"/>
        <v>#N/A</v>
      </c>
      <c r="K174" s="127" t="e">
        <f>+VLOOKUP(J174,'Normen en kosten'!D174:E272,2,FALSE)*'20'!$G$11</f>
        <v>#N/A</v>
      </c>
      <c r="L174" s="125">
        <f t="shared" si="6"/>
        <v>0</v>
      </c>
      <c r="M174" s="128" t="e">
        <f t="shared" si="8"/>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7"/>
        <v>#N/A</v>
      </c>
      <c r="K175" s="127" t="e">
        <f>+VLOOKUP(J175,'Normen en kosten'!D175:E273,2,FALSE)*'20'!$G$11</f>
        <v>#N/A</v>
      </c>
      <c r="L175" s="125">
        <f t="shared" si="6"/>
        <v>0</v>
      </c>
      <c r="M175" s="128" t="e">
        <f t="shared" si="8"/>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7"/>
        <v>#N/A</v>
      </c>
      <c r="K176" s="127" t="e">
        <f>+VLOOKUP(J176,'Normen en kosten'!D176:E274,2,FALSE)*'20'!$G$11</f>
        <v>#N/A</v>
      </c>
      <c r="L176" s="125">
        <f t="shared" si="6"/>
        <v>0</v>
      </c>
      <c r="M176" s="128" t="e">
        <f t="shared" si="8"/>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7"/>
        <v>#N/A</v>
      </c>
      <c r="K177" s="127" t="e">
        <f>+VLOOKUP(J177,'Normen en kosten'!D177:E275,2,FALSE)*'20'!$G$11</f>
        <v>#N/A</v>
      </c>
      <c r="L177" s="125">
        <f t="shared" si="6"/>
        <v>0</v>
      </c>
      <c r="M177" s="128" t="e">
        <f t="shared" si="8"/>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7"/>
        <v>#N/A</v>
      </c>
      <c r="K178" s="127" t="e">
        <f>+VLOOKUP(J178,'Normen en kosten'!D178:E276,2,FALSE)*'20'!$G$11</f>
        <v>#N/A</v>
      </c>
      <c r="L178" s="125">
        <f t="shared" si="6"/>
        <v>0</v>
      </c>
      <c r="M178" s="128" t="e">
        <f t="shared" si="8"/>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7"/>
        <v>#N/A</v>
      </c>
      <c r="K179" s="127" t="e">
        <f>+VLOOKUP(J179,'Normen en kosten'!D179:E277,2,FALSE)*'20'!$G$11</f>
        <v>#N/A</v>
      </c>
      <c r="L179" s="125">
        <f t="shared" si="6"/>
        <v>0</v>
      </c>
      <c r="M179" s="128" t="e">
        <f t="shared" si="8"/>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7"/>
        <v>#N/A</v>
      </c>
      <c r="K180" s="127" t="e">
        <f>+VLOOKUP(J180,'Normen en kosten'!D180:E278,2,FALSE)*'20'!$G$11</f>
        <v>#N/A</v>
      </c>
      <c r="L180" s="125">
        <f t="shared" si="6"/>
        <v>0</v>
      </c>
      <c r="M180" s="128" t="e">
        <f t="shared" si="8"/>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7"/>
        <v>#N/A</v>
      </c>
      <c r="K181" s="127" t="e">
        <f>+VLOOKUP(J181,'Normen en kosten'!D181:E279,2,FALSE)*'20'!$G$11</f>
        <v>#N/A</v>
      </c>
      <c r="L181" s="125">
        <f t="shared" si="6"/>
        <v>0</v>
      </c>
      <c r="M181" s="128" t="e">
        <f t="shared" si="8"/>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7"/>
        <v>#N/A</v>
      </c>
      <c r="K182" s="127" t="e">
        <f>+VLOOKUP(J182,'Normen en kosten'!D182:E280,2,FALSE)*'20'!$G$11</f>
        <v>#N/A</v>
      </c>
      <c r="L182" s="125">
        <f t="shared" si="6"/>
        <v>0</v>
      </c>
      <c r="M182" s="128" t="e">
        <f t="shared" si="8"/>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7"/>
        <v>#N/A</v>
      </c>
      <c r="K183" s="127" t="e">
        <f>+VLOOKUP(J183,'Normen en kosten'!D183:E281,2,FALSE)*'20'!$G$11</f>
        <v>#N/A</v>
      </c>
      <c r="L183" s="125">
        <f t="shared" si="6"/>
        <v>0</v>
      </c>
      <c r="M183" s="128" t="e">
        <f t="shared" si="8"/>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7"/>
        <v>#N/A</v>
      </c>
      <c r="K184" s="127" t="e">
        <f>+VLOOKUP(J184,'Normen en kosten'!D184:E282,2,FALSE)*'20'!$G$11</f>
        <v>#N/A</v>
      </c>
      <c r="L184" s="125">
        <f t="shared" si="6"/>
        <v>0</v>
      </c>
      <c r="M184" s="128" t="e">
        <f t="shared" si="8"/>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7"/>
        <v>#N/A</v>
      </c>
      <c r="K185" s="127" t="e">
        <f>+VLOOKUP(J185,'Normen en kosten'!D185:E283,2,FALSE)*'20'!$G$11</f>
        <v>#N/A</v>
      </c>
      <c r="L185" s="125">
        <f t="shared" si="6"/>
        <v>0</v>
      </c>
      <c r="M185" s="128" t="e">
        <f t="shared" si="8"/>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7"/>
        <v>#N/A</v>
      </c>
      <c r="K186" s="127" t="e">
        <f>+VLOOKUP(J186,'Normen en kosten'!D186:E284,2,FALSE)*'20'!$G$11</f>
        <v>#N/A</v>
      </c>
      <c r="L186" s="125">
        <f t="shared" si="6"/>
        <v>0</v>
      </c>
      <c r="M186" s="128" t="e">
        <f t="shared" si="8"/>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7"/>
        <v>#N/A</v>
      </c>
      <c r="K187" s="127" t="e">
        <f>+VLOOKUP(J187,'Normen en kosten'!D187:E285,2,FALSE)*'20'!$G$11</f>
        <v>#N/A</v>
      </c>
      <c r="L187" s="125">
        <f t="shared" si="6"/>
        <v>0</v>
      </c>
      <c r="M187" s="128" t="e">
        <f t="shared" si="8"/>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7"/>
        <v>#N/A</v>
      </c>
      <c r="K188" s="127" t="e">
        <f>+VLOOKUP(J188,'Normen en kosten'!D188:E286,2,FALSE)*'20'!$G$11</f>
        <v>#N/A</v>
      </c>
      <c r="L188" s="125">
        <f t="shared" si="6"/>
        <v>0</v>
      </c>
      <c r="M188" s="128" t="e">
        <f t="shared" si="8"/>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7"/>
        <v>#N/A</v>
      </c>
      <c r="K189" s="127" t="e">
        <f>+VLOOKUP(J189,'Normen en kosten'!D189:E287,2,FALSE)*'20'!$G$11</f>
        <v>#N/A</v>
      </c>
      <c r="L189" s="125">
        <f t="shared" si="6"/>
        <v>0</v>
      </c>
      <c r="M189" s="128" t="e">
        <f t="shared" si="8"/>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7"/>
        <v>#N/A</v>
      </c>
      <c r="K190" s="127" t="e">
        <f>+VLOOKUP(J190,'Normen en kosten'!D190:E288,2,FALSE)*'20'!$G$11</f>
        <v>#N/A</v>
      </c>
      <c r="L190" s="125">
        <f t="shared" si="6"/>
        <v>0</v>
      </c>
      <c r="M190" s="128" t="e">
        <f t="shared" si="8"/>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7"/>
        <v>#N/A</v>
      </c>
      <c r="K191" s="127" t="e">
        <f>+VLOOKUP(J191,'Normen en kosten'!D191:E289,2,FALSE)*'20'!$G$11</f>
        <v>#N/A</v>
      </c>
      <c r="L191" s="125">
        <f t="shared" si="6"/>
        <v>0</v>
      </c>
      <c r="M191" s="128" t="e">
        <f t="shared" si="8"/>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7"/>
        <v>#N/A</v>
      </c>
      <c r="K192" s="127" t="e">
        <f>+VLOOKUP(J192,'Normen en kosten'!D192:E290,2,FALSE)*'20'!$G$11</f>
        <v>#N/A</v>
      </c>
      <c r="L192" s="125">
        <f t="shared" si="6"/>
        <v>0</v>
      </c>
      <c r="M192" s="128" t="e">
        <f t="shared" si="8"/>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7"/>
        <v>#N/A</v>
      </c>
      <c r="K193" s="127" t="e">
        <f>+VLOOKUP(J193,'Normen en kosten'!D193:E291,2,FALSE)*'20'!$G$11</f>
        <v>#N/A</v>
      </c>
      <c r="L193" s="125">
        <f t="shared" si="6"/>
        <v>0</v>
      </c>
      <c r="M193" s="128" t="e">
        <f t="shared" si="8"/>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7"/>
        <v>#N/A</v>
      </c>
      <c r="K194" s="127" t="e">
        <f>+VLOOKUP(J194,'Normen en kosten'!D194:E292,2,FALSE)*'20'!$G$11</f>
        <v>#N/A</v>
      </c>
      <c r="L194" s="125">
        <f t="shared" si="6"/>
        <v>0</v>
      </c>
      <c r="M194" s="128" t="e">
        <f t="shared" si="8"/>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7"/>
        <v>#N/A</v>
      </c>
      <c r="K195" s="127" t="e">
        <f>+VLOOKUP(J195,'Normen en kosten'!D195:E293,2,FALSE)*'20'!$G$11</f>
        <v>#N/A</v>
      </c>
      <c r="L195" s="125">
        <f t="shared" si="6"/>
        <v>0</v>
      </c>
      <c r="M195" s="128" t="e">
        <f t="shared" si="8"/>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7"/>
        <v>#N/A</v>
      </c>
      <c r="K196" s="127" t="e">
        <f>+VLOOKUP(J196,'Normen en kosten'!D196:E294,2,FALSE)*'20'!$G$11</f>
        <v>#N/A</v>
      </c>
      <c r="L196" s="125">
        <f t="shared" si="6"/>
        <v>0</v>
      </c>
      <c r="M196" s="128" t="e">
        <f t="shared" si="8"/>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7"/>
        <v>#N/A</v>
      </c>
      <c r="K197" s="127" t="e">
        <f>+VLOOKUP(J197,'Normen en kosten'!D197:E295,2,FALSE)*'20'!$G$11</f>
        <v>#N/A</v>
      </c>
      <c r="L197" s="125">
        <f t="shared" ref="L197:L199" si="9">+I197*G197</f>
        <v>0</v>
      </c>
      <c r="M197" s="128" t="e">
        <f t="shared" si="8"/>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0">F198&amp;I198</f>
        <v>#N/A</v>
      </c>
      <c r="K198" s="127" t="e">
        <f>+VLOOKUP(J198,'Normen en kosten'!D198:E296,2,FALSE)*'20'!$G$11</f>
        <v>#N/A</v>
      </c>
      <c r="L198" s="125">
        <f t="shared" si="9"/>
        <v>0</v>
      </c>
      <c r="M198" s="128" t="e">
        <f t="shared" ref="M198:M199" si="11">+IF(K198=0,0,L198/K198)</f>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0"/>
        <v>#N/A</v>
      </c>
      <c r="K199" s="127" t="e">
        <f>+VLOOKUP(J199,'Normen en kosten'!D199:E297,2,FALSE)*'20'!$G$11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mNw5tPnSUaE5dcE3othgIdwIWYPhB7VCW8xWFmL8bF31ForSkBkqMilDxYywJgGq7YVouHE+6dzEzrnPANOKLw==" saltValue="9PNUrI09orNPpxgrClluU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CC42AB0-4AC2-49C6-909B-889986F93B8E}">
          <x14:formula1>
            <xm:f>'Dropdown vloerafw en cat'!$B$2:$B$13</xm:f>
          </x14:formula1>
          <xm:sqref>H5:H199</xm:sqref>
        </x14:dataValidation>
        <x14:dataValidation type="list" allowBlank="1" showInputMessage="1" showErrorMessage="1" xr:uid="{338B3837-16F1-4D2A-9B9C-78DD5E3EBB14}">
          <x14:formula1>
            <xm:f>'Dropdown vloerafw en cat'!$P$2:$P$47</xm:f>
          </x14:formula1>
          <xm:sqref>C5:C199</xm:sqref>
        </x14:dataValidation>
        <x14:dataValidation type="list" allowBlank="1" showInputMessage="1" showErrorMessage="1" xr:uid="{3348F7FC-C4B4-4CF1-BD66-9215F0D1532E}">
          <x14:formula1>
            <xm:f>'Dropdown vloerafw en cat'!$K$2:$K$13</xm:f>
          </x14:formula1>
          <xm:sqref>D5:D199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17CF-38C8-4E46-9BB6-202EAF6B570B}">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21,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f>VLOOKUP(H5,'Kosten VSR (her)controles'!A5:E54,3)</f>
        <v>0</v>
      </c>
      <c r="C4" s="130"/>
      <c r="D4" s="130"/>
      <c r="E4" s="131"/>
      <c r="F4" s="18"/>
      <c r="G4" s="44"/>
      <c r="H4" s="135"/>
      <c r="I4" s="5"/>
      <c r="J4" s="5"/>
      <c r="K4" s="5"/>
    </row>
    <row r="5" spans="1:11" x14ac:dyDescent="0.25">
      <c r="A5" s="29" t="s">
        <v>15</v>
      </c>
      <c r="B5" s="130">
        <f>VLOOKUP(H5,'Kosten VSR (her)controles'!A5:E54,4)</f>
        <v>0</v>
      </c>
      <c r="C5" s="130"/>
      <c r="D5" s="130"/>
      <c r="E5" s="132"/>
      <c r="F5" s="18"/>
      <c r="G5" s="45" t="s">
        <v>19</v>
      </c>
      <c r="H5" s="136">
        <v>21</v>
      </c>
      <c r="I5" s="5"/>
      <c r="J5" s="5"/>
      <c r="K5" s="5"/>
    </row>
    <row r="6" spans="1:11" x14ac:dyDescent="0.25">
      <c r="A6" s="31" t="s">
        <v>17</v>
      </c>
      <c r="B6" s="133">
        <f>VLOOKUP(H5,'Kosten VSR (her)controles'!A5:E54,5)</f>
        <v>0</v>
      </c>
      <c r="C6" s="133"/>
      <c r="D6" s="133"/>
      <c r="E6" s="134"/>
      <c r="F6" s="21"/>
      <c r="G6" s="46" t="s">
        <v>20</v>
      </c>
      <c r="H6" s="137" t="str">
        <f>CONCATENATE(H5,"a")</f>
        <v>21a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'21a'!L200/'21a'!M200</f>
        <v>#N/A</v>
      </c>
      <c r="G11" s="142">
        <v>1</v>
      </c>
      <c r="H11" s="139" t="e">
        <f>('21a'!M200*Offertetarief)*G11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GETPIVOTDATA("m2",'21a'!$H$205,"Cat.","G")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GETPIVOTDATA("m2",'21a'!$A$205,"vloerafwerking","Linoleum")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GETPIVOTDATA("m2",'21a'!$A$205,"vloerafwerking","Tapijt")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wZFxnCwXbsZPU8rbqPj4C6pS6Lm/KDIEdR8voQeAuhpEKd38LeIINjfs9YcWC3f6dUiNuA6jMozX3qKz35hrlw==" saltValue="NQX5GHaulqSPt5efFmABO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DE118-A78F-48B9-97F5-93114B5E13CF}">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(her)controles'!A25</f>
        <v>21</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kosten'!D5:E103,2,FALSE)*'21'!$G$11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kosten'!D6:E104,2,FALSE)*'21'!$G$11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kosten'!D7:E105,2,FALSE)*'21'!$G$11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kosten'!D8:E106,2,FALSE)*'21'!$G$11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kosten'!D9:E107,2,FALSE)*'21'!$G$11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kosten'!D10:E108,2,FALSE)*'21'!$G$11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kosten'!D11:E109,2,FALSE)*'21'!$G$11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kosten'!D12:E110,2,FALSE)*'21'!$G$11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kosten'!D13:E111,2,FALSE)*'21'!$G$11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kosten'!D14:E112,2,FALSE)*'21'!$G$11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kosten'!D15:E113,2,FALSE)*'21'!$G$11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kosten'!D16:E114,2,FALSE)*'21'!$G$11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kosten'!D17:E115,2,FALSE)*'21'!$G$11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kosten'!D18:E116,2,FALSE)*'21'!$G$11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kosten'!D19:E117,2,FALSE)*'21'!$G$11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kosten'!D20:E118,2,FALSE)*'21'!$G$11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kosten'!D21:E119,2,FALSE)*'21'!$G$11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kosten'!D22:E120,2,FALSE)*'21'!$G$11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kosten'!D23:E121,2,FALSE)*'21'!$G$11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kosten'!D24:E122,2,FALSE)*'21'!$G$11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kosten'!D25:E123,2,FALSE)*'21'!$G$11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kosten'!D26:E124,2,FALSE)*'21'!$G$11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kosten'!D27:E125,2,FALSE)*'21'!$G$11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kosten'!D28:E126,2,FALSE)*'21'!$G$11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kosten'!D29:E127,2,FALSE)*'21'!$G$11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kosten'!D30:E128,2,FALSE)*'21'!$G$11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kosten'!D31:E129,2,FALSE)*'21'!$G$11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kosten'!D32:E130,2,FALSE)*'21'!$G$11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kosten'!D33:E131,2,FALSE)*'21'!$G$11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kosten'!D34:E132,2,FALSE)*'21'!$G$11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kosten'!D35:E133,2,FALSE)*'21'!$G$11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kosten'!D36:E134,2,FALSE)*'21'!$G$11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kosten'!D37:E135,2,FALSE)*'21'!$G$11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kosten'!D38:E136,2,FALSE)*'21'!$G$11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kosten'!D39:E137,2,FALSE)*'21'!$G$11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kosten'!D40:E138,2,FALSE)*'21'!$G$11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kosten'!D41:E139,2,FALSE)*'21'!$G$11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kosten'!D42:E140,2,FALSE)*'21'!$G$11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kosten'!D43:E141,2,FALSE)*'21'!$G$11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kosten'!D44:E142,2,FALSE)*'21'!$G$11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kosten'!D45:E143,2,FALSE)*'21'!$G$11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kosten'!D46:E144,2,FALSE)*'21'!$G$11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kosten'!D47:E145,2,FALSE)*'21'!$G$11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kosten'!D48:E146,2,FALSE)*'21'!$G$11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kosten'!D49:E147,2,FALSE)*'21'!$G$11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kosten'!D50:E148,2,FALSE)*'21'!$G$11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kosten'!D51:E149,2,FALSE)*'21'!$G$11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kosten'!D52:E150,2,FALSE)*'21'!$G$11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kosten'!D53:E151,2,FALSE)*'21'!$G$11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kosten'!D54:E152,2,FALSE)*'21'!$G$11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kosten'!D55:E153,2,FALSE)*'21'!$G$11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kosten'!D56:E154,2,FALSE)*'21'!$G$11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kosten'!D57:E155,2,FALSE)*'21'!$G$11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kosten'!D58:E156,2,FALSE)*'21'!$G$11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kosten'!D59:E157,2,FALSE)*'21'!$G$11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kosten'!D60:E158,2,FALSE)*'21'!$G$11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kosten'!D61:E159,2,FALSE)*'21'!$G$11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kosten'!D62:E160,2,FALSE)*'21'!$G$11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kosten'!D63:E161,2,FALSE)*'21'!$G$11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kosten'!D64:E162,2,FALSE)*'21'!$G$11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kosten'!D65:E163,2,FALSE)*'21'!$G$11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kosten'!D66:E164,2,FALSE)*'21'!$G$11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kosten'!D67:E165,2,FALSE)*'21'!$G$11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kosten'!D68:E166,2,FALSE)*'21'!$G$11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kosten'!D69:E167,2,FALSE)*'21'!$G$11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kosten'!D70:E168,2,FALSE)*'21'!$G$11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kosten'!D71:E169,2,FALSE)*'21'!$G$11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kosten'!D72:E170,2,FALSE)*'21'!$G$11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kosten'!D73:E171,2,FALSE)*'21'!$G$11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kosten'!D74:E172,2,FALSE)*'21'!$G$11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kosten'!D75:E173,2,FALSE)*'21'!$G$11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kosten'!D76:E174,2,FALSE)*'21'!$G$11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kosten'!D77:E175,2,FALSE)*'21'!$G$11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kosten'!D78:E176,2,FALSE)*'21'!$G$11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kosten'!D79:E177,2,FALSE)*'21'!$G$11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kosten'!D80:E178,2,FALSE)*'21'!$G$11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kosten'!D81:E179,2,FALSE)*'21'!$G$11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kosten'!D82:E180,2,FALSE)*'21'!$G$11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kosten'!D83:E181,2,FALSE)*'21'!$G$11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kosten'!D84:E182,2,FALSE)*'21'!$G$11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kosten'!D85:E183,2,FALSE)*'21'!$G$11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kosten'!D86:E184,2,FALSE)*'21'!$G$11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kosten'!D87:E185,2,FALSE)*'21'!$G$11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kosten'!D88:E186,2,FALSE)*'21'!$G$11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kosten'!D89:E187,2,FALSE)*'21'!$G$11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kosten'!D90:E188,2,FALSE)*'21'!$G$11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kosten'!D91:E189,2,FALSE)*'21'!$G$11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kosten'!D92:E190,2,FALSE)*'21'!$G$11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kosten'!D93:E191,2,FALSE)*'21'!$G$11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kosten'!D94:E192,2,FALSE)*'21'!$G$11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kosten'!D95:E193,2,FALSE)*'21'!$G$11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kosten'!D96:E194,2,FALSE)*'21'!$G$11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kosten'!D97:E195,2,FALSE)*'21'!$G$11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kosten'!D98:E196,2,FALSE)*'21'!$G$11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kosten'!D99:E197,2,FALSE)*'21'!$G$11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kosten'!D100:E198,2,FALSE)*'21'!$G$11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kosten'!D101:E199,2,FALSE)*'21'!$G$11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kosten'!D102:E200,2,FALSE)*'21'!$G$11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kosten'!D103:E201,2,FALSE)*'21'!$G$11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kosten'!D104:E202,2,FALSE)*'21'!$G$11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kosten'!D105:E203,2,FALSE)*'21'!$G$11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kosten'!D106:E204,2,FALSE)*'21'!$G$11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kosten'!D107:E205,2,FALSE)*'21'!$G$11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kosten'!D108:E206,2,FALSE)*'21'!$G$11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kosten'!D109:E207,2,FALSE)*'21'!$G$11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kosten'!D110:E208,2,FALSE)*'21'!$G$11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kosten'!D111:E209,2,FALSE)*'21'!$G$11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kosten'!D112:E210,2,FALSE)*'21'!$G$11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kosten'!D113:E211,2,FALSE)*'21'!$G$11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kosten'!D114:E212,2,FALSE)*'21'!$G$11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kosten'!D115:E213,2,FALSE)*'21'!$G$11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kosten'!D116:E214,2,FALSE)*'21'!$G$11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kosten'!D117:E215,2,FALSE)*'21'!$G$11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kosten'!D118:E216,2,FALSE)*'21'!$G$11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kosten'!D119:E217,2,FALSE)*'21'!$G$11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kosten'!D120:E218,2,FALSE)*'21'!$G$11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kosten'!D121:E219,2,FALSE)*'21'!$G$11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kosten'!D122:E220,2,FALSE)*'21'!$G$11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kosten'!D123:E221,2,FALSE)*'21'!$G$11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kosten'!D124:E222,2,FALSE)*'21'!$G$11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kosten'!D125:E223,2,FALSE)*'21'!$G$11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kosten'!D126:E224,2,FALSE)*'21'!$G$11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kosten'!D127:E225,2,FALSE)*'21'!$G$11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kosten'!D128:E226,2,FALSE)*'21'!$G$11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kosten'!D129:E227,2,FALSE)*'21'!$G$11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kosten'!D130:E228,2,FALSE)*'21'!$G$11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kosten'!D131:E229,2,FALSE)*'21'!$G$11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kosten'!D132:E230,2,FALSE)*'21'!$G$11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kosten'!D133:E231,2,FALSE)*'21'!$G$11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kosten'!D134:E232,2,FALSE)*'21'!$G$11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kosten'!D135:E233,2,FALSE)*'21'!$G$11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kosten'!D136:E234,2,FALSE)*'21'!$G$11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kosten'!D137:E235,2,FALSE)*'21'!$G$11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kosten'!D138:E236,2,FALSE)*'21'!$G$11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kosten'!D139:E237,2,FALSE)*'21'!$G$11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kosten'!D140:E238,2,FALSE)*'21'!$G$11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kosten'!D141:E239,2,FALSE)*'21'!$G$11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kosten'!D142:E240,2,FALSE)*'21'!$G$11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kosten'!D143:E241,2,FALSE)*'21'!$G$11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kosten'!D144:E242,2,FALSE)*'21'!$G$11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kosten'!D145:E243,2,FALSE)*'21'!$G$11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kosten'!D146:E244,2,FALSE)*'21'!$G$11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kosten'!D147:E245,2,FALSE)*'21'!$G$11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kosten'!D148:E246,2,FALSE)*'21'!$G$11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kosten'!D149:E247,2,FALSE)*'21'!$G$11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kosten'!D150:E248,2,FALSE)*'21'!$G$11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kosten'!D151:E249,2,FALSE)*'21'!$G$11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kosten'!D152:E250,2,FALSE)*'21'!$G$11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kosten'!D153:E251,2,FALSE)*'21'!$G$11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kosten'!D154:E252,2,FALSE)*'21'!$G$11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kosten'!D155:E253,2,FALSE)*'21'!$G$11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kosten'!D156:E254,2,FALSE)*'21'!$G$11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kosten'!D157:E255,2,FALSE)*'21'!$G$11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kosten'!D158:E256,2,FALSE)*'21'!$G$11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kosten'!D159:E257,2,FALSE)*'21'!$G$11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kosten'!D160:E258,2,FALSE)*'21'!$G$11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kosten'!D161:E259,2,FALSE)*'21'!$G$11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kosten'!D162:E260,2,FALSE)*'21'!$G$11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kosten'!D163:E261,2,FALSE)*'21'!$G$11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kosten'!D164:E262,2,FALSE)*'21'!$G$11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kosten'!D165:E263,2,FALSE)*'21'!$G$11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kosten'!D166:E264,2,FALSE)*'21'!$G$11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kosten'!D167:E265,2,FALSE)*'21'!$G$11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kosten'!D168:E266,2,FALSE)*'21'!$G$11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kosten'!D169:E267,2,FALSE)*'21'!$G$11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kosten'!D170:E268,2,FALSE)*'21'!$G$11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kosten'!D171:E269,2,FALSE)*'21'!$G$11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kosten'!D172:E270,2,FALSE)*'21'!$G$11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kosten'!D173:E271,2,FALSE)*'21'!$G$11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kosten'!D174:E272,2,FALSE)*'21'!$G$11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kosten'!D175:E273,2,FALSE)*'21'!$G$11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kosten'!D176:E274,2,FALSE)*'21'!$G$11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kosten'!D177:E275,2,FALSE)*'21'!$G$11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kosten'!D178:E276,2,FALSE)*'21'!$G$11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kosten'!D179:E277,2,FALSE)*'21'!$G$11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kosten'!D180:E278,2,FALSE)*'21'!$G$11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kosten'!D181:E279,2,FALSE)*'21'!$G$11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kosten'!D182:E280,2,FALSE)*'21'!$G$11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kosten'!D183:E281,2,FALSE)*'21'!$G$11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kosten'!D184:E282,2,FALSE)*'21'!$G$11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kosten'!D185:E283,2,FALSE)*'21'!$G$11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kosten'!D186:E284,2,FALSE)*'21'!$G$11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kosten'!D187:E285,2,FALSE)*'21'!$G$11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kosten'!D188:E286,2,FALSE)*'21'!$G$11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kosten'!D189:E287,2,FALSE)*'21'!$G$11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kosten'!D190:E288,2,FALSE)*'21'!$G$11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kosten'!D191:E289,2,FALSE)*'21'!$G$11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kosten'!D192:E290,2,FALSE)*'21'!$G$11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kosten'!D193:E291,2,FALSE)*'21'!$G$11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kosten'!D194:E292,2,FALSE)*'21'!$G$11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kosten'!D195:E293,2,FALSE)*'21'!$G$11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kosten'!D196:E294,2,FALSE)*'21'!$G$11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kosten'!D197:E295,2,FALSE)*'21'!$G$11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kosten'!D198:E296,2,FALSE)*'21'!$G$11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kosten'!D199:E297,2,FALSE)*'21'!$G$11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Zue9EJ+i2mMeURqoCliLG3wqXR99DhW2qBlX8d3FO3dE89yYVsYKZE1sHxnErCu8vNcOZ7F5Mm/iPc/r3yLHPQ==" saltValue="YiioLuB7b86Pe5F+ZM0Rf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7DDABAD-8F09-48B7-BE26-5BE77ADC705B}">
          <x14:formula1>
            <xm:f>'Dropdown vloerafw en cat'!$B$2:$B$13</xm:f>
          </x14:formula1>
          <xm:sqref>H5:H199</xm:sqref>
        </x14:dataValidation>
        <x14:dataValidation type="list" allowBlank="1" showInputMessage="1" showErrorMessage="1" xr:uid="{9FAA34E4-7652-49B4-9642-CF6FACEF4662}">
          <x14:formula1>
            <xm:f>'Dropdown vloerafw en cat'!$P$2:$P$47</xm:f>
          </x14:formula1>
          <xm:sqref>C5:C199</xm:sqref>
        </x14:dataValidation>
        <x14:dataValidation type="list" allowBlank="1" showInputMessage="1" showErrorMessage="1" xr:uid="{9E556770-FB8D-4F2B-B4C5-8B58653340CC}">
          <x14:formula1>
            <xm:f>'Dropdown vloerafw en cat'!$K$2:$K$13</xm:f>
          </x14:formula1>
          <xm:sqref>D5:D199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EBA02-2D4F-42AA-9BAA-C71D13C44BA6}">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'22a'!L200/'22a'!M200</f>
        <v>#N/A</v>
      </c>
      <c r="G11" s="142">
        <v>1</v>
      </c>
      <c r="H11" s="139" t="e">
        <f>('22a'!M200*Offertetarief)*G11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GETPIVOTDATA("m2",'22a'!$H$205,"Cat.","G")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GETPIVOTDATA("m2",'22a'!$A$205,"vloerafwerking","Linoleum")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GETPIVOTDATA("m2",'22a'!$A$205,"vloerafwerking","Tapijt")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erexmTw7eIjVVje6HHW8dR27CJryuxi6YbGpXLkPVBzNme5SpjLkG0D9JMJ6qKpCIGFayY4lz7moDC83Gq3ZPg==" saltValue="R2tIAwgLKgSl//2eVER9i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AA71-BDA5-419A-B542-3FF147F04A77}">
  <sheetPr>
    <tabColor rgb="FFC2E76B"/>
  </sheetPr>
  <dimension ref="A1:DM22"/>
  <sheetViews>
    <sheetView workbookViewId="0">
      <selection activeCell="D26" sqref="D26"/>
    </sheetView>
  </sheetViews>
  <sheetFormatPr defaultRowHeight="15" x14ac:dyDescent="0.25"/>
  <cols>
    <col min="1" max="3" width="9.140625" style="199"/>
    <col min="4" max="4" width="22.85546875" style="199" customWidth="1"/>
    <col min="5" max="5" width="14.42578125" style="199" bestFit="1" customWidth="1"/>
    <col min="6" max="6" width="38" style="199" bestFit="1" customWidth="1"/>
    <col min="7" max="7" width="6.42578125" style="199" bestFit="1" customWidth="1"/>
    <col min="8" max="8" width="25.85546875" style="199" bestFit="1" customWidth="1"/>
    <col min="9" max="9" width="26.28515625" style="199" bestFit="1" customWidth="1"/>
    <col min="10" max="10" width="12" style="199" bestFit="1" customWidth="1"/>
    <col min="11" max="16384" width="9.140625" style="199"/>
  </cols>
  <sheetData>
    <row r="1" spans="1:117" x14ac:dyDescent="0.25">
      <c r="A1" s="260" t="s">
        <v>16</v>
      </c>
      <c r="B1" s="261">
        <f>'Kosten VSR (her)controles'!A6</f>
        <v>2</v>
      </c>
      <c r="C1" s="261"/>
      <c r="D1" s="262" t="str">
        <f>VLOOKUP(B1,'Kosten VSR (her)controles'!A5:E54,3)</f>
        <v>Gemeentehuis Beilen</v>
      </c>
      <c r="E1" s="192"/>
      <c r="F1" s="192"/>
      <c r="G1" s="193"/>
      <c r="H1" s="194" t="s">
        <v>125</v>
      </c>
      <c r="I1" s="193" t="str">
        <f>opdrachtgever</f>
        <v>Gemeente Midden-Drenthe</v>
      </c>
      <c r="J1" s="193"/>
      <c r="K1" s="193"/>
      <c r="L1" s="195"/>
      <c r="M1" s="263"/>
      <c r="N1" s="264"/>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row>
    <row r="2" spans="1:117" x14ac:dyDescent="0.25">
      <c r="A2" s="260" t="s">
        <v>33</v>
      </c>
      <c r="B2" s="265"/>
      <c r="C2" s="265"/>
      <c r="D2" s="262" t="str">
        <f>VLOOKUP(B1,'Kosten VSR (her)controles'!A5:E54,4)</f>
        <v>Raadhuisplein 1</v>
      </c>
      <c r="E2" s="192" t="str">
        <f>VLOOKUP(B1,'Kosten VSR (her)controles'!A5:E54,5)</f>
        <v>Beilen</v>
      </c>
      <c r="F2" s="192"/>
      <c r="G2" s="193"/>
      <c r="H2" s="193"/>
      <c r="I2" s="196"/>
      <c r="J2" s="196"/>
      <c r="K2" s="193"/>
      <c r="L2" s="195"/>
      <c r="M2" s="263"/>
      <c r="N2" s="264"/>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row>
    <row r="3" spans="1:117" x14ac:dyDescent="0.25">
      <c r="A3" s="266"/>
    </row>
    <row r="4" spans="1:117" x14ac:dyDescent="0.25">
      <c r="A4" s="266" t="s">
        <v>674</v>
      </c>
    </row>
    <row r="5" spans="1:117" x14ac:dyDescent="0.25">
      <c r="A5" s="266" t="s">
        <v>691</v>
      </c>
      <c r="E5" s="267" t="s">
        <v>690</v>
      </c>
      <c r="F5" s="267" t="s">
        <v>675</v>
      </c>
      <c r="G5" s="267" t="s">
        <v>9</v>
      </c>
      <c r="H5" s="267" t="s">
        <v>735</v>
      </c>
      <c r="I5" s="267" t="s">
        <v>692</v>
      </c>
      <c r="J5" s="267" t="s">
        <v>25</v>
      </c>
    </row>
    <row r="6" spans="1:117" x14ac:dyDescent="0.25">
      <c r="A6" s="222" t="s">
        <v>741</v>
      </c>
      <c r="B6" s="223"/>
      <c r="C6" s="223"/>
      <c r="D6" s="268"/>
      <c r="E6" s="269"/>
      <c r="F6" s="269"/>
      <c r="G6" s="200">
        <v>23</v>
      </c>
      <c r="H6" s="438" t="s">
        <v>733</v>
      </c>
      <c r="I6" s="270"/>
      <c r="J6" s="271">
        <f>I6*G6</f>
        <v>0</v>
      </c>
    </row>
    <row r="7" spans="1:117" x14ac:dyDescent="0.25">
      <c r="A7" s="272" t="s">
        <v>676</v>
      </c>
      <c r="B7" s="273"/>
      <c r="C7" s="273"/>
      <c r="D7" s="274"/>
      <c r="E7" s="275"/>
      <c r="F7" s="275"/>
      <c r="G7" s="190">
        <v>31</v>
      </c>
      <c r="H7" s="439" t="s">
        <v>733</v>
      </c>
      <c r="I7" s="276"/>
      <c r="J7" s="271">
        <f t="shared" ref="J7:J21" si="0">I7*G7</f>
        <v>0</v>
      </c>
    </row>
    <row r="8" spans="1:117" x14ac:dyDescent="0.25">
      <c r="A8" s="272" t="s">
        <v>677</v>
      </c>
      <c r="B8" s="273"/>
      <c r="C8" s="273"/>
      <c r="D8" s="274"/>
      <c r="E8" s="275"/>
      <c r="F8" s="275"/>
      <c r="G8" s="190">
        <v>4</v>
      </c>
      <c r="H8" s="439" t="s">
        <v>733</v>
      </c>
      <c r="I8" s="276"/>
      <c r="J8" s="271">
        <f t="shared" si="0"/>
        <v>0</v>
      </c>
    </row>
    <row r="9" spans="1:117" x14ac:dyDescent="0.25">
      <c r="A9" s="272" t="s">
        <v>678</v>
      </c>
      <c r="B9" s="273"/>
      <c r="C9" s="273"/>
      <c r="D9" s="274"/>
      <c r="E9" s="275"/>
      <c r="F9" s="275"/>
      <c r="G9" s="190">
        <v>2</v>
      </c>
      <c r="H9" s="439" t="s">
        <v>733</v>
      </c>
      <c r="I9" s="276"/>
      <c r="J9" s="271">
        <f t="shared" si="0"/>
        <v>0</v>
      </c>
    </row>
    <row r="10" spans="1:117" x14ac:dyDescent="0.25">
      <c r="A10" s="272" t="s">
        <v>679</v>
      </c>
      <c r="B10" s="273"/>
      <c r="C10" s="273"/>
      <c r="D10" s="274"/>
      <c r="E10" s="275"/>
      <c r="F10" s="275"/>
      <c r="G10" s="190">
        <v>23</v>
      </c>
      <c r="H10" s="439" t="s">
        <v>733</v>
      </c>
      <c r="I10" s="276"/>
      <c r="J10" s="271">
        <f t="shared" si="0"/>
        <v>0</v>
      </c>
    </row>
    <row r="11" spans="1:117" x14ac:dyDescent="0.25">
      <c r="A11" s="452" t="s">
        <v>680</v>
      </c>
      <c r="B11" s="453"/>
      <c r="C11" s="453"/>
      <c r="D11" s="454"/>
      <c r="E11" s="275"/>
      <c r="F11" s="275"/>
      <c r="G11" s="190">
        <v>19</v>
      </c>
      <c r="H11" s="439" t="s">
        <v>733</v>
      </c>
      <c r="I11" s="276"/>
      <c r="J11" s="271">
        <f t="shared" si="0"/>
        <v>0</v>
      </c>
    </row>
    <row r="12" spans="1:117" ht="30" customHeight="1" x14ac:dyDescent="0.25">
      <c r="A12" s="452" t="s">
        <v>681</v>
      </c>
      <c r="B12" s="453"/>
      <c r="C12" s="453"/>
      <c r="D12" s="454"/>
      <c r="E12" s="275"/>
      <c r="F12" s="275"/>
      <c r="G12" s="190">
        <v>1</v>
      </c>
      <c r="H12" s="439" t="s">
        <v>734</v>
      </c>
      <c r="I12" s="276"/>
      <c r="J12" s="271">
        <f t="shared" si="0"/>
        <v>0</v>
      </c>
    </row>
    <row r="13" spans="1:117" ht="28.5" customHeight="1" x14ac:dyDescent="0.25">
      <c r="A13" s="455" t="s">
        <v>681</v>
      </c>
      <c r="B13" s="455"/>
      <c r="C13" s="455"/>
      <c r="D13" s="456"/>
      <c r="E13" s="277"/>
      <c r="F13" s="278"/>
      <c r="G13" s="279">
        <v>1</v>
      </c>
      <c r="H13" s="440" t="s">
        <v>734</v>
      </c>
      <c r="I13" s="280"/>
      <c r="J13" s="271">
        <f t="shared" si="0"/>
        <v>0</v>
      </c>
    </row>
    <row r="14" spans="1:117" x14ac:dyDescent="0.25">
      <c r="A14" s="272" t="s">
        <v>682</v>
      </c>
      <c r="B14" s="273"/>
      <c r="C14" s="273"/>
      <c r="D14" s="274"/>
      <c r="E14" s="275"/>
      <c r="F14" s="275"/>
      <c r="G14" s="190">
        <v>39</v>
      </c>
      <c r="H14" s="439" t="s">
        <v>733</v>
      </c>
      <c r="I14" s="276"/>
      <c r="J14" s="271">
        <f t="shared" si="0"/>
        <v>0</v>
      </c>
    </row>
    <row r="15" spans="1:117" x14ac:dyDescent="0.25">
      <c r="A15" s="272" t="s">
        <v>683</v>
      </c>
      <c r="B15" s="273"/>
      <c r="C15" s="273"/>
      <c r="D15" s="274"/>
      <c r="E15" s="275"/>
      <c r="F15" s="275"/>
      <c r="G15" s="190">
        <v>2</v>
      </c>
      <c r="H15" s="439" t="s">
        <v>733</v>
      </c>
      <c r="I15" s="276"/>
      <c r="J15" s="271">
        <f t="shared" si="0"/>
        <v>0</v>
      </c>
    </row>
    <row r="16" spans="1:117" x14ac:dyDescent="0.25">
      <c r="A16" s="281" t="s">
        <v>684</v>
      </c>
      <c r="B16" s="282"/>
      <c r="C16" s="282"/>
      <c r="D16" s="283"/>
      <c r="E16" s="278"/>
      <c r="F16" s="277"/>
      <c r="G16" s="279">
        <v>2</v>
      </c>
      <c r="H16" s="440" t="s">
        <v>733</v>
      </c>
      <c r="I16" s="280"/>
      <c r="J16" s="271">
        <f t="shared" si="0"/>
        <v>0</v>
      </c>
    </row>
    <row r="17" spans="1:10" x14ac:dyDescent="0.25">
      <c r="A17" s="272" t="s">
        <v>685</v>
      </c>
      <c r="B17" s="273"/>
      <c r="C17" s="273"/>
      <c r="D17" s="274"/>
      <c r="E17" s="275"/>
      <c r="F17" s="275"/>
      <c r="G17" s="190">
        <v>2</v>
      </c>
      <c r="H17" s="439" t="s">
        <v>733</v>
      </c>
      <c r="I17" s="276"/>
      <c r="J17" s="271">
        <f t="shared" si="0"/>
        <v>0</v>
      </c>
    </row>
    <row r="18" spans="1:10" x14ac:dyDescent="0.25">
      <c r="A18" s="272" t="s">
        <v>686</v>
      </c>
      <c r="B18" s="273"/>
      <c r="C18" s="273"/>
      <c r="D18" s="274"/>
      <c r="E18" s="275"/>
      <c r="F18" s="275"/>
      <c r="G18" s="190">
        <v>2</v>
      </c>
      <c r="H18" s="439" t="s">
        <v>734</v>
      </c>
      <c r="I18" s="276"/>
      <c r="J18" s="271">
        <f t="shared" si="0"/>
        <v>0</v>
      </c>
    </row>
    <row r="19" spans="1:10" x14ac:dyDescent="0.25">
      <c r="A19" s="272" t="s">
        <v>687</v>
      </c>
      <c r="B19" s="273"/>
      <c r="C19" s="273"/>
      <c r="D19" s="274"/>
      <c r="E19" s="275"/>
      <c r="F19" s="275"/>
      <c r="G19" s="190">
        <v>1</v>
      </c>
      <c r="H19" s="439" t="s">
        <v>734</v>
      </c>
      <c r="I19" s="276"/>
      <c r="J19" s="271">
        <f t="shared" si="0"/>
        <v>0</v>
      </c>
    </row>
    <row r="20" spans="1:10" x14ac:dyDescent="0.25">
      <c r="A20" s="457" t="s">
        <v>688</v>
      </c>
      <c r="B20" s="455"/>
      <c r="C20" s="455"/>
      <c r="D20" s="456"/>
      <c r="E20" s="275"/>
      <c r="F20" s="275"/>
      <c r="G20" s="190">
        <v>2</v>
      </c>
      <c r="H20" s="439" t="s">
        <v>734</v>
      </c>
      <c r="I20" s="276"/>
      <c r="J20" s="271">
        <f t="shared" si="0"/>
        <v>0</v>
      </c>
    </row>
    <row r="21" spans="1:10" x14ac:dyDescent="0.25">
      <c r="A21" s="458" t="s">
        <v>689</v>
      </c>
      <c r="B21" s="459"/>
      <c r="C21" s="459"/>
      <c r="D21" s="460"/>
      <c r="E21" s="284"/>
      <c r="F21" s="284"/>
      <c r="G21" s="258">
        <v>1</v>
      </c>
      <c r="H21" s="441" t="s">
        <v>734</v>
      </c>
      <c r="I21" s="285"/>
      <c r="J21" s="271">
        <f t="shared" si="0"/>
        <v>0</v>
      </c>
    </row>
    <row r="22" spans="1:10" ht="15.75" x14ac:dyDescent="0.25">
      <c r="B22" s="286"/>
      <c r="C22" s="286"/>
      <c r="D22" s="286"/>
      <c r="E22" s="286"/>
      <c r="F22" s="286"/>
      <c r="G22" s="286"/>
      <c r="H22" s="286"/>
      <c r="I22" s="287" t="s">
        <v>31</v>
      </c>
      <c r="J22" s="288">
        <f>SUM(J6:J21)</f>
        <v>0</v>
      </c>
    </row>
  </sheetData>
  <sheetProtection algorithmName="SHA-512" hashValue="5loJtBc+SZMUTcuXGoud74rp1+sv+Pj2N0C7hxtZX5mElkouzEoW+tkDUYjCOz2gUWWe+ZLO8qAGMaT6pNM9CA==" saltValue="ZhlGeEaBjZipxv5Ov8bH4w==" spinCount="100000" sheet="1" objects="1" scenarios="1"/>
  <mergeCells count="5">
    <mergeCell ref="A12:D12"/>
    <mergeCell ref="A13:D13"/>
    <mergeCell ref="A11:D11"/>
    <mergeCell ref="A20:D20"/>
    <mergeCell ref="A21:D21"/>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3CF0-5BF7-4A2C-89AD-6E7D1D8B95BB}">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(her)controles'!A26</f>
        <v>22</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kosten'!D5:E103,2,FALSE)*'22'!$G$11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kosten'!D6:E104,2,FALSE)*'22'!$G$11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kosten'!D7:E105,2,FALSE)*'22'!$G$11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kosten'!D8:E106,2,FALSE)*'22'!$G$11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kosten'!D9:E107,2,FALSE)*'22'!$G$11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kosten'!D10:E108,2,FALSE)*'22'!$G$11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kosten'!D11:E109,2,FALSE)*'22'!$G$11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kosten'!D12:E110,2,FALSE)*'22'!$G$11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kosten'!D13:E111,2,FALSE)*'22'!$G$11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kosten'!D14:E112,2,FALSE)*'22'!$G$11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kosten'!D15:E113,2,FALSE)*'22'!$G$11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kosten'!D16:E114,2,FALSE)*'22'!$G$11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kosten'!D17:E115,2,FALSE)*'22'!$G$11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kosten'!D18:E116,2,FALSE)*'22'!$G$11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kosten'!D19:E117,2,FALSE)*'22'!$G$11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kosten'!D20:E118,2,FALSE)*'22'!$G$11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kosten'!D21:E119,2,FALSE)*'22'!$G$11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kosten'!D22:E120,2,FALSE)*'22'!$G$11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kosten'!D23:E121,2,FALSE)*'22'!$G$11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kosten'!D24:E122,2,FALSE)*'22'!$G$11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kosten'!D25:E123,2,FALSE)*'22'!$G$11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kosten'!D26:E124,2,FALSE)*'22'!$G$11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kosten'!D27:E125,2,FALSE)*'22'!$G$11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kosten'!D28:E126,2,FALSE)*'22'!$G$11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kosten'!D29:E127,2,FALSE)*'22'!$G$11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kosten'!D30:E128,2,FALSE)*'22'!$G$11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kosten'!D31:E129,2,FALSE)*'22'!$G$11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kosten'!D32:E130,2,FALSE)*'22'!$G$11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kosten'!D33:E131,2,FALSE)*'22'!$G$11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kosten'!D34:E132,2,FALSE)*'22'!$G$11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kosten'!D35:E133,2,FALSE)*'22'!$G$11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kosten'!D36:E134,2,FALSE)*'22'!$G$11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kosten'!D37:E135,2,FALSE)*'22'!$G$11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kosten'!D38:E136,2,FALSE)*'22'!$G$11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kosten'!D39:E137,2,FALSE)*'22'!$G$11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kosten'!D40:E138,2,FALSE)*'22'!$G$11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kosten'!D41:E139,2,FALSE)*'22'!$G$11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kosten'!D42:E140,2,FALSE)*'22'!$G$11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kosten'!D43:E141,2,FALSE)*'22'!$G$11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kosten'!D44:E142,2,FALSE)*'22'!$G$11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kosten'!D45:E143,2,FALSE)*'22'!$G$11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kosten'!D46:E144,2,FALSE)*'22'!$G$11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kosten'!D47:E145,2,FALSE)*'22'!$G$11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kosten'!D48:E146,2,FALSE)*'22'!$G$11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kosten'!D49:E147,2,FALSE)*'22'!$G$11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kosten'!D50:E148,2,FALSE)*'22'!$G$11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kosten'!D51:E149,2,FALSE)*'22'!$G$11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kosten'!D52:E150,2,FALSE)*'22'!$G$11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kosten'!D53:E151,2,FALSE)*'22'!$G$11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kosten'!D54:E152,2,FALSE)*'22'!$G$11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kosten'!D55:E153,2,FALSE)*'22'!$G$11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kosten'!D56:E154,2,FALSE)*'22'!$G$11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kosten'!D57:E155,2,FALSE)*'22'!$G$11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kosten'!D58:E156,2,FALSE)*'22'!$G$11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kosten'!D59:E157,2,FALSE)*'22'!$G$11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kosten'!D60:E158,2,FALSE)*'22'!$G$11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kosten'!D61:E159,2,FALSE)*'22'!$G$11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kosten'!D62:E160,2,FALSE)*'22'!$G$11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kosten'!D63:E161,2,FALSE)*'22'!$G$11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kosten'!D64:E162,2,FALSE)*'22'!$G$11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kosten'!D65:E163,2,FALSE)*'22'!$G$11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kosten'!D66:E164,2,FALSE)*'22'!$G$11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kosten'!D67:E165,2,FALSE)*'22'!$G$11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kosten'!D68:E166,2,FALSE)*'22'!$G$11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kosten'!D69:E167,2,FALSE)*'22'!$G$11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kosten'!D70:E168,2,FALSE)*'22'!$G$11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kosten'!D71:E169,2,FALSE)*'22'!$G$11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kosten'!D72:E170,2,FALSE)*'22'!$G$11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kosten'!D73:E171,2,FALSE)*'22'!$G$11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kosten'!D74:E172,2,FALSE)*'22'!$G$11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kosten'!D75:E173,2,FALSE)*'22'!$G$11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kosten'!D76:E174,2,FALSE)*'22'!$G$11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kosten'!D77:E175,2,FALSE)*'22'!$G$11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kosten'!D78:E176,2,FALSE)*'22'!$G$11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kosten'!D79:E177,2,FALSE)*'22'!$G$11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kosten'!D80:E178,2,FALSE)*'22'!$G$11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kosten'!D81:E179,2,FALSE)*'22'!$G$11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kosten'!D82:E180,2,FALSE)*'22'!$G$11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kosten'!D83:E181,2,FALSE)*'22'!$G$11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kosten'!D84:E182,2,FALSE)*'22'!$G$11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kosten'!D85:E183,2,FALSE)*'22'!$G$11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kosten'!D86:E184,2,FALSE)*'22'!$G$11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kosten'!D87:E185,2,FALSE)*'22'!$G$11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kosten'!D88:E186,2,FALSE)*'22'!$G$11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kosten'!D89:E187,2,FALSE)*'22'!$G$11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kosten'!D90:E188,2,FALSE)*'22'!$G$11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kosten'!D91:E189,2,FALSE)*'22'!$G$11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kosten'!D92:E190,2,FALSE)*'22'!$G$11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kosten'!D93:E191,2,FALSE)*'22'!$G$11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kosten'!D94:E192,2,FALSE)*'22'!$G$11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kosten'!D95:E193,2,FALSE)*'22'!$G$11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kosten'!D96:E194,2,FALSE)*'22'!$G$11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kosten'!D97:E195,2,FALSE)*'22'!$G$11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kosten'!D98:E196,2,FALSE)*'22'!$G$11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kosten'!D99:E197,2,FALSE)*'22'!$G$11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kosten'!D100:E198,2,FALSE)*'22'!$G$11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kosten'!D101:E199,2,FALSE)*'22'!$G$11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kosten'!D102:E200,2,FALSE)*'22'!$G$11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kosten'!D103:E201,2,FALSE)*'22'!$G$11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kosten'!D104:E202,2,FALSE)*'22'!$G$11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kosten'!D105:E203,2,FALSE)*'22'!$G$11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kosten'!D106:E204,2,FALSE)*'22'!$G$11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kosten'!D107:E205,2,FALSE)*'22'!$G$11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kosten'!D108:E206,2,FALSE)*'22'!$G$11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kosten'!D109:E207,2,FALSE)*'22'!$G$11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kosten'!D110:E208,2,FALSE)*'22'!$G$11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kosten'!D111:E209,2,FALSE)*'22'!$G$11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kosten'!D112:E210,2,FALSE)*'22'!$G$11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kosten'!D113:E211,2,FALSE)*'22'!$G$11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kosten'!D114:E212,2,FALSE)*'22'!$G$11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kosten'!D115:E213,2,FALSE)*'22'!$G$11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kosten'!D116:E214,2,FALSE)*'22'!$G$11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kosten'!D117:E215,2,FALSE)*'22'!$G$11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kosten'!D118:E216,2,FALSE)*'22'!$G$11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kosten'!D119:E217,2,FALSE)*'22'!$G$11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kosten'!D120:E218,2,FALSE)*'22'!$G$11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kosten'!D121:E219,2,FALSE)*'22'!$G$11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kosten'!D122:E220,2,FALSE)*'22'!$G$11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kosten'!D123:E221,2,FALSE)*'22'!$G$11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kosten'!D124:E222,2,FALSE)*'22'!$G$11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kosten'!D125:E223,2,FALSE)*'22'!$G$11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kosten'!D126:E224,2,FALSE)*'22'!$G$11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kosten'!D127:E225,2,FALSE)*'22'!$G$11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kosten'!D128:E226,2,FALSE)*'22'!$G$11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kosten'!D129:E227,2,FALSE)*'22'!$G$11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kosten'!D130:E228,2,FALSE)*'22'!$G$11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kosten'!D131:E229,2,FALSE)*'22'!$G$11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kosten'!D132:E230,2,FALSE)*'22'!$G$11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kosten'!D133:E231,2,FALSE)*'22'!$G$11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kosten'!D134:E232,2,FALSE)*'22'!$G$11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kosten'!D135:E233,2,FALSE)*'22'!$G$11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kosten'!D136:E234,2,FALSE)*'22'!$G$11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kosten'!D137:E235,2,FALSE)*'22'!$G$11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kosten'!D138:E236,2,FALSE)*'22'!$G$11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kosten'!D139:E237,2,FALSE)*'22'!$G$11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kosten'!D140:E238,2,FALSE)*'22'!$G$11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kosten'!D141:E239,2,FALSE)*'22'!$G$11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kosten'!D142:E240,2,FALSE)*'22'!$G$11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kosten'!D143:E241,2,FALSE)*'22'!$G$11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kosten'!D144:E242,2,FALSE)*'22'!$G$11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kosten'!D145:E243,2,FALSE)*'22'!$G$11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kosten'!D146:E244,2,FALSE)*'22'!$G$11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kosten'!D147:E245,2,FALSE)*'22'!$G$11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kosten'!D148:E246,2,FALSE)*'22'!$G$11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kosten'!D149:E247,2,FALSE)*'22'!$G$11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kosten'!D150:E248,2,FALSE)*'22'!$G$11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kosten'!D151:E249,2,FALSE)*'22'!$G$11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kosten'!D152:E250,2,FALSE)*'22'!$G$11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kosten'!D153:E251,2,FALSE)*'22'!$G$11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kosten'!D154:E252,2,FALSE)*'22'!$G$11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kosten'!D155:E253,2,FALSE)*'22'!$G$11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kosten'!D156:E254,2,FALSE)*'22'!$G$11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kosten'!D157:E255,2,FALSE)*'22'!$G$11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kosten'!D158:E256,2,FALSE)*'22'!$G$11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kosten'!D159:E257,2,FALSE)*'22'!$G$11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kosten'!D160:E258,2,FALSE)*'22'!$G$11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kosten'!D161:E259,2,FALSE)*'22'!$G$11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kosten'!D162:E260,2,FALSE)*'22'!$G$11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kosten'!D163:E261,2,FALSE)*'22'!$G$11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kosten'!D164:E262,2,FALSE)*'22'!$G$11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kosten'!D165:E263,2,FALSE)*'22'!$G$11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kosten'!D166:E264,2,FALSE)*'22'!$G$11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kosten'!D167:E265,2,FALSE)*'22'!$G$11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kosten'!D168:E266,2,FALSE)*'22'!$G$11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kosten'!D169:E267,2,FALSE)*'22'!$G$11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kosten'!D170:E268,2,FALSE)*'22'!$G$11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kosten'!D171:E269,2,FALSE)*'22'!$G$11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kosten'!D172:E270,2,FALSE)*'22'!$G$11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kosten'!D173:E271,2,FALSE)*'22'!$G$11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kosten'!D174:E272,2,FALSE)*'22'!$G$11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kosten'!D175:E273,2,FALSE)*'22'!$G$11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kosten'!D176:E274,2,FALSE)*'22'!$G$11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kosten'!D177:E275,2,FALSE)*'22'!$G$11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kosten'!D178:E276,2,FALSE)*'22'!$G$11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kosten'!D179:E277,2,FALSE)*'22'!$G$11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kosten'!D180:E278,2,FALSE)*'22'!$G$11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kosten'!D181:E279,2,FALSE)*'22'!$G$11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kosten'!D182:E280,2,FALSE)*'22'!$G$11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kosten'!D183:E281,2,FALSE)*'22'!$G$11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kosten'!D184:E282,2,FALSE)*'22'!$G$11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kosten'!D185:E283,2,FALSE)*'22'!$G$11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kosten'!D186:E284,2,FALSE)*'22'!$G$11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kosten'!D187:E285,2,FALSE)*'22'!$G$11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kosten'!D188:E286,2,FALSE)*'22'!$G$11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kosten'!D189:E287,2,FALSE)*'22'!$G$11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kosten'!D190:E288,2,FALSE)*'22'!$G$11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kosten'!D191:E289,2,FALSE)*'22'!$G$11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kosten'!D192:E290,2,FALSE)*'22'!$G$11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kosten'!D193:E291,2,FALSE)*'22'!$G$11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kosten'!D194:E292,2,FALSE)*'22'!$G$11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kosten'!D195:E293,2,FALSE)*'22'!$G$11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kosten'!D196:E294,2,FALSE)*'22'!$G$11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kosten'!D197:E295,2,FALSE)*'22'!$G$11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kosten'!D198:E296,2,FALSE)*'22'!$G$11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kosten'!D199:E297,2,FALSE)*'22'!$G$11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sV1BEUxaxdKu0mID6LLrkxnkrKDkhD8RIANY7gIp3qc6e1jdN/WF8yy1igq1DekSgz7EMX9LHX/knmv3q+OsxQ==" saltValue="40sTV7WfNauUmsQLK+OqS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58B3D13-630E-41A3-8E58-D7CB6C0707C8}">
          <x14:formula1>
            <xm:f>'Dropdown vloerafw en cat'!$B$2:$B$13</xm:f>
          </x14:formula1>
          <xm:sqref>H5:H199</xm:sqref>
        </x14:dataValidation>
        <x14:dataValidation type="list" allowBlank="1" showInputMessage="1" showErrorMessage="1" xr:uid="{979CB0CC-0635-449C-99D5-0C5EF1AAFA0A}">
          <x14:formula1>
            <xm:f>'Dropdown vloerafw en cat'!$P$2:$P$47</xm:f>
          </x14:formula1>
          <xm:sqref>C5:C199</xm:sqref>
        </x14:dataValidation>
        <x14:dataValidation type="list" allowBlank="1" showInputMessage="1" showErrorMessage="1" xr:uid="{075586FD-39EB-4AE4-BB33-BBBB0A7F58B1}">
          <x14:formula1>
            <xm:f>'Dropdown vloerafw en cat'!$K$2:$K$13</xm:f>
          </x14:formula1>
          <xm:sqref>D5:D199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5CB3-83B2-410F-9AA2-E61048A43BEF}">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'23a'!L200/'23a'!M200</f>
        <v>#N/A</v>
      </c>
      <c r="G11" s="142">
        <v>1</v>
      </c>
      <c r="H11" s="139" t="e">
        <f>('23a'!M200*Offertetarief)*G11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GETPIVOTDATA("m2",'23a'!$H$205,"Cat.","G")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GETPIVOTDATA("m2",'23a'!$A$205,"vloerafwerking","Linoleum")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GETPIVOTDATA("m2",'23a'!$A$205,"vloerafwerking","Tapijt")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cbOL2hlX7/2lrRti+6FPLwfjcZ+kNpAWMt61jQb7EFgUXI5VjI6W74yFn9GzJngnrKg7eUMWcC3vA65d7s9Zfw==" saltValue="0GsIh85q+bQyIWBGzc4if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6424-D43F-4772-A112-B3BBE8FF4167}">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(her)controles'!A27</f>
        <v>23</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kosten'!D5:E103,2,FALSE)*'23'!$G$11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kosten'!D6:E104,2,FALSE)*'23'!$G$11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kosten'!D7:E105,2,FALSE)*'23'!$G$11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kosten'!D8:E106,2,FALSE)*'23'!$G$11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kosten'!D9:E107,2,FALSE)*'23'!$G$11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kosten'!D10:E108,2,FALSE)*'23'!$G$11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kosten'!D11:E109,2,FALSE)*'23'!$G$11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kosten'!D12:E110,2,FALSE)*'23'!$G$11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kosten'!D13:E111,2,FALSE)*'23'!$G$11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kosten'!D14:E112,2,FALSE)*'23'!$G$11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kosten'!D15:E113,2,FALSE)*'23'!$G$11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kosten'!D16:E114,2,FALSE)*'23'!$G$11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kosten'!D17:E115,2,FALSE)*'23'!$G$11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kosten'!D18:E116,2,FALSE)*'23'!$G$11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kosten'!D19:E117,2,FALSE)*'23'!$G$11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kosten'!D20:E118,2,FALSE)*'23'!$G$11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kosten'!D21:E119,2,FALSE)*'23'!$G$11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kosten'!D22:E120,2,FALSE)*'23'!$G$11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kosten'!D23:E121,2,FALSE)*'23'!$G$11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kosten'!D24:E122,2,FALSE)*'23'!$G$11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kosten'!D25:E123,2,FALSE)*'23'!$G$11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kosten'!D26:E124,2,FALSE)*'23'!$G$11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kosten'!D27:E125,2,FALSE)*'23'!$G$11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kosten'!D28:E126,2,FALSE)*'23'!$G$11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kosten'!D29:E127,2,FALSE)*'23'!$G$11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kosten'!D30:E128,2,FALSE)*'23'!$G$11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kosten'!D31:E129,2,FALSE)*'23'!$G$11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kosten'!D32:E130,2,FALSE)*'23'!$G$11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kosten'!D33:E131,2,FALSE)*'23'!$G$11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kosten'!D34:E132,2,FALSE)*'23'!$G$11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kosten'!D35:E133,2,FALSE)*'23'!$G$11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kosten'!D36:E134,2,FALSE)*'23'!$G$11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kosten'!D37:E135,2,FALSE)*'23'!$G$11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kosten'!D38:E136,2,FALSE)*'23'!$G$11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kosten'!D39:E137,2,FALSE)*'23'!$G$11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kosten'!D40:E138,2,FALSE)*'23'!$G$11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kosten'!D41:E139,2,FALSE)*'23'!$G$11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kosten'!D42:E140,2,FALSE)*'23'!$G$11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kosten'!D43:E141,2,FALSE)*'23'!$G$11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kosten'!D44:E142,2,FALSE)*'23'!$G$11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kosten'!D45:E143,2,FALSE)*'23'!$G$11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kosten'!D46:E144,2,FALSE)*'23'!$G$11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kosten'!D47:E145,2,FALSE)*'23'!$G$11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kosten'!D48:E146,2,FALSE)*'23'!$G$11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kosten'!D49:E147,2,FALSE)*'23'!$G$11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kosten'!D50:E148,2,FALSE)*'23'!$G$11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kosten'!D51:E149,2,FALSE)*'23'!$G$11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kosten'!D52:E150,2,FALSE)*'23'!$G$11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kosten'!D53:E151,2,FALSE)*'23'!$G$11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kosten'!D54:E152,2,FALSE)*'23'!$G$11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kosten'!D55:E153,2,FALSE)*'23'!$G$11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kosten'!D56:E154,2,FALSE)*'23'!$G$11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kosten'!D57:E155,2,FALSE)*'23'!$G$11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kosten'!D58:E156,2,FALSE)*'23'!$G$11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kosten'!D59:E157,2,FALSE)*'23'!$G$11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kosten'!D60:E158,2,FALSE)*'23'!$G$11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kosten'!D61:E159,2,FALSE)*'23'!$G$11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kosten'!D62:E160,2,FALSE)*'23'!$G$11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kosten'!D63:E161,2,FALSE)*'23'!$G$11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kosten'!D64:E162,2,FALSE)*'23'!$G$11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kosten'!D65:E163,2,FALSE)*'23'!$G$11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kosten'!D66:E164,2,FALSE)*'23'!$G$11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kosten'!D67:E165,2,FALSE)*'23'!$G$11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kosten'!D68:E166,2,FALSE)*'23'!$G$11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kosten'!D69:E167,2,FALSE)*'23'!$G$11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kosten'!D70:E168,2,FALSE)*'23'!$G$11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kosten'!D71:E169,2,FALSE)*'23'!$G$11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kosten'!D72:E170,2,FALSE)*'23'!$G$11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kosten'!D73:E171,2,FALSE)*'23'!$G$11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kosten'!D74:E172,2,FALSE)*'23'!$G$11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kosten'!D75:E173,2,FALSE)*'23'!$G$11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kosten'!D76:E174,2,FALSE)*'23'!$G$11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kosten'!D77:E175,2,FALSE)*'23'!$G$11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kosten'!D78:E176,2,FALSE)*'23'!$G$11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kosten'!D79:E177,2,FALSE)*'23'!$G$11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kosten'!D80:E178,2,FALSE)*'23'!$G$11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kosten'!D81:E179,2,FALSE)*'23'!$G$11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kosten'!D82:E180,2,FALSE)*'23'!$G$11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kosten'!D83:E181,2,FALSE)*'23'!$G$11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kosten'!D84:E182,2,FALSE)*'23'!$G$11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kosten'!D85:E183,2,FALSE)*'23'!$G$11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kosten'!D86:E184,2,FALSE)*'23'!$G$11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kosten'!D87:E185,2,FALSE)*'23'!$G$11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kosten'!D88:E186,2,FALSE)*'23'!$G$11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kosten'!D89:E187,2,FALSE)*'23'!$G$11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kosten'!D90:E188,2,FALSE)*'23'!$G$11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kosten'!D91:E189,2,FALSE)*'23'!$G$11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kosten'!D92:E190,2,FALSE)*'23'!$G$11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kosten'!D93:E191,2,FALSE)*'23'!$G$11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kosten'!D94:E192,2,FALSE)*'23'!$G$11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kosten'!D95:E193,2,FALSE)*'23'!$G$11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kosten'!D96:E194,2,FALSE)*'23'!$G$11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kosten'!D97:E195,2,FALSE)*'23'!$G$11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kosten'!D98:E196,2,FALSE)*'23'!$G$11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kosten'!D99:E197,2,FALSE)*'23'!$G$11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kosten'!D100:E198,2,FALSE)*'23'!$G$11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kosten'!D101:E199,2,FALSE)*'23'!$G$11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kosten'!D102:E200,2,FALSE)*'23'!$G$11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kosten'!D103:E201,2,FALSE)*'23'!$G$11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kosten'!D104:E202,2,FALSE)*'23'!$G$11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kosten'!D105:E203,2,FALSE)*'23'!$G$11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kosten'!D106:E204,2,FALSE)*'23'!$G$11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kosten'!D107:E205,2,FALSE)*'23'!$G$11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kosten'!D108:E206,2,FALSE)*'23'!$G$11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kosten'!D109:E207,2,FALSE)*'23'!$G$11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kosten'!D110:E208,2,FALSE)*'23'!$G$11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kosten'!D111:E209,2,FALSE)*'23'!$G$11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kosten'!D112:E210,2,FALSE)*'23'!$G$11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kosten'!D113:E211,2,FALSE)*'23'!$G$11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kosten'!D114:E212,2,FALSE)*'23'!$G$11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kosten'!D115:E213,2,FALSE)*'23'!$G$11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kosten'!D116:E214,2,FALSE)*'23'!$G$11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kosten'!D117:E215,2,FALSE)*'23'!$G$11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kosten'!D118:E216,2,FALSE)*'23'!$G$11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kosten'!D119:E217,2,FALSE)*'23'!$G$11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kosten'!D120:E218,2,FALSE)*'23'!$G$11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kosten'!D121:E219,2,FALSE)*'23'!$G$11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kosten'!D122:E220,2,FALSE)*'23'!$G$11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kosten'!D123:E221,2,FALSE)*'23'!$G$11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kosten'!D124:E222,2,FALSE)*'23'!$G$11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kosten'!D125:E223,2,FALSE)*'23'!$G$11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kosten'!D126:E224,2,FALSE)*'23'!$G$11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kosten'!D127:E225,2,FALSE)*'23'!$G$11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kosten'!D128:E226,2,FALSE)*'23'!$G$11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kosten'!D129:E227,2,FALSE)*'23'!$G$11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kosten'!D130:E228,2,FALSE)*'23'!$G$11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kosten'!D131:E229,2,FALSE)*'23'!$G$11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kosten'!D132:E230,2,FALSE)*'23'!$G$11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kosten'!D133:E231,2,FALSE)*'23'!$G$11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kosten'!D134:E232,2,FALSE)*'23'!$G$11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kosten'!D135:E233,2,FALSE)*'23'!$G$11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kosten'!D136:E234,2,FALSE)*'23'!$G$11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kosten'!D137:E235,2,FALSE)*'23'!$G$11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kosten'!D138:E236,2,FALSE)*'23'!$G$11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kosten'!D139:E237,2,FALSE)*'23'!$G$11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kosten'!D140:E238,2,FALSE)*'23'!$G$11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kosten'!D141:E239,2,FALSE)*'23'!$G$11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kosten'!D142:E240,2,FALSE)*'23'!$G$11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kosten'!D143:E241,2,FALSE)*'23'!$G$11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kosten'!D144:E242,2,FALSE)*'23'!$G$11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kosten'!D145:E243,2,FALSE)*'23'!$G$11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kosten'!D146:E244,2,FALSE)*'23'!$G$11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kosten'!D147:E245,2,FALSE)*'23'!$G$11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kosten'!D148:E246,2,FALSE)*'23'!$G$11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kosten'!D149:E247,2,FALSE)*'23'!$G$11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kosten'!D150:E248,2,FALSE)*'23'!$G$11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kosten'!D151:E249,2,FALSE)*'23'!$G$11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kosten'!D152:E250,2,FALSE)*'23'!$G$11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kosten'!D153:E251,2,FALSE)*'23'!$G$11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kosten'!D154:E252,2,FALSE)*'23'!$G$11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kosten'!D155:E253,2,FALSE)*'23'!$G$11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kosten'!D156:E254,2,FALSE)*'23'!$G$11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kosten'!D157:E255,2,FALSE)*'23'!$G$11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kosten'!D158:E256,2,FALSE)*'23'!$G$11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kosten'!D159:E257,2,FALSE)*'23'!$G$11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kosten'!D160:E258,2,FALSE)*'23'!$G$11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kosten'!D161:E259,2,FALSE)*'23'!$G$11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kosten'!D162:E260,2,FALSE)*'23'!$G$11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kosten'!D163:E261,2,FALSE)*'23'!$G$11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kosten'!D164:E262,2,FALSE)*'23'!$G$11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kosten'!D165:E263,2,FALSE)*'23'!$G$11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kosten'!D166:E264,2,FALSE)*'23'!$G$11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kosten'!D167:E265,2,FALSE)*'23'!$G$11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kosten'!D168:E266,2,FALSE)*'23'!$G$11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kosten'!D169:E267,2,FALSE)*'23'!$G$11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kosten'!D170:E268,2,FALSE)*'23'!$G$11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kosten'!D171:E269,2,FALSE)*'23'!$G$11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kosten'!D172:E270,2,FALSE)*'23'!$G$11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kosten'!D173:E271,2,FALSE)*'23'!$G$11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kosten'!D174:E272,2,FALSE)*'23'!$G$11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kosten'!D175:E273,2,FALSE)*'23'!$G$11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kosten'!D176:E274,2,FALSE)*'23'!$G$11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kosten'!D177:E275,2,FALSE)*'23'!$G$11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kosten'!D178:E276,2,FALSE)*'23'!$G$11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kosten'!D179:E277,2,FALSE)*'23'!$G$11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kosten'!D180:E278,2,FALSE)*'23'!$G$11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kosten'!D181:E279,2,FALSE)*'23'!$G$11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kosten'!D182:E280,2,FALSE)*'23'!$G$11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kosten'!D183:E281,2,FALSE)*'23'!$G$11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kosten'!D184:E282,2,FALSE)*'23'!$G$11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kosten'!D185:E283,2,FALSE)*'23'!$G$11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kosten'!D186:E284,2,FALSE)*'23'!$G$11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kosten'!D187:E285,2,FALSE)*'23'!$G$11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kosten'!D188:E286,2,FALSE)*'23'!$G$11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kosten'!D189:E287,2,FALSE)*'23'!$G$11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kosten'!D190:E288,2,FALSE)*'23'!$G$11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kosten'!D191:E289,2,FALSE)*'23'!$G$11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kosten'!D192:E290,2,FALSE)*'23'!$G$11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kosten'!D193:E291,2,FALSE)*'23'!$G$11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kosten'!D194:E292,2,FALSE)*'23'!$G$11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kosten'!D195:E293,2,FALSE)*'23'!$G$11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kosten'!D196:E294,2,FALSE)*'23'!$G$11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kosten'!D197:E295,2,FALSE)*'23'!$G$11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kosten'!D198:E296,2,FALSE)*'23'!$G$11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kosten'!D199:E297,2,FALSE)*'23'!$G$11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Mm5msLkL4l+gZth1xfvNBaxHuwyU1rS/ATihU/efHTtMBiXNM3pdnJufGM3MeaHoPaFG1igdYrYjeWQ5eF9LXw==" saltValue="W1qlVKavdZxe1YNY8bbsm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C4470BC-58E9-4A74-A6E4-6D00C69149E4}">
          <x14:formula1>
            <xm:f>'Dropdown vloerafw en cat'!$B$2:$B$13</xm:f>
          </x14:formula1>
          <xm:sqref>H5:H199</xm:sqref>
        </x14:dataValidation>
        <x14:dataValidation type="list" allowBlank="1" showInputMessage="1" showErrorMessage="1" xr:uid="{6EE9BC74-4274-47C2-9791-89E42CE636CF}">
          <x14:formula1>
            <xm:f>'Dropdown vloerafw en cat'!$P$2:$P$47</xm:f>
          </x14:formula1>
          <xm:sqref>C5:C199</xm:sqref>
        </x14:dataValidation>
        <x14:dataValidation type="list" allowBlank="1" showInputMessage="1" showErrorMessage="1" xr:uid="{032245C9-4E6F-4AF0-A227-DD8B887857D3}">
          <x14:formula1>
            <xm:f>'Dropdown vloerafw en cat'!$K$2:$K$13</xm:f>
          </x14:formula1>
          <xm:sqref>D5:D199</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A9B9-55CC-4F26-BF3B-CD9B9D53A27F}">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'24a'!L200/'24a'!M200</f>
        <v>#N/A</v>
      </c>
      <c r="G11" s="142">
        <v>1</v>
      </c>
      <c r="H11" s="139" t="e">
        <f>('24a'!M200*Offertetarief)*G11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GETPIVOTDATA("m2",'24a'!$H$205,"Cat.","G")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GETPIVOTDATA("m2",'24a'!$A$205,"vloerafwerking","Linoleum")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GETPIVOTDATA("m2",'24a'!$A$205,"vloerafwerking","Tapijt")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5vxUtDoJ/Gett2d5Ai7/zmf+sqqI3UoF0g/TAHsYuInmWpBH0EDQGA4lM+vWz9Glitrmgt1oB6cZTN2OYIAxdg==" saltValue="jjW5tzycsTNdr6g9m5mbc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719E-0C1E-45DC-8F70-C9CA9F55A04B}">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(her)controles'!A28</f>
        <v>24</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kosten'!D5:E103,2,FALSE)*'24'!$G$11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kosten'!D6:E104,2,FALSE)*'24'!$G$11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kosten'!D7:E105,2,FALSE)*'24'!$G$11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kosten'!D8:E106,2,FALSE)*'24'!$G$11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kosten'!D9:E107,2,FALSE)*'24'!$G$11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kosten'!D10:E108,2,FALSE)*'24'!$G$11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kosten'!D11:E109,2,FALSE)*'24'!$G$11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kosten'!D12:E110,2,FALSE)*'24'!$G$11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kosten'!D13:E111,2,FALSE)*'24'!$G$11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kosten'!D14:E112,2,FALSE)*'24'!$G$11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kosten'!D15:E113,2,FALSE)*'24'!$G$11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kosten'!D16:E114,2,FALSE)*'24'!$G$11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kosten'!D17:E115,2,FALSE)*'24'!$G$11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kosten'!D18:E116,2,FALSE)*'24'!$G$11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kosten'!D19:E117,2,FALSE)*'24'!$G$11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kosten'!D20:E118,2,FALSE)*'24'!$G$11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kosten'!D21:E119,2,FALSE)*'24'!$G$11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kosten'!D22:E120,2,FALSE)*'24'!$G$11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kosten'!D23:E121,2,FALSE)*'24'!$G$11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kosten'!D24:E122,2,FALSE)*'24'!$G$11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kosten'!D25:E123,2,FALSE)*'24'!$G$11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kosten'!D26:E124,2,FALSE)*'24'!$G$11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kosten'!D27:E125,2,FALSE)*'24'!$G$11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kosten'!D28:E126,2,FALSE)*'24'!$G$11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kosten'!D29:E127,2,FALSE)*'24'!$G$11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kosten'!D30:E128,2,FALSE)*'24'!$G$11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kosten'!D31:E129,2,FALSE)*'24'!$G$11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kosten'!D32:E130,2,FALSE)*'24'!$G$11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kosten'!D33:E131,2,FALSE)*'24'!$G$11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kosten'!D34:E132,2,FALSE)*'24'!$G$11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kosten'!D35:E133,2,FALSE)*'24'!$G$11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kosten'!D36:E134,2,FALSE)*'24'!$G$11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kosten'!D37:E135,2,FALSE)*'24'!$G$11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kosten'!D38:E136,2,FALSE)*'24'!$G$11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kosten'!D39:E137,2,FALSE)*'24'!$G$11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kosten'!D40:E138,2,FALSE)*'24'!$G$11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kosten'!D41:E139,2,FALSE)*'24'!$G$11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kosten'!D42:E140,2,FALSE)*'24'!$G$11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kosten'!D43:E141,2,FALSE)*'24'!$G$11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kosten'!D44:E142,2,FALSE)*'24'!$G$11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kosten'!D45:E143,2,FALSE)*'24'!$G$11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kosten'!D46:E144,2,FALSE)*'24'!$G$11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kosten'!D47:E145,2,FALSE)*'24'!$G$11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kosten'!D48:E146,2,FALSE)*'24'!$G$11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kosten'!D49:E147,2,FALSE)*'24'!$G$11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kosten'!D50:E148,2,FALSE)*'24'!$G$11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kosten'!D51:E149,2,FALSE)*'24'!$G$11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kosten'!D52:E150,2,FALSE)*'24'!$G$11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kosten'!D53:E151,2,FALSE)*'24'!$G$11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kosten'!D54:E152,2,FALSE)*'24'!$G$11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kosten'!D55:E153,2,FALSE)*'24'!$G$11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kosten'!D56:E154,2,FALSE)*'24'!$G$11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kosten'!D57:E155,2,FALSE)*'24'!$G$11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kosten'!D58:E156,2,FALSE)*'24'!$G$11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kosten'!D59:E157,2,FALSE)*'24'!$G$11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kosten'!D60:E158,2,FALSE)*'24'!$G$11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kosten'!D61:E159,2,FALSE)*'24'!$G$11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kosten'!D62:E160,2,FALSE)*'24'!$G$11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kosten'!D63:E161,2,FALSE)*'24'!$G$11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kosten'!D64:E162,2,FALSE)*'24'!$G$11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kosten'!D65:E163,2,FALSE)*'24'!$G$11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kosten'!D66:E164,2,FALSE)*'24'!$G$11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kosten'!D67:E165,2,FALSE)*'24'!$G$11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kosten'!D68:E166,2,FALSE)*'24'!$G$11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kosten'!D69:E167,2,FALSE)*'24'!$G$11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kosten'!D70:E168,2,FALSE)*'24'!$G$11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kosten'!D71:E169,2,FALSE)*'24'!$G$11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kosten'!D72:E170,2,FALSE)*'24'!$G$11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kosten'!D73:E171,2,FALSE)*'24'!$G$11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kosten'!D74:E172,2,FALSE)*'24'!$G$11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kosten'!D75:E173,2,FALSE)*'24'!$G$11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kosten'!D76:E174,2,FALSE)*'24'!$G$11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kosten'!D77:E175,2,FALSE)*'24'!$G$11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kosten'!D78:E176,2,FALSE)*'24'!$G$11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kosten'!D79:E177,2,FALSE)*'24'!$G$11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kosten'!D80:E178,2,FALSE)*'24'!$G$11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kosten'!D81:E179,2,FALSE)*'24'!$G$11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kosten'!D82:E180,2,FALSE)*'24'!$G$11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kosten'!D83:E181,2,FALSE)*'24'!$G$11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kosten'!D84:E182,2,FALSE)*'24'!$G$11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kosten'!D85:E183,2,FALSE)*'24'!$G$11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kosten'!D86:E184,2,FALSE)*'24'!$G$11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kosten'!D87:E185,2,FALSE)*'24'!$G$11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kosten'!D88:E186,2,FALSE)*'24'!$G$11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kosten'!D89:E187,2,FALSE)*'24'!$G$11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kosten'!D90:E188,2,FALSE)*'24'!$G$11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kosten'!D91:E189,2,FALSE)*'24'!$G$11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kosten'!D92:E190,2,FALSE)*'24'!$G$11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kosten'!D93:E191,2,FALSE)*'24'!$G$11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kosten'!D94:E192,2,FALSE)*'24'!$G$11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kosten'!D95:E193,2,FALSE)*'24'!$G$11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kosten'!D96:E194,2,FALSE)*'24'!$G$11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kosten'!D97:E195,2,FALSE)*'24'!$G$11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kosten'!D98:E196,2,FALSE)*'24'!$G$11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kosten'!D99:E197,2,FALSE)*'24'!$G$11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kosten'!D100:E198,2,FALSE)*'24'!$G$11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kosten'!D101:E199,2,FALSE)*'24'!$G$11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kosten'!D102:E200,2,FALSE)*'24'!$G$11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kosten'!D103:E201,2,FALSE)*'24'!$G$11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kosten'!D104:E202,2,FALSE)*'24'!$G$11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kosten'!D105:E203,2,FALSE)*'24'!$G$11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kosten'!D106:E204,2,FALSE)*'24'!$G$11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kosten'!D107:E205,2,FALSE)*'24'!$G$11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kosten'!D108:E206,2,FALSE)*'24'!$G$11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kosten'!D109:E207,2,FALSE)*'24'!$G$11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kosten'!D110:E208,2,FALSE)*'24'!$G$11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kosten'!D111:E209,2,FALSE)*'24'!$G$11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kosten'!D112:E210,2,FALSE)*'24'!$G$11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kosten'!D113:E211,2,FALSE)*'24'!$G$11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kosten'!D114:E212,2,FALSE)*'24'!$G$11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kosten'!D115:E213,2,FALSE)*'24'!$G$11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kosten'!D116:E214,2,FALSE)*'24'!$G$11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kosten'!D117:E215,2,FALSE)*'24'!$G$11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kosten'!D118:E216,2,FALSE)*'24'!$G$11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kosten'!D119:E217,2,FALSE)*'24'!$G$11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kosten'!D120:E218,2,FALSE)*'24'!$G$11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kosten'!D121:E219,2,FALSE)*'24'!$G$11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kosten'!D122:E220,2,FALSE)*'24'!$G$11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kosten'!D123:E221,2,FALSE)*'24'!$G$11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kosten'!D124:E222,2,FALSE)*'24'!$G$11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kosten'!D125:E223,2,FALSE)*'24'!$G$11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kosten'!D126:E224,2,FALSE)*'24'!$G$11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kosten'!D127:E225,2,FALSE)*'24'!$G$11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kosten'!D128:E226,2,FALSE)*'24'!$G$11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kosten'!D129:E227,2,FALSE)*'24'!$G$11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kosten'!D130:E228,2,FALSE)*'24'!$G$11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kosten'!D131:E229,2,FALSE)*'24'!$G$11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kosten'!D132:E230,2,FALSE)*'24'!$G$11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kosten'!D133:E231,2,FALSE)*'24'!$G$11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kosten'!D134:E232,2,FALSE)*'24'!$G$11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kosten'!D135:E233,2,FALSE)*'24'!$G$11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kosten'!D136:E234,2,FALSE)*'24'!$G$11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kosten'!D137:E235,2,FALSE)*'24'!$G$11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kosten'!D138:E236,2,FALSE)*'24'!$G$11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kosten'!D139:E237,2,FALSE)*'24'!$G$11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kosten'!D140:E238,2,FALSE)*'24'!$G$11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kosten'!D141:E239,2,FALSE)*'24'!$G$11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kosten'!D142:E240,2,FALSE)*'24'!$G$11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kosten'!D143:E241,2,FALSE)*'24'!$G$11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kosten'!D144:E242,2,FALSE)*'24'!$G$11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kosten'!D145:E243,2,FALSE)*'24'!$G$11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kosten'!D146:E244,2,FALSE)*'24'!$G$11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kosten'!D147:E245,2,FALSE)*'24'!$G$11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kosten'!D148:E246,2,FALSE)*'24'!$G$11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kosten'!D149:E247,2,FALSE)*'24'!$G$11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kosten'!D150:E248,2,FALSE)*'24'!$G$11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kosten'!D151:E249,2,FALSE)*'24'!$G$11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kosten'!D152:E250,2,FALSE)*'24'!$G$11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kosten'!D153:E251,2,FALSE)*'24'!$G$11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kosten'!D154:E252,2,FALSE)*'24'!$G$11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kosten'!D155:E253,2,FALSE)*'24'!$G$11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kosten'!D156:E254,2,FALSE)*'24'!$G$11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kosten'!D157:E255,2,FALSE)*'24'!$G$11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kosten'!D158:E256,2,FALSE)*'24'!$G$11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kosten'!D159:E257,2,FALSE)*'24'!$G$11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kosten'!D160:E258,2,FALSE)*'24'!$G$11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kosten'!D161:E259,2,FALSE)*'24'!$G$11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kosten'!D162:E260,2,FALSE)*'24'!$G$11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kosten'!D163:E261,2,FALSE)*'24'!$G$11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kosten'!D164:E262,2,FALSE)*'24'!$G$11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kosten'!D165:E263,2,FALSE)*'24'!$G$11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kosten'!D166:E264,2,FALSE)*'24'!$G$11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kosten'!D167:E265,2,FALSE)*'24'!$G$11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kosten'!D168:E266,2,FALSE)*'24'!$G$11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kosten'!D169:E267,2,FALSE)*'24'!$G$11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kosten'!D170:E268,2,FALSE)*'24'!$G$11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kosten'!D171:E269,2,FALSE)*'24'!$G$11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kosten'!D172:E270,2,FALSE)*'24'!$G$11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kosten'!D173:E271,2,FALSE)*'24'!$G$11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kosten'!D174:E272,2,FALSE)*'24'!$G$11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kosten'!D175:E273,2,FALSE)*'24'!$G$11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kosten'!D176:E274,2,FALSE)*'24'!$G$11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kosten'!D177:E275,2,FALSE)*'24'!$G$11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kosten'!D178:E276,2,FALSE)*'24'!$G$11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kosten'!D179:E277,2,FALSE)*'24'!$G$11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kosten'!D180:E278,2,FALSE)*'24'!$G$11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kosten'!D181:E279,2,FALSE)*'24'!$G$11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kosten'!D182:E280,2,FALSE)*'24'!$G$11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kosten'!D183:E281,2,FALSE)*'24'!$G$11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kosten'!D184:E282,2,FALSE)*'24'!$G$11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kosten'!D185:E283,2,FALSE)*'24'!$G$11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kosten'!D186:E284,2,FALSE)*'24'!$G$11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kosten'!D187:E285,2,FALSE)*'24'!$G$11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kosten'!D188:E286,2,FALSE)*'24'!$G$11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kosten'!D189:E287,2,FALSE)*'24'!$G$11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kosten'!D190:E288,2,FALSE)*'24'!$G$11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kosten'!D191:E289,2,FALSE)*'24'!$G$11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kosten'!D192:E290,2,FALSE)*'24'!$G$11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kosten'!D193:E291,2,FALSE)*'24'!$G$11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kosten'!D194:E292,2,FALSE)*'24'!$G$11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kosten'!D195:E293,2,FALSE)*'24'!$G$11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kosten'!D196:E294,2,FALSE)*'24'!$G$11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kosten'!D197:E295,2,FALSE)*'24'!$G$11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kosten'!D198:E296,2,FALSE)*'24'!$G$11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kosten'!D199:E297,2,FALSE)*'24'!$G$11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rbNFjtN84Uz2D068Z6r9K+fpZubVMN5lgSGjVGLC6nlip0GvtM5Cw+qndMBAY3L9FWOTF30Px+ddENTBDa9sWA==" saltValue="Tl+Y8n3DDe2n2Iv/jJqAt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2FB79ED-8087-4F19-8085-5AB4ADA3DC8C}">
          <x14:formula1>
            <xm:f>'Dropdown vloerafw en cat'!$B$2:$B$13</xm:f>
          </x14:formula1>
          <xm:sqref>H5:H199</xm:sqref>
        </x14:dataValidation>
        <x14:dataValidation type="list" allowBlank="1" showInputMessage="1" showErrorMessage="1" xr:uid="{BAF50136-051F-4D8C-AC2F-5E576BA0EF16}">
          <x14:formula1>
            <xm:f>'Dropdown vloerafw en cat'!$P$2:$P$47</xm:f>
          </x14:formula1>
          <xm:sqref>C5:C199</xm:sqref>
        </x14:dataValidation>
        <x14:dataValidation type="list" allowBlank="1" showInputMessage="1" showErrorMessage="1" xr:uid="{940070EC-C4AB-489A-BB3B-5EDFE84C16EC}">
          <x14:formula1>
            <xm:f>'Dropdown vloerafw en cat'!$K$2:$K$13</xm:f>
          </x14:formula1>
          <xm:sqref>D5:D199</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D259-360F-4166-88A7-242994F939A2}">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'25a'!L200/'25a'!M200</f>
        <v>#N/A</v>
      </c>
      <c r="G11" s="142">
        <v>1</v>
      </c>
      <c r="H11" s="139" t="e">
        <f>('25a'!M200*Offertetarief)*G11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GETPIVOTDATA("m2",'25a'!$H$205,"Cat.","G")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GETPIVOTDATA("m2",'25a'!$A$205,"vloerafwerking","Linoleum")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GETPIVOTDATA("m2",'25a'!$A$205,"vloerafwerking","Tapijt")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WXqPsy6QXgYQRo2LsjAUWRWHMrgiWQPb1mRFZDwaf3kVmnNtPlBtDgPWgqPCwbJmHkiSN259ENhsMJkWMkV+lA==" saltValue="pVVPczw1ii7TbeFKhhZh+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49703-F269-4928-8E03-D72BDC197CC3}">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(her)controles'!A29</f>
        <v>25</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kosten'!D5:E103,2,FALSE)*'25'!$G$11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kosten'!D6:E104,2,FALSE)*'25'!$G$11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kosten'!D7:E105,2,FALSE)*'25'!$G$11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kosten'!D8:E106,2,FALSE)*'25'!$G$11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kosten'!D9:E107,2,FALSE)*'25'!$G$11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kosten'!D10:E108,2,FALSE)*'25'!$G$11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kosten'!D11:E109,2,FALSE)*'25'!$G$11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kosten'!D12:E110,2,FALSE)*'25'!$G$11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kosten'!D13:E111,2,FALSE)*'25'!$G$11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kosten'!D14:E112,2,FALSE)*'25'!$G$11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kosten'!D15:E113,2,FALSE)*'25'!$G$11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kosten'!D16:E114,2,FALSE)*'25'!$G$11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kosten'!D17:E115,2,FALSE)*'25'!$G$11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kosten'!D18:E116,2,FALSE)*'25'!$G$11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kosten'!D19:E117,2,FALSE)*'25'!$G$11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kosten'!D20:E118,2,FALSE)*'25'!$G$11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kosten'!D21:E119,2,FALSE)*'25'!$G$11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kosten'!D22:E120,2,FALSE)*'25'!$G$11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kosten'!D23:E121,2,FALSE)*'25'!$G$11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kosten'!D24:E122,2,FALSE)*'25'!$G$11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kosten'!D25:E123,2,FALSE)*'25'!$G$11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kosten'!D26:E124,2,FALSE)*'25'!$G$11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kosten'!D27:E125,2,FALSE)*'25'!$G$11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kosten'!D28:E126,2,FALSE)*'25'!$G$11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kosten'!D29:E127,2,FALSE)*'25'!$G$11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kosten'!D30:E128,2,FALSE)*'25'!$G$11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kosten'!D31:E129,2,FALSE)*'25'!$G$11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kosten'!D32:E130,2,FALSE)*'25'!$G$11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kosten'!D33:E131,2,FALSE)*'25'!$G$11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kosten'!D34:E132,2,FALSE)*'25'!$G$11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kosten'!D35:E133,2,FALSE)*'25'!$G$11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kosten'!D36:E134,2,FALSE)*'25'!$G$11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kosten'!D37:E135,2,FALSE)*'25'!$G$11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kosten'!D38:E136,2,FALSE)*'25'!$G$11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kosten'!D39:E137,2,FALSE)*'25'!$G$11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kosten'!D40:E138,2,FALSE)*'25'!$G$11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kosten'!D41:E139,2,FALSE)*'25'!$G$11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kosten'!D42:E140,2,FALSE)*'25'!$G$11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kosten'!D43:E141,2,FALSE)*'25'!$G$11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kosten'!D44:E142,2,FALSE)*'25'!$G$11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kosten'!D45:E143,2,FALSE)*'25'!$G$11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kosten'!D46:E144,2,FALSE)*'25'!$G$11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kosten'!D47:E145,2,FALSE)*'25'!$G$11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kosten'!D48:E146,2,FALSE)*'25'!$G$11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kosten'!D49:E147,2,FALSE)*'25'!$G$11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kosten'!D50:E148,2,FALSE)*'25'!$G$11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kosten'!D51:E149,2,FALSE)*'25'!$G$11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kosten'!D52:E150,2,FALSE)*'25'!$G$11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kosten'!D53:E151,2,FALSE)*'25'!$G$11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kosten'!D54:E152,2,FALSE)*'25'!$G$11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kosten'!D55:E153,2,FALSE)*'25'!$G$11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kosten'!D56:E154,2,FALSE)*'25'!$G$11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kosten'!D57:E155,2,FALSE)*'25'!$G$11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kosten'!D58:E156,2,FALSE)*'25'!$G$11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kosten'!D59:E157,2,FALSE)*'25'!$G$11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kosten'!D60:E158,2,FALSE)*'25'!$G$11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kosten'!D61:E159,2,FALSE)*'25'!$G$11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kosten'!D62:E160,2,FALSE)*'25'!$G$11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kosten'!D63:E161,2,FALSE)*'25'!$G$11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kosten'!D64:E162,2,FALSE)*'25'!$G$11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kosten'!D65:E163,2,FALSE)*'25'!$G$11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kosten'!D66:E164,2,FALSE)*'25'!$G$11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kosten'!D67:E165,2,FALSE)*'25'!$G$11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kosten'!D68:E166,2,FALSE)*'25'!$G$11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kosten'!D69:E167,2,FALSE)*'25'!$G$11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kosten'!D70:E168,2,FALSE)*'25'!$G$11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kosten'!D71:E169,2,FALSE)*'25'!$G$11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kosten'!D72:E170,2,FALSE)*'25'!$G$11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kosten'!D73:E171,2,FALSE)*'25'!$G$11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kosten'!D74:E172,2,FALSE)*'25'!$G$11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kosten'!D75:E173,2,FALSE)*'25'!$G$11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kosten'!D76:E174,2,FALSE)*'25'!$G$11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kosten'!D77:E175,2,FALSE)*'25'!$G$11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kosten'!D78:E176,2,FALSE)*'25'!$G$11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kosten'!D79:E177,2,FALSE)*'25'!$G$11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kosten'!D80:E178,2,FALSE)*'25'!$G$11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kosten'!D81:E179,2,FALSE)*'25'!$G$11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kosten'!D82:E180,2,FALSE)*'25'!$G$11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kosten'!D83:E181,2,FALSE)*'25'!$G$11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kosten'!D84:E182,2,FALSE)*'25'!$G$11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kosten'!D85:E183,2,FALSE)*'25'!$G$11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kosten'!D86:E184,2,FALSE)*'25'!$G$11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kosten'!D87:E185,2,FALSE)*'25'!$G$11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kosten'!D88:E186,2,FALSE)*'25'!$G$11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kosten'!D89:E187,2,FALSE)*'25'!$G$11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kosten'!D90:E188,2,FALSE)*'25'!$G$11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kosten'!D91:E189,2,FALSE)*'25'!$G$11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kosten'!D92:E190,2,FALSE)*'25'!$G$11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kosten'!D93:E191,2,FALSE)*'25'!$G$11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kosten'!D94:E192,2,FALSE)*'25'!$G$11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kosten'!D95:E193,2,FALSE)*'25'!$G$11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kosten'!D96:E194,2,FALSE)*'25'!$G$11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kosten'!D97:E195,2,FALSE)*'25'!$G$11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kosten'!D98:E196,2,FALSE)*'25'!$G$11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kosten'!D99:E197,2,FALSE)*'25'!$G$11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kosten'!D100:E198,2,FALSE)*'25'!$G$11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kosten'!D101:E199,2,FALSE)*'25'!$G$11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kosten'!D102:E200,2,FALSE)*'25'!$G$11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kosten'!D103:E201,2,FALSE)*'25'!$G$11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kosten'!D104:E202,2,FALSE)*'25'!$G$11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kosten'!D105:E203,2,FALSE)*'25'!$G$11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kosten'!D106:E204,2,FALSE)*'25'!$G$11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kosten'!D107:E205,2,FALSE)*'25'!$G$11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kosten'!D108:E206,2,FALSE)*'25'!$G$11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kosten'!D109:E207,2,FALSE)*'25'!$G$11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kosten'!D110:E208,2,FALSE)*'25'!$G$11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kosten'!D111:E209,2,FALSE)*'25'!$G$11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kosten'!D112:E210,2,FALSE)*'25'!$G$11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kosten'!D113:E211,2,FALSE)*'25'!$G$11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kosten'!D114:E212,2,FALSE)*'25'!$G$11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kosten'!D115:E213,2,FALSE)*'25'!$G$11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kosten'!D116:E214,2,FALSE)*'25'!$G$11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kosten'!D117:E215,2,FALSE)*'25'!$G$11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kosten'!D118:E216,2,FALSE)*'25'!$G$11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kosten'!D119:E217,2,FALSE)*'25'!$G$11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kosten'!D120:E218,2,FALSE)*'25'!$G$11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kosten'!D121:E219,2,FALSE)*'25'!$G$11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kosten'!D122:E220,2,FALSE)*'25'!$G$11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kosten'!D123:E221,2,FALSE)*'25'!$G$11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kosten'!D124:E222,2,FALSE)*'25'!$G$11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kosten'!D125:E223,2,FALSE)*'25'!$G$11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kosten'!D126:E224,2,FALSE)*'25'!$G$11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kosten'!D127:E225,2,FALSE)*'25'!$G$11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kosten'!D128:E226,2,FALSE)*'25'!$G$11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kosten'!D129:E227,2,FALSE)*'25'!$G$11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kosten'!D130:E228,2,FALSE)*'25'!$G$11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kosten'!D131:E229,2,FALSE)*'25'!$G$11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kosten'!D132:E230,2,FALSE)*'25'!$G$11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kosten'!D133:E231,2,FALSE)*'25'!$G$11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kosten'!D134:E232,2,FALSE)*'25'!$G$11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kosten'!D135:E233,2,FALSE)*'25'!$G$11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kosten'!D136:E234,2,FALSE)*'25'!$G$11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kosten'!D137:E235,2,FALSE)*'25'!$G$11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kosten'!D138:E236,2,FALSE)*'25'!$G$11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kosten'!D139:E237,2,FALSE)*'25'!$G$11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kosten'!D140:E238,2,FALSE)*'25'!$G$11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kosten'!D141:E239,2,FALSE)*'25'!$G$11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kosten'!D142:E240,2,FALSE)*'25'!$G$11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kosten'!D143:E241,2,FALSE)*'25'!$G$11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kosten'!D144:E242,2,FALSE)*'25'!$G$11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kosten'!D145:E243,2,FALSE)*'25'!$G$11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kosten'!D146:E244,2,FALSE)*'25'!$G$11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kosten'!D147:E245,2,FALSE)*'25'!$G$11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kosten'!D148:E246,2,FALSE)*'25'!$G$11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kosten'!D149:E247,2,FALSE)*'25'!$G$11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kosten'!D150:E248,2,FALSE)*'25'!$G$11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kosten'!D151:E249,2,FALSE)*'25'!$G$11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kosten'!D152:E250,2,FALSE)*'25'!$G$11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kosten'!D153:E251,2,FALSE)*'25'!$G$11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kosten'!D154:E252,2,FALSE)*'25'!$G$11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kosten'!D155:E253,2,FALSE)*'25'!$G$11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kosten'!D156:E254,2,FALSE)*'25'!$G$11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kosten'!D157:E255,2,FALSE)*'25'!$G$11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kosten'!D158:E256,2,FALSE)*'25'!$G$11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kosten'!D159:E257,2,FALSE)*'25'!$G$11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kosten'!D160:E258,2,FALSE)*'25'!$G$11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kosten'!D161:E259,2,FALSE)*'25'!$G$11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kosten'!D162:E260,2,FALSE)*'25'!$G$11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kosten'!D163:E261,2,FALSE)*'25'!$G$11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kosten'!D164:E262,2,FALSE)*'25'!$G$11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kosten'!D165:E263,2,FALSE)*'25'!$G$11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kosten'!D166:E264,2,FALSE)*'25'!$G$11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kosten'!D167:E265,2,FALSE)*'25'!$G$11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kosten'!D168:E266,2,FALSE)*'25'!$G$11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kosten'!D169:E267,2,FALSE)*'25'!$G$11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kosten'!D170:E268,2,FALSE)*'25'!$G$11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kosten'!D171:E269,2,FALSE)*'25'!$G$11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kosten'!D172:E270,2,FALSE)*'25'!$G$11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kosten'!D173:E271,2,FALSE)*'25'!$G$11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kosten'!D174:E272,2,FALSE)*'25'!$G$11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kosten'!D175:E273,2,FALSE)*'25'!$G$11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kosten'!D176:E274,2,FALSE)*'25'!$G$11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kosten'!D177:E275,2,FALSE)*'25'!$G$11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kosten'!D178:E276,2,FALSE)*'25'!$G$11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kosten'!D179:E277,2,FALSE)*'25'!$G$11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kosten'!D180:E278,2,FALSE)*'25'!$G$11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kosten'!D181:E279,2,FALSE)*'25'!$G$11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kosten'!D182:E280,2,FALSE)*'25'!$G$11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kosten'!D183:E281,2,FALSE)*'25'!$G$11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kosten'!D184:E282,2,FALSE)*'25'!$G$11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kosten'!D185:E283,2,FALSE)*'25'!$G$11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kosten'!D186:E284,2,FALSE)*'25'!$G$11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kosten'!D187:E285,2,FALSE)*'25'!$G$11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kosten'!D188:E286,2,FALSE)*'25'!$G$11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kosten'!D189:E287,2,FALSE)*'25'!$G$11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kosten'!D190:E288,2,FALSE)*'25'!$G$11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kosten'!D191:E289,2,FALSE)*'25'!$G$11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kosten'!D192:E290,2,FALSE)*'25'!$G$11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kosten'!D193:E291,2,FALSE)*'25'!$G$11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kosten'!D194:E292,2,FALSE)*'25'!$G$11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kosten'!D195:E293,2,FALSE)*'25'!$G$11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kosten'!D196:E294,2,FALSE)*'25'!$G$11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kosten'!D197:E295,2,FALSE)*'25'!$G$11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kosten'!D198:E296,2,FALSE)*'25'!$G$11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kosten'!D199:E297,2,FALSE)*'25'!$G$11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Ar9oAY2vTOrCj4hmYOtG6VGvlrZAkqujWKJDBV1ivROUaq+EHP/9+hzALC8J4PwLaKeyDSt9FKxdOJBk6CAoCg==" saltValue="C/0ioSyDOporim38EOX3G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C7A4E27-9D2D-4691-BB95-8BFF943CB259}">
          <x14:formula1>
            <xm:f>'Dropdown vloerafw en cat'!$B$2:$B$13</xm:f>
          </x14:formula1>
          <xm:sqref>H5:H199</xm:sqref>
        </x14:dataValidation>
        <x14:dataValidation type="list" allowBlank="1" showInputMessage="1" showErrorMessage="1" xr:uid="{9D1EC790-C87A-4A99-AA9F-5422E6F4ABAF}">
          <x14:formula1>
            <xm:f>'Dropdown vloerafw en cat'!$P$2:$P$47</xm:f>
          </x14:formula1>
          <xm:sqref>C5:C199</xm:sqref>
        </x14:dataValidation>
        <x14:dataValidation type="list" allowBlank="1" showInputMessage="1" showErrorMessage="1" xr:uid="{703B5AED-6C1E-45D7-BDA2-0E2251266844}">
          <x14:formula1>
            <xm:f>'Dropdown vloerafw en cat'!$K$2:$K$13</xm:f>
          </x14:formula1>
          <xm:sqref>D5:D199</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DF80-31B1-4CA4-B623-D0D170B61B0F}">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'26a'!L200/'26a'!M200</f>
        <v>#N/A</v>
      </c>
      <c r="G11" s="142">
        <v>1</v>
      </c>
      <c r="H11" s="139" t="e">
        <f>('26a'!M200*Offertetarief)*G11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GETPIVOTDATA("m2",'26a'!$H$205,"Cat.","G")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GETPIVOTDATA("m2",'26a'!$A$205,"vloerafwerking","Linoleum")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GETPIVOTDATA("m2",'26a'!$A$205,"vloerafwerking","Tapijt")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OuCAt80KDMV3MTeiGGv2qCohgqtX8PU8vqgRSgpjvus6xOutUWIC8vhIEHCW8TjTYIxkYmrVpp6IjVxeC83JHw==" saltValue="wVlMCC5YNWDLUf0T9KIxy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4283B-80D8-4A92-8253-3898C9A9558E}">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(her)controles'!A30</f>
        <v>26</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kosten'!D5:E103,2,FALSE)*'26'!$G$11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kosten'!D6:E104,2,FALSE)*'26'!$G$11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kosten'!D7:E105,2,FALSE)*'26'!$G$11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kosten'!D8:E106,2,FALSE)*'26'!$G$11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kosten'!D9:E107,2,FALSE)*'26'!$G$11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kosten'!D10:E108,2,FALSE)*'26'!$G$11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kosten'!D11:E109,2,FALSE)*'26'!$G$11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kosten'!D12:E110,2,FALSE)*'26'!$G$11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kosten'!D13:E111,2,FALSE)*'26'!$G$11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kosten'!D14:E112,2,FALSE)*'26'!$G$11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kosten'!D15:E113,2,FALSE)*'26'!$G$11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kosten'!D16:E114,2,FALSE)*'26'!$G$11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kosten'!D17:E115,2,FALSE)*'26'!$G$11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kosten'!D18:E116,2,FALSE)*'26'!$G$11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kosten'!D19:E117,2,FALSE)*'26'!$G$11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kosten'!D20:E118,2,FALSE)*'26'!$G$11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kosten'!D21:E119,2,FALSE)*'26'!$G$11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kosten'!D22:E120,2,FALSE)*'26'!$G$11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kosten'!D23:E121,2,FALSE)*'26'!$G$11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kosten'!D24:E122,2,FALSE)*'26'!$G$11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kosten'!D25:E123,2,FALSE)*'26'!$G$11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kosten'!D26:E124,2,FALSE)*'26'!$G$11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kosten'!D27:E125,2,FALSE)*'26'!$G$11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kosten'!D28:E126,2,FALSE)*'26'!$G$11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kosten'!D29:E127,2,FALSE)*'26'!$G$11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kosten'!D30:E128,2,FALSE)*'26'!$G$11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kosten'!D31:E129,2,FALSE)*'26'!$G$11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kosten'!D32:E130,2,FALSE)*'26'!$G$11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kosten'!D33:E131,2,FALSE)*'26'!$G$11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kosten'!D34:E132,2,FALSE)*'26'!$G$11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kosten'!D35:E133,2,FALSE)*'26'!$G$11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kosten'!D36:E134,2,FALSE)*'26'!$G$11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kosten'!D37:E135,2,FALSE)*'26'!$G$11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kosten'!D38:E136,2,FALSE)*'26'!$G$11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kosten'!D39:E137,2,FALSE)*'26'!$G$11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kosten'!D40:E138,2,FALSE)*'26'!$G$11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kosten'!D41:E139,2,FALSE)*'26'!$G$11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kosten'!D42:E140,2,FALSE)*'26'!$G$11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kosten'!D43:E141,2,FALSE)*'26'!$G$11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kosten'!D44:E142,2,FALSE)*'26'!$G$11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kosten'!D45:E143,2,FALSE)*'26'!$G$11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kosten'!D46:E144,2,FALSE)*'26'!$G$11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kosten'!D47:E145,2,FALSE)*'26'!$G$11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kosten'!D48:E146,2,FALSE)*'26'!$G$11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kosten'!D49:E147,2,FALSE)*'26'!$G$11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kosten'!D50:E148,2,FALSE)*'26'!$G$11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kosten'!D51:E149,2,FALSE)*'26'!$G$11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kosten'!D52:E150,2,FALSE)*'26'!$G$11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kosten'!D53:E151,2,FALSE)*'26'!$G$11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kosten'!D54:E152,2,FALSE)*'26'!$G$11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kosten'!D55:E153,2,FALSE)*'26'!$G$11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kosten'!D56:E154,2,FALSE)*'26'!$G$11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kosten'!D57:E155,2,FALSE)*'26'!$G$11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kosten'!D58:E156,2,FALSE)*'26'!$G$11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kosten'!D59:E157,2,FALSE)*'26'!$G$11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kosten'!D60:E158,2,FALSE)*'26'!$G$11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kosten'!D61:E159,2,FALSE)*'26'!$G$11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kosten'!D62:E160,2,FALSE)*'26'!$G$11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kosten'!D63:E161,2,FALSE)*'26'!$G$11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kosten'!D64:E162,2,FALSE)*'26'!$G$11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kosten'!D65:E163,2,FALSE)*'26'!$G$11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kosten'!D66:E164,2,FALSE)*'26'!$G$11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kosten'!D67:E165,2,FALSE)*'26'!$G$11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kosten'!D68:E166,2,FALSE)*'26'!$G$11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kosten'!D69:E167,2,FALSE)*'26'!$G$11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kosten'!D70:E168,2,FALSE)*'26'!$G$11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kosten'!D71:E169,2,FALSE)*'26'!$G$11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kosten'!D72:E170,2,FALSE)*'26'!$G$11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kosten'!D73:E171,2,FALSE)*'26'!$G$11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kosten'!D74:E172,2,FALSE)*'26'!$G$11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kosten'!D75:E173,2,FALSE)*'26'!$G$11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kosten'!D76:E174,2,FALSE)*'26'!$G$11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kosten'!D77:E175,2,FALSE)*'26'!$G$11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kosten'!D78:E176,2,FALSE)*'26'!$G$11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kosten'!D79:E177,2,FALSE)*'26'!$G$11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kosten'!D80:E178,2,FALSE)*'26'!$G$11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kosten'!D81:E179,2,FALSE)*'26'!$G$11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kosten'!D82:E180,2,FALSE)*'26'!$G$11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kosten'!D83:E181,2,FALSE)*'26'!$G$11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kosten'!D84:E182,2,FALSE)*'26'!$G$11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kosten'!D85:E183,2,FALSE)*'26'!$G$11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kosten'!D86:E184,2,FALSE)*'26'!$G$11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kosten'!D87:E185,2,FALSE)*'26'!$G$11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kosten'!D88:E186,2,FALSE)*'26'!$G$11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kosten'!D89:E187,2,FALSE)*'26'!$G$11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kosten'!D90:E188,2,FALSE)*'26'!$G$11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kosten'!D91:E189,2,FALSE)*'26'!$G$11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kosten'!D92:E190,2,FALSE)*'26'!$G$11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kosten'!D93:E191,2,FALSE)*'26'!$G$11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kosten'!D94:E192,2,FALSE)*'26'!$G$11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kosten'!D95:E193,2,FALSE)*'26'!$G$11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kosten'!D96:E194,2,FALSE)*'26'!$G$11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kosten'!D97:E195,2,FALSE)*'26'!$G$11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kosten'!D98:E196,2,FALSE)*'26'!$G$11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kosten'!D99:E197,2,FALSE)*'26'!$G$11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kosten'!D100:E198,2,FALSE)*'26'!$G$11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kosten'!D101:E199,2,FALSE)*'26'!$G$11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kosten'!D102:E200,2,FALSE)*'26'!$G$11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kosten'!D103:E201,2,FALSE)*'26'!$G$11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kosten'!D104:E202,2,FALSE)*'26'!$G$11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kosten'!D105:E203,2,FALSE)*'26'!$G$11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kosten'!D106:E204,2,FALSE)*'26'!$G$11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kosten'!D107:E205,2,FALSE)*'26'!$G$11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kosten'!D108:E206,2,FALSE)*'26'!$G$11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kosten'!D109:E207,2,FALSE)*'26'!$G$11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kosten'!D110:E208,2,FALSE)*'26'!$G$11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kosten'!D111:E209,2,FALSE)*'26'!$G$11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kosten'!D112:E210,2,FALSE)*'26'!$G$11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kosten'!D113:E211,2,FALSE)*'26'!$G$11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kosten'!D114:E212,2,FALSE)*'26'!$G$11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kosten'!D115:E213,2,FALSE)*'26'!$G$11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kosten'!D116:E214,2,FALSE)*'26'!$G$11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kosten'!D117:E215,2,FALSE)*'26'!$G$11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kosten'!D118:E216,2,FALSE)*'26'!$G$11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kosten'!D119:E217,2,FALSE)*'26'!$G$11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kosten'!D120:E218,2,FALSE)*'26'!$G$11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kosten'!D121:E219,2,FALSE)*'26'!$G$11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kosten'!D122:E220,2,FALSE)*'26'!$G$11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kosten'!D123:E221,2,FALSE)*'26'!$G$11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kosten'!D124:E222,2,FALSE)*'26'!$G$11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kosten'!D125:E223,2,FALSE)*'26'!$G$11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kosten'!D126:E224,2,FALSE)*'26'!$G$11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kosten'!D127:E225,2,FALSE)*'26'!$G$11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kosten'!D128:E226,2,FALSE)*'26'!$G$11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kosten'!D129:E227,2,FALSE)*'26'!$G$11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kosten'!D130:E228,2,FALSE)*'26'!$G$11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kosten'!D131:E229,2,FALSE)*'26'!$G$11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kosten'!D132:E230,2,FALSE)*'26'!$G$11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kosten'!D133:E231,2,FALSE)*'26'!$G$11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kosten'!D134:E232,2,FALSE)*'26'!$G$11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kosten'!D135:E233,2,FALSE)*'26'!$G$11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kosten'!D136:E234,2,FALSE)*'26'!$G$11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kosten'!D137:E235,2,FALSE)*'26'!$G$11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kosten'!D138:E236,2,FALSE)*'26'!$G$11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kosten'!D139:E237,2,FALSE)*'26'!$G$11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kosten'!D140:E238,2,FALSE)*'26'!$G$11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kosten'!D141:E239,2,FALSE)*'26'!$G$11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kosten'!D142:E240,2,FALSE)*'26'!$G$11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kosten'!D143:E241,2,FALSE)*'26'!$G$11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kosten'!D144:E242,2,FALSE)*'26'!$G$11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kosten'!D145:E243,2,FALSE)*'26'!$G$11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kosten'!D146:E244,2,FALSE)*'26'!$G$11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kosten'!D147:E245,2,FALSE)*'26'!$G$11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kosten'!D148:E246,2,FALSE)*'26'!$G$11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kosten'!D149:E247,2,FALSE)*'26'!$G$11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kosten'!D150:E248,2,FALSE)*'26'!$G$11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kosten'!D151:E249,2,FALSE)*'26'!$G$11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kosten'!D152:E250,2,FALSE)*'26'!$G$11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kosten'!D153:E251,2,FALSE)*'26'!$G$11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kosten'!D154:E252,2,FALSE)*'26'!$G$11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kosten'!D155:E253,2,FALSE)*'26'!$G$11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kosten'!D156:E254,2,FALSE)*'26'!$G$11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kosten'!D157:E255,2,FALSE)*'26'!$G$11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kosten'!D158:E256,2,FALSE)*'26'!$G$11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kosten'!D159:E257,2,FALSE)*'26'!$G$11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kosten'!D160:E258,2,FALSE)*'26'!$G$11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kosten'!D161:E259,2,FALSE)*'26'!$G$11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kosten'!D162:E260,2,FALSE)*'26'!$G$11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kosten'!D163:E261,2,FALSE)*'26'!$G$11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kosten'!D164:E262,2,FALSE)*'26'!$G$11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kosten'!D165:E263,2,FALSE)*'26'!$G$11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kosten'!D166:E264,2,FALSE)*'26'!$G$11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kosten'!D167:E265,2,FALSE)*'26'!$G$11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kosten'!D168:E266,2,FALSE)*'26'!$G$11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kosten'!D169:E267,2,FALSE)*'26'!$G$11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kosten'!D170:E268,2,FALSE)*'26'!$G$11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kosten'!D171:E269,2,FALSE)*'26'!$G$11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kosten'!D172:E270,2,FALSE)*'26'!$G$11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kosten'!D173:E271,2,FALSE)*'26'!$G$11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kosten'!D174:E272,2,FALSE)*'26'!$G$11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kosten'!D175:E273,2,FALSE)*'26'!$G$11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kosten'!D176:E274,2,FALSE)*'26'!$G$11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kosten'!D177:E275,2,FALSE)*'26'!$G$11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kosten'!D178:E276,2,FALSE)*'26'!$G$11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kosten'!D179:E277,2,FALSE)*'26'!$G$11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kosten'!D180:E278,2,FALSE)*'26'!$G$11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kosten'!D181:E279,2,FALSE)*'26'!$G$11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kosten'!D182:E280,2,FALSE)*'26'!$G$11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kosten'!D183:E281,2,FALSE)*'26'!$G$11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kosten'!D184:E282,2,FALSE)*'26'!$G$11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kosten'!D185:E283,2,FALSE)*'26'!$G$11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kosten'!D186:E284,2,FALSE)*'26'!$G$11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kosten'!D187:E285,2,FALSE)*'26'!$G$11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kosten'!D188:E286,2,FALSE)*'26'!$G$11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kosten'!D189:E287,2,FALSE)*'26'!$G$11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kosten'!D190:E288,2,FALSE)*'26'!$G$11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kosten'!D191:E289,2,FALSE)*'26'!$G$11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kosten'!D192:E290,2,FALSE)*'26'!$G$11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kosten'!D193:E291,2,FALSE)*'26'!$G$11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kosten'!D194:E292,2,FALSE)*'26'!$G$11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kosten'!D195:E293,2,FALSE)*'26'!$G$11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kosten'!D196:E294,2,FALSE)*'26'!$G$11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kosten'!D197:E295,2,FALSE)*'26'!$G$11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kosten'!D198:E296,2,FALSE)*'26'!$G$11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kosten'!D199:E297,2,FALSE)*'26'!$G$11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Dwk0gMkmPH3PZM/HyU9XtIniw4BRkzoB+20YH4rFZZJF/mF45qwXh6eVRPfkfr7CdQD50IHaqrd220HY+8vv7g==" saltValue="gxkZ2fDOHrZw1PQnS+R2K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F03F860-6AC3-41E4-97C9-B8BD60BFF03B}">
          <x14:formula1>
            <xm:f>'Dropdown vloerafw en cat'!$B$2:$B$13</xm:f>
          </x14:formula1>
          <xm:sqref>H5:H199</xm:sqref>
        </x14:dataValidation>
        <x14:dataValidation type="list" allowBlank="1" showInputMessage="1" showErrorMessage="1" xr:uid="{2D8B2EBA-9FB9-4990-8795-5501C7A5A415}">
          <x14:formula1>
            <xm:f>'Dropdown vloerafw en cat'!$P$2:$P$47</xm:f>
          </x14:formula1>
          <xm:sqref>C5:C199</xm:sqref>
        </x14:dataValidation>
        <x14:dataValidation type="list" allowBlank="1" showInputMessage="1" showErrorMessage="1" xr:uid="{1D7B909C-BE03-4C88-9BFD-0122BD98F40B}">
          <x14:formula1>
            <xm:f>'Dropdown vloerafw en cat'!$K$2:$K$13</xm:f>
          </x14:formula1>
          <xm:sqref>D5:D199</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3E01-6D67-424B-ACF2-C1A01D9B1B36}">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'27a'!L200/'27a'!M200</f>
        <v>#N/A</v>
      </c>
      <c r="G11" s="142">
        <v>1</v>
      </c>
      <c r="H11" s="139" t="e">
        <f>('27a'!M200*Offertetarief)*G11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GETPIVOTDATA("m2",'27a'!$H$205,"Cat.","G")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GETPIVOTDATA("m2",'27a'!$A$205,"vloerafwerking","Linoleum")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GETPIVOTDATA("m2",'27a'!$A$205,"vloerafwerking","Tapijt")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JaVKr+D4EZD1SiSEFYFPBcid5R3iXuMzJRZXJJOrrOJyNqLZUPND0kLg8XylIPxWDouKMrrYsfUflWessb1CRg==" saltValue="rScXTlLvTQXk40DqbDo4v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rgb="FF173583"/>
  </sheetPr>
  <dimension ref="A1:U54"/>
  <sheetViews>
    <sheetView showZeros="0" topLeftCell="B4" zoomScaleNormal="100" workbookViewId="0">
      <selection activeCell="C16" sqref="C16"/>
    </sheetView>
  </sheetViews>
  <sheetFormatPr defaultRowHeight="15" x14ac:dyDescent="0.25"/>
  <cols>
    <col min="1" max="1" width="2.5703125" style="391" hidden="1" customWidth="1"/>
    <col min="2" max="2" width="4.42578125" style="199" customWidth="1"/>
    <col min="3" max="3" width="27.85546875" style="199" bestFit="1" customWidth="1"/>
    <col min="4" max="4" width="37.28515625" style="199" bestFit="1" customWidth="1"/>
    <col min="5" max="5" width="21.140625" style="199" bestFit="1" customWidth="1"/>
    <col min="6" max="6" width="11.140625" style="199" bestFit="1" customWidth="1"/>
    <col min="7" max="7" width="19.28515625" style="199" bestFit="1" customWidth="1"/>
    <col min="8" max="8" width="9.140625" style="199"/>
    <col min="9" max="9" width="10" style="199" bestFit="1" customWidth="1"/>
    <col min="10" max="16384" width="9.140625" style="199"/>
  </cols>
  <sheetData>
    <row r="1" spans="1:21" hidden="1" x14ac:dyDescent="0.25">
      <c r="A1" s="391">
        <v>1</v>
      </c>
      <c r="B1" s="199">
        <v>2</v>
      </c>
      <c r="C1" s="199">
        <v>3</v>
      </c>
      <c r="D1" s="199">
        <v>4</v>
      </c>
      <c r="E1" s="199">
        <v>5</v>
      </c>
      <c r="F1" s="199">
        <v>6</v>
      </c>
      <c r="G1" s="199">
        <v>7</v>
      </c>
      <c r="H1" s="199">
        <v>8</v>
      </c>
      <c r="I1" s="199">
        <v>9</v>
      </c>
      <c r="J1" s="199">
        <v>10</v>
      </c>
      <c r="K1" s="199">
        <v>11</v>
      </c>
      <c r="L1" s="199">
        <v>12</v>
      </c>
      <c r="M1" s="199">
        <v>13</v>
      </c>
      <c r="N1" s="199">
        <v>14</v>
      </c>
      <c r="O1" s="199">
        <v>15</v>
      </c>
      <c r="P1" s="199">
        <v>16</v>
      </c>
      <c r="Q1" s="199">
        <v>17</v>
      </c>
      <c r="R1" s="199">
        <v>18</v>
      </c>
      <c r="S1" s="199">
        <v>19</v>
      </c>
      <c r="T1" s="199">
        <v>20</v>
      </c>
      <c r="U1" s="199">
        <v>21</v>
      </c>
    </row>
    <row r="2" spans="1:21" hidden="1" x14ac:dyDescent="0.25">
      <c r="A2" s="391" t="s">
        <v>0</v>
      </c>
      <c r="C2" s="199" t="s">
        <v>1</v>
      </c>
      <c r="D2" s="199" t="s">
        <v>2</v>
      </c>
      <c r="E2" s="199" t="s">
        <v>3</v>
      </c>
      <c r="F2" s="199" t="s">
        <v>150</v>
      </c>
      <c r="G2" s="199" t="s">
        <v>151</v>
      </c>
    </row>
    <row r="3" spans="1:21" hidden="1" x14ac:dyDescent="0.25">
      <c r="A3" s="401" t="s">
        <v>655</v>
      </c>
      <c r="B3" s="201"/>
      <c r="C3" s="289">
        <v>44562</v>
      </c>
      <c r="D3" s="201" t="s">
        <v>656</v>
      </c>
      <c r="E3" s="201" t="s">
        <v>657</v>
      </c>
      <c r="F3" s="201">
        <v>0.15</v>
      </c>
      <c r="G3" s="201">
        <v>100</v>
      </c>
    </row>
    <row r="4" spans="1:21" s="290" customFormat="1" ht="42.75" customHeight="1" x14ac:dyDescent="0.25">
      <c r="A4" s="402"/>
      <c r="B4" s="400" t="s">
        <v>4</v>
      </c>
      <c r="C4" s="400" t="s">
        <v>5</v>
      </c>
      <c r="D4" s="400" t="s">
        <v>6</v>
      </c>
      <c r="E4" s="400" t="s">
        <v>7</v>
      </c>
      <c r="F4" s="400" t="s">
        <v>10</v>
      </c>
      <c r="G4" s="400" t="s">
        <v>11</v>
      </c>
      <c r="H4" s="400" t="s">
        <v>12</v>
      </c>
      <c r="I4" s="400" t="s">
        <v>13</v>
      </c>
      <c r="J4" s="202"/>
    </row>
    <row r="5" spans="1:21" x14ac:dyDescent="0.25">
      <c r="A5" s="391">
        <v>1</v>
      </c>
      <c r="B5" s="199" t="str">
        <f>CONCATENATE(A5,"a")</f>
        <v>1a</v>
      </c>
      <c r="C5" s="291" t="s">
        <v>290</v>
      </c>
      <c r="D5" s="292" t="s">
        <v>291</v>
      </c>
      <c r="E5" s="292" t="s">
        <v>292</v>
      </c>
      <c r="F5" s="199">
        <f>$F$3</f>
        <v>0.15</v>
      </c>
      <c r="I5" s="199">
        <v>4</v>
      </c>
    </row>
    <row r="6" spans="1:21" x14ac:dyDescent="0.25">
      <c r="A6" s="391">
        <v>2</v>
      </c>
      <c r="B6" s="199" t="str">
        <f t="shared" ref="B6:B22" si="0">CONCATENATE(A6,"a")</f>
        <v>2a</v>
      </c>
      <c r="C6" s="291" t="s">
        <v>293</v>
      </c>
      <c r="D6" s="292" t="s">
        <v>294</v>
      </c>
      <c r="E6" s="292" t="s">
        <v>295</v>
      </c>
      <c r="F6" s="199">
        <f t="shared" ref="F6:F54" si="1">$F$3</f>
        <v>0.15</v>
      </c>
      <c r="G6" s="199">
        <f>'2a'!$L$243/'2'!$E$8</f>
        <v>3303.3</v>
      </c>
      <c r="H6" s="199">
        <f t="shared" ref="H6:H54" si="2">IFERROR(IF(SUM(F6*G6&lt;IF($G$3="","",$G$3)),IF($G$3="","",$G$3),SUM(F6*G6)),"")</f>
        <v>495.495</v>
      </c>
      <c r="I6" s="199">
        <v>4</v>
      </c>
    </row>
    <row r="7" spans="1:21" x14ac:dyDescent="0.25">
      <c r="A7" s="391">
        <v>3</v>
      </c>
      <c r="B7" s="199" t="str">
        <f t="shared" si="0"/>
        <v>3a</v>
      </c>
      <c r="C7" s="291" t="s">
        <v>296</v>
      </c>
      <c r="D7" s="292" t="s">
        <v>297</v>
      </c>
      <c r="E7" s="292" t="s">
        <v>298</v>
      </c>
      <c r="F7" s="199">
        <f t="shared" si="1"/>
        <v>0.15</v>
      </c>
      <c r="G7" s="199">
        <f>'3a'!$L$200/'3'!$E$8</f>
        <v>391</v>
      </c>
      <c r="H7" s="199">
        <f t="shared" si="2"/>
        <v>100</v>
      </c>
      <c r="I7" s="199">
        <v>4</v>
      </c>
    </row>
    <row r="8" spans="1:21" x14ac:dyDescent="0.25">
      <c r="A8" s="391">
        <v>4</v>
      </c>
      <c r="B8" s="199" t="str">
        <f t="shared" si="0"/>
        <v>4a</v>
      </c>
      <c r="C8" s="291" t="s">
        <v>299</v>
      </c>
      <c r="D8" s="292" t="s">
        <v>300</v>
      </c>
      <c r="E8" s="292" t="s">
        <v>301</v>
      </c>
      <c r="F8" s="199">
        <f t="shared" si="1"/>
        <v>0.15</v>
      </c>
      <c r="G8" s="199">
        <f>'4a'!$L$200/'4'!$E$8</f>
        <v>432.56</v>
      </c>
      <c r="H8" s="199">
        <f t="shared" si="2"/>
        <v>100</v>
      </c>
      <c r="I8" s="199">
        <v>4</v>
      </c>
    </row>
    <row r="9" spans="1:21" x14ac:dyDescent="0.25">
      <c r="A9" s="391">
        <v>5</v>
      </c>
      <c r="B9" s="199" t="str">
        <f t="shared" si="0"/>
        <v>5a</v>
      </c>
      <c r="C9" s="291" t="s">
        <v>302</v>
      </c>
      <c r="D9" s="292" t="s">
        <v>303</v>
      </c>
      <c r="E9" s="292" t="s">
        <v>304</v>
      </c>
      <c r="F9" s="199">
        <f t="shared" si="1"/>
        <v>0.15</v>
      </c>
      <c r="G9" s="199">
        <f>'5a'!$L$200/'5'!$E$8</f>
        <v>455.6</v>
      </c>
      <c r="H9" s="199">
        <f t="shared" si="2"/>
        <v>100</v>
      </c>
      <c r="I9" s="199">
        <v>4</v>
      </c>
    </row>
    <row r="10" spans="1:21" x14ac:dyDescent="0.25">
      <c r="A10" s="391">
        <v>6</v>
      </c>
      <c r="B10" s="199" t="str">
        <f t="shared" si="0"/>
        <v>6a</v>
      </c>
      <c r="C10" s="291" t="s">
        <v>305</v>
      </c>
      <c r="D10" s="292" t="s">
        <v>306</v>
      </c>
      <c r="E10" s="292" t="s">
        <v>307</v>
      </c>
      <c r="F10" s="199">
        <f t="shared" si="1"/>
        <v>0.15</v>
      </c>
      <c r="G10" s="199">
        <f>'6a'!$L$200/'6'!$E$8</f>
        <v>434.5</v>
      </c>
      <c r="H10" s="199">
        <f t="shared" si="2"/>
        <v>100</v>
      </c>
      <c r="I10" s="199">
        <v>4</v>
      </c>
    </row>
    <row r="11" spans="1:21" x14ac:dyDescent="0.25">
      <c r="A11" s="391">
        <v>7</v>
      </c>
      <c r="B11" s="199" t="str">
        <f t="shared" si="0"/>
        <v>7a</v>
      </c>
      <c r="C11" s="291" t="s">
        <v>308</v>
      </c>
      <c r="D11" s="292" t="s">
        <v>309</v>
      </c>
      <c r="E11" s="292" t="s">
        <v>310</v>
      </c>
      <c r="F11" s="199">
        <f t="shared" si="1"/>
        <v>0.15</v>
      </c>
      <c r="G11" s="199">
        <f>'7a'!$L$200/'7'!$E$8</f>
        <v>244</v>
      </c>
      <c r="H11" s="199">
        <f t="shared" si="2"/>
        <v>100</v>
      </c>
      <c r="I11" s="199">
        <v>4</v>
      </c>
    </row>
    <row r="12" spans="1:21" x14ac:dyDescent="0.25">
      <c r="A12" s="391">
        <v>8</v>
      </c>
      <c r="B12" s="199" t="str">
        <f t="shared" si="0"/>
        <v>8a</v>
      </c>
      <c r="C12" s="291" t="s">
        <v>311</v>
      </c>
      <c r="D12" s="292" t="s">
        <v>312</v>
      </c>
      <c r="E12" s="292" t="s">
        <v>292</v>
      </c>
      <c r="F12" s="199">
        <f t="shared" si="1"/>
        <v>0.15</v>
      </c>
      <c r="G12" s="199">
        <f>'8a'!$L$202/'8'!$E$8</f>
        <v>228.0843137254902</v>
      </c>
      <c r="H12" s="199">
        <f t="shared" si="2"/>
        <v>100</v>
      </c>
      <c r="I12" s="199">
        <v>4</v>
      </c>
    </row>
    <row r="13" spans="1:21" x14ac:dyDescent="0.25">
      <c r="A13" s="391">
        <v>9</v>
      </c>
      <c r="B13" s="199" t="str">
        <f t="shared" si="0"/>
        <v>9a</v>
      </c>
      <c r="C13" s="291" t="s">
        <v>313</v>
      </c>
      <c r="D13" s="292" t="s">
        <v>314</v>
      </c>
      <c r="E13" s="292" t="s">
        <v>292</v>
      </c>
      <c r="F13" s="199">
        <f t="shared" si="1"/>
        <v>0.15</v>
      </c>
      <c r="G13" s="199">
        <f>'9a'!$L$200/'9'!$E$8</f>
        <v>199.49999999999997</v>
      </c>
      <c r="H13" s="199">
        <f t="shared" ref="H13:H22" si="3">IFERROR(IF(SUM(F13*G13&lt;IF($G$3="","",$G$3)),IF($G$3="","",$G$3),SUM(F13*G13)),"")</f>
        <v>100</v>
      </c>
      <c r="I13" s="199">
        <v>4</v>
      </c>
    </row>
    <row r="14" spans="1:21" x14ac:dyDescent="0.25">
      <c r="A14" s="391">
        <v>10</v>
      </c>
      <c r="B14" s="199" t="str">
        <f t="shared" si="0"/>
        <v>10a</v>
      </c>
      <c r="C14" s="291" t="s">
        <v>315</v>
      </c>
      <c r="D14" s="292" t="s">
        <v>316</v>
      </c>
      <c r="E14" s="292" t="s">
        <v>295</v>
      </c>
      <c r="F14" s="199">
        <f t="shared" si="1"/>
        <v>0.15</v>
      </c>
      <c r="G14" s="199">
        <f>'10a'!$L$200/'10'!$E$8</f>
        <v>605.4</v>
      </c>
      <c r="H14" s="199">
        <f t="shared" si="3"/>
        <v>100</v>
      </c>
      <c r="I14" s="199">
        <v>4</v>
      </c>
    </row>
    <row r="15" spans="1:21" x14ac:dyDescent="0.25">
      <c r="A15" s="391">
        <v>11</v>
      </c>
      <c r="B15" s="199" t="str">
        <f t="shared" si="0"/>
        <v>11a</v>
      </c>
      <c r="C15" s="291" t="s">
        <v>317</v>
      </c>
      <c r="D15" s="292" t="s">
        <v>318</v>
      </c>
      <c r="E15" s="292" t="s">
        <v>307</v>
      </c>
      <c r="F15" s="199">
        <f t="shared" si="1"/>
        <v>0.15</v>
      </c>
      <c r="I15" s="199">
        <v>4</v>
      </c>
    </row>
    <row r="16" spans="1:21" x14ac:dyDescent="0.25">
      <c r="A16" s="391">
        <v>12</v>
      </c>
      <c r="B16" s="199" t="str">
        <f t="shared" si="0"/>
        <v>12a</v>
      </c>
      <c r="C16" s="291" t="s">
        <v>319</v>
      </c>
      <c r="D16" s="292" t="s">
        <v>320</v>
      </c>
      <c r="E16" s="292" t="s">
        <v>295</v>
      </c>
      <c r="F16" s="199">
        <f t="shared" si="1"/>
        <v>0.15</v>
      </c>
      <c r="G16" s="199">
        <f>'12a'!$L$200/'12'!$E$8</f>
        <v>373.5</v>
      </c>
      <c r="H16" s="199">
        <f t="shared" si="3"/>
        <v>100</v>
      </c>
      <c r="I16" s="199">
        <v>4</v>
      </c>
    </row>
    <row r="17" spans="1:9" x14ac:dyDescent="0.25">
      <c r="A17" s="391">
        <v>13</v>
      </c>
      <c r="B17" s="199" t="str">
        <f t="shared" si="0"/>
        <v>13a</v>
      </c>
      <c r="C17" s="291" t="s">
        <v>321</v>
      </c>
      <c r="D17" s="292" t="s">
        <v>322</v>
      </c>
      <c r="E17" s="292" t="s">
        <v>307</v>
      </c>
      <c r="F17" s="199">
        <f t="shared" si="1"/>
        <v>0.15</v>
      </c>
      <c r="G17" s="199">
        <f>'13a'!$L$200/'13'!$E$8</f>
        <v>131.4</v>
      </c>
      <c r="H17" s="199">
        <f t="shared" si="3"/>
        <v>100</v>
      </c>
      <c r="I17" s="199">
        <v>4</v>
      </c>
    </row>
    <row r="18" spans="1:9" x14ac:dyDescent="0.25">
      <c r="A18" s="391">
        <v>14</v>
      </c>
      <c r="B18" s="199" t="str">
        <f t="shared" si="0"/>
        <v>14a</v>
      </c>
      <c r="C18" s="291" t="s">
        <v>323</v>
      </c>
      <c r="D18" s="292" t="s">
        <v>324</v>
      </c>
      <c r="E18" s="292" t="s">
        <v>292</v>
      </c>
      <c r="F18" s="199">
        <f t="shared" si="1"/>
        <v>0.15</v>
      </c>
      <c r="I18" s="199">
        <v>4</v>
      </c>
    </row>
    <row r="19" spans="1:9" x14ac:dyDescent="0.25">
      <c r="A19" s="391">
        <v>15</v>
      </c>
      <c r="B19" s="199" t="str">
        <f t="shared" si="0"/>
        <v>15a</v>
      </c>
      <c r="C19" s="291" t="s">
        <v>325</v>
      </c>
      <c r="D19" s="292" t="s">
        <v>326</v>
      </c>
      <c r="E19" s="292" t="s">
        <v>295</v>
      </c>
      <c r="F19" s="199">
        <f t="shared" si="1"/>
        <v>0.15</v>
      </c>
      <c r="I19" s="199">
        <v>4</v>
      </c>
    </row>
    <row r="20" spans="1:9" x14ac:dyDescent="0.25">
      <c r="A20" s="391">
        <v>16</v>
      </c>
      <c r="B20" s="199" t="str">
        <f t="shared" si="0"/>
        <v>16a</v>
      </c>
      <c r="C20" s="291" t="s">
        <v>327</v>
      </c>
      <c r="D20" s="292" t="s">
        <v>328</v>
      </c>
      <c r="E20" s="292" t="s">
        <v>307</v>
      </c>
      <c r="F20" s="199">
        <f t="shared" si="1"/>
        <v>0.15</v>
      </c>
      <c r="G20" s="199">
        <f>'16a'!$L$200/'16'!$E$8</f>
        <v>298.64999999999998</v>
      </c>
      <c r="H20" s="199">
        <f t="shared" si="3"/>
        <v>100</v>
      </c>
      <c r="I20" s="199">
        <v>4</v>
      </c>
    </row>
    <row r="21" spans="1:9" x14ac:dyDescent="0.25">
      <c r="A21" s="391">
        <v>17</v>
      </c>
      <c r="B21" s="199" t="str">
        <f t="shared" si="0"/>
        <v>17a</v>
      </c>
      <c r="C21" s="291" t="s">
        <v>329</v>
      </c>
      <c r="D21" s="292" t="s">
        <v>330</v>
      </c>
      <c r="E21" s="292" t="s">
        <v>295</v>
      </c>
      <c r="F21" s="199">
        <f t="shared" si="1"/>
        <v>0.15</v>
      </c>
      <c r="I21" s="199">
        <v>4</v>
      </c>
    </row>
    <row r="22" spans="1:9" x14ac:dyDescent="0.25">
      <c r="A22" s="391">
        <v>18</v>
      </c>
      <c r="B22" s="199" t="str">
        <f t="shared" si="0"/>
        <v>18a</v>
      </c>
      <c r="C22" s="199" t="s">
        <v>331</v>
      </c>
      <c r="D22" s="199" t="s">
        <v>332</v>
      </c>
      <c r="E22" s="199" t="s">
        <v>333</v>
      </c>
      <c r="F22" s="199">
        <f t="shared" si="1"/>
        <v>0.15</v>
      </c>
      <c r="G22" s="199">
        <f>'18a'!$L$200/'18'!$E$8</f>
        <v>881.24019607843138</v>
      </c>
      <c r="H22" s="199">
        <f t="shared" si="3"/>
        <v>132.18602941176471</v>
      </c>
      <c r="I22" s="199">
        <v>4</v>
      </c>
    </row>
    <row r="23" spans="1:9" x14ac:dyDescent="0.25">
      <c r="A23" s="391">
        <v>19</v>
      </c>
      <c r="B23" s="199" t="str">
        <f t="shared" ref="B23:B54" si="4">CONCATENATE(A23,"a")</f>
        <v>19a</v>
      </c>
      <c r="C23" s="291" t="s">
        <v>730</v>
      </c>
      <c r="D23" s="292" t="s">
        <v>294</v>
      </c>
      <c r="E23" s="292" t="s">
        <v>295</v>
      </c>
      <c r="F23" s="199">
        <f t="shared" si="1"/>
        <v>0.15</v>
      </c>
      <c r="G23" s="199">
        <f>'19a'!$L$200/'19'!$E$8</f>
        <v>0</v>
      </c>
    </row>
    <row r="24" spans="1:9" hidden="1" x14ac:dyDescent="0.25">
      <c r="A24" s="391">
        <v>20</v>
      </c>
      <c r="B24" s="199" t="str">
        <f t="shared" si="4"/>
        <v>20a</v>
      </c>
    </row>
    <row r="25" spans="1:9" hidden="1" x14ac:dyDescent="0.25">
      <c r="A25" s="391">
        <v>21</v>
      </c>
      <c r="B25" s="199" t="str">
        <f t="shared" si="4"/>
        <v>21a</v>
      </c>
      <c r="F25" s="199">
        <f t="shared" si="1"/>
        <v>0.15</v>
      </c>
      <c r="G25" s="199" t="e">
        <f>'1a'!$L$200/'1'!$E$8</f>
        <v>#DIV/0!</v>
      </c>
      <c r="H25" s="199" t="str">
        <f t="shared" si="2"/>
        <v/>
      </c>
    </row>
    <row r="26" spans="1:9" hidden="1" x14ac:dyDescent="0.25">
      <c r="A26" s="391">
        <v>22</v>
      </c>
      <c r="B26" s="199" t="str">
        <f t="shared" si="4"/>
        <v>22a</v>
      </c>
      <c r="F26" s="199">
        <f t="shared" si="1"/>
        <v>0.15</v>
      </c>
      <c r="G26" s="199" t="e">
        <f>'1a'!$L$200/'1'!$E$8</f>
        <v>#DIV/0!</v>
      </c>
      <c r="H26" s="199" t="str">
        <f t="shared" si="2"/>
        <v/>
      </c>
    </row>
    <row r="27" spans="1:9" hidden="1" x14ac:dyDescent="0.25">
      <c r="A27" s="391">
        <v>23</v>
      </c>
      <c r="B27" s="199" t="str">
        <f t="shared" si="4"/>
        <v>23a</v>
      </c>
      <c r="F27" s="199">
        <f t="shared" si="1"/>
        <v>0.15</v>
      </c>
      <c r="G27" s="199" t="e">
        <f>'1a'!$L$200/'1'!$E$8</f>
        <v>#DIV/0!</v>
      </c>
      <c r="H27" s="199" t="str">
        <f t="shared" si="2"/>
        <v/>
      </c>
    </row>
    <row r="28" spans="1:9" hidden="1" x14ac:dyDescent="0.25">
      <c r="A28" s="391">
        <v>24</v>
      </c>
      <c r="B28" s="199" t="str">
        <f t="shared" si="4"/>
        <v>24a</v>
      </c>
      <c r="F28" s="199">
        <f t="shared" si="1"/>
        <v>0.15</v>
      </c>
      <c r="G28" s="199" t="e">
        <f>'1a'!$L$200/'1'!$E$8</f>
        <v>#DIV/0!</v>
      </c>
      <c r="H28" s="199" t="str">
        <f t="shared" si="2"/>
        <v/>
      </c>
    </row>
    <row r="29" spans="1:9" hidden="1" x14ac:dyDescent="0.25">
      <c r="A29" s="391">
        <v>25</v>
      </c>
      <c r="B29" s="199" t="str">
        <f t="shared" si="4"/>
        <v>25a</v>
      </c>
      <c r="F29" s="199">
        <f t="shared" si="1"/>
        <v>0.15</v>
      </c>
      <c r="G29" s="199" t="e">
        <f>'1a'!$L$200/'1'!$E$8</f>
        <v>#DIV/0!</v>
      </c>
      <c r="H29" s="199" t="str">
        <f t="shared" si="2"/>
        <v/>
      </c>
    </row>
    <row r="30" spans="1:9" hidden="1" x14ac:dyDescent="0.25">
      <c r="A30" s="391">
        <v>26</v>
      </c>
      <c r="B30" s="199" t="str">
        <f t="shared" si="4"/>
        <v>26a</v>
      </c>
      <c r="F30" s="199">
        <f t="shared" si="1"/>
        <v>0.15</v>
      </c>
      <c r="G30" s="199" t="e">
        <f>'1a'!$L$200/'1'!$E$8</f>
        <v>#DIV/0!</v>
      </c>
      <c r="H30" s="199" t="str">
        <f t="shared" si="2"/>
        <v/>
      </c>
    </row>
    <row r="31" spans="1:9" hidden="1" x14ac:dyDescent="0.25">
      <c r="A31" s="391">
        <v>27</v>
      </c>
      <c r="B31" s="199" t="str">
        <f t="shared" si="4"/>
        <v>27a</v>
      </c>
      <c r="F31" s="199">
        <f t="shared" si="1"/>
        <v>0.15</v>
      </c>
      <c r="G31" s="199" t="e">
        <f>'1a'!$L$200/'1'!$E$8</f>
        <v>#DIV/0!</v>
      </c>
      <c r="H31" s="199" t="str">
        <f t="shared" si="2"/>
        <v/>
      </c>
    </row>
    <row r="32" spans="1:9" hidden="1" x14ac:dyDescent="0.25">
      <c r="A32" s="391">
        <v>28</v>
      </c>
      <c r="B32" s="199" t="str">
        <f t="shared" si="4"/>
        <v>28a</v>
      </c>
      <c r="F32" s="199">
        <f t="shared" si="1"/>
        <v>0.15</v>
      </c>
      <c r="G32" s="199" t="e">
        <f>'1a'!$L$200/'1'!$E$8</f>
        <v>#DIV/0!</v>
      </c>
      <c r="H32" s="199" t="str">
        <f t="shared" si="2"/>
        <v/>
      </c>
    </row>
    <row r="33" spans="1:8" hidden="1" x14ac:dyDescent="0.25">
      <c r="A33" s="391">
        <v>29</v>
      </c>
      <c r="B33" s="199" t="str">
        <f t="shared" si="4"/>
        <v>29a</v>
      </c>
      <c r="F33" s="199">
        <f t="shared" si="1"/>
        <v>0.15</v>
      </c>
      <c r="G33" s="199" t="e">
        <f>'1a'!$L$200/'1'!$E$8</f>
        <v>#DIV/0!</v>
      </c>
      <c r="H33" s="199" t="str">
        <f t="shared" si="2"/>
        <v/>
      </c>
    </row>
    <row r="34" spans="1:8" hidden="1" x14ac:dyDescent="0.25">
      <c r="A34" s="391">
        <v>30</v>
      </c>
      <c r="B34" s="199" t="str">
        <f t="shared" si="4"/>
        <v>30a</v>
      </c>
      <c r="F34" s="199">
        <f t="shared" si="1"/>
        <v>0.15</v>
      </c>
      <c r="G34" s="199" t="e">
        <f>'1a'!$L$200/'1'!$E$8</f>
        <v>#DIV/0!</v>
      </c>
      <c r="H34" s="199" t="str">
        <f t="shared" si="2"/>
        <v/>
      </c>
    </row>
    <row r="35" spans="1:8" hidden="1" x14ac:dyDescent="0.25">
      <c r="A35" s="391">
        <v>31</v>
      </c>
      <c r="B35" s="199" t="str">
        <f t="shared" si="4"/>
        <v>31a</v>
      </c>
      <c r="F35" s="199">
        <f t="shared" si="1"/>
        <v>0.15</v>
      </c>
      <c r="G35" s="199" t="e">
        <f>'1a'!$L$200/'1'!$E$8</f>
        <v>#DIV/0!</v>
      </c>
      <c r="H35" s="199" t="str">
        <f t="shared" si="2"/>
        <v/>
      </c>
    </row>
    <row r="36" spans="1:8" hidden="1" x14ac:dyDescent="0.25">
      <c r="A36" s="391">
        <v>32</v>
      </c>
      <c r="B36" s="199" t="str">
        <f t="shared" si="4"/>
        <v>32a</v>
      </c>
      <c r="F36" s="199">
        <f t="shared" si="1"/>
        <v>0.15</v>
      </c>
      <c r="G36" s="199" t="e">
        <f>'1a'!$L$200/'1'!$E$8</f>
        <v>#DIV/0!</v>
      </c>
      <c r="H36" s="199" t="str">
        <f t="shared" si="2"/>
        <v/>
      </c>
    </row>
    <row r="37" spans="1:8" hidden="1" x14ac:dyDescent="0.25">
      <c r="A37" s="391">
        <v>33</v>
      </c>
      <c r="B37" s="199" t="str">
        <f t="shared" si="4"/>
        <v>33a</v>
      </c>
      <c r="F37" s="199">
        <f t="shared" si="1"/>
        <v>0.15</v>
      </c>
      <c r="G37" s="199" t="e">
        <f>'1a'!$L$200/'1'!$E$8</f>
        <v>#DIV/0!</v>
      </c>
      <c r="H37" s="199" t="str">
        <f t="shared" si="2"/>
        <v/>
      </c>
    </row>
    <row r="38" spans="1:8" hidden="1" x14ac:dyDescent="0.25">
      <c r="A38" s="391">
        <v>34</v>
      </c>
      <c r="B38" s="199" t="str">
        <f t="shared" si="4"/>
        <v>34a</v>
      </c>
      <c r="F38" s="199">
        <f t="shared" si="1"/>
        <v>0.15</v>
      </c>
      <c r="G38" s="199" t="e">
        <f>'1a'!$L$200/'1'!$E$8</f>
        <v>#DIV/0!</v>
      </c>
      <c r="H38" s="199" t="str">
        <f t="shared" si="2"/>
        <v/>
      </c>
    </row>
    <row r="39" spans="1:8" hidden="1" x14ac:dyDescent="0.25">
      <c r="A39" s="391">
        <v>35</v>
      </c>
      <c r="B39" s="199" t="str">
        <f t="shared" si="4"/>
        <v>35a</v>
      </c>
      <c r="F39" s="199">
        <f t="shared" si="1"/>
        <v>0.15</v>
      </c>
      <c r="G39" s="199" t="e">
        <f>'1a'!$L$200/'1'!$E$8</f>
        <v>#DIV/0!</v>
      </c>
      <c r="H39" s="199" t="str">
        <f t="shared" si="2"/>
        <v/>
      </c>
    </row>
    <row r="40" spans="1:8" hidden="1" x14ac:dyDescent="0.25">
      <c r="A40" s="391">
        <v>36</v>
      </c>
      <c r="B40" s="199" t="str">
        <f t="shared" si="4"/>
        <v>36a</v>
      </c>
      <c r="F40" s="199">
        <f t="shared" si="1"/>
        <v>0.15</v>
      </c>
      <c r="G40" s="199" t="e">
        <f>'1a'!$L$200/'1'!$E$8</f>
        <v>#DIV/0!</v>
      </c>
      <c r="H40" s="199" t="str">
        <f t="shared" si="2"/>
        <v/>
      </c>
    </row>
    <row r="41" spans="1:8" hidden="1" x14ac:dyDescent="0.25">
      <c r="A41" s="391">
        <v>37</v>
      </c>
      <c r="B41" s="199" t="str">
        <f t="shared" si="4"/>
        <v>37a</v>
      </c>
      <c r="F41" s="199">
        <f t="shared" si="1"/>
        <v>0.15</v>
      </c>
      <c r="G41" s="199" t="e">
        <f>'1a'!$L$200/'1'!$E$8</f>
        <v>#DIV/0!</v>
      </c>
      <c r="H41" s="199" t="str">
        <f t="shared" si="2"/>
        <v/>
      </c>
    </row>
    <row r="42" spans="1:8" hidden="1" x14ac:dyDescent="0.25">
      <c r="A42" s="391">
        <v>38</v>
      </c>
      <c r="B42" s="199" t="str">
        <f t="shared" si="4"/>
        <v>38a</v>
      </c>
      <c r="F42" s="199">
        <f t="shared" si="1"/>
        <v>0.15</v>
      </c>
      <c r="G42" s="199" t="e">
        <f>'1a'!$L$200/'1'!$E$8</f>
        <v>#DIV/0!</v>
      </c>
      <c r="H42" s="199" t="str">
        <f t="shared" si="2"/>
        <v/>
      </c>
    </row>
    <row r="43" spans="1:8" hidden="1" x14ac:dyDescent="0.25">
      <c r="A43" s="391">
        <v>39</v>
      </c>
      <c r="B43" s="199" t="str">
        <f t="shared" si="4"/>
        <v>39a</v>
      </c>
      <c r="F43" s="199">
        <f t="shared" si="1"/>
        <v>0.15</v>
      </c>
      <c r="G43" s="199" t="e">
        <f>'1a'!$L$200/'1'!$E$8</f>
        <v>#DIV/0!</v>
      </c>
      <c r="H43" s="199" t="str">
        <f t="shared" si="2"/>
        <v/>
      </c>
    </row>
    <row r="44" spans="1:8" hidden="1" x14ac:dyDescent="0.25">
      <c r="A44" s="391">
        <v>40</v>
      </c>
      <c r="B44" s="199" t="str">
        <f t="shared" si="4"/>
        <v>40a</v>
      </c>
      <c r="F44" s="199">
        <f t="shared" si="1"/>
        <v>0.15</v>
      </c>
      <c r="G44" s="199" t="e">
        <f>'1a'!$L$200/'1'!$E$8</f>
        <v>#DIV/0!</v>
      </c>
      <c r="H44" s="199" t="str">
        <f t="shared" si="2"/>
        <v/>
      </c>
    </row>
    <row r="45" spans="1:8" hidden="1" x14ac:dyDescent="0.25">
      <c r="A45" s="391">
        <v>41</v>
      </c>
      <c r="B45" s="199" t="str">
        <f t="shared" si="4"/>
        <v>41a</v>
      </c>
      <c r="F45" s="199">
        <f t="shared" si="1"/>
        <v>0.15</v>
      </c>
      <c r="G45" s="199" t="e">
        <f>'1a'!$L$200/'1'!$E$8</f>
        <v>#DIV/0!</v>
      </c>
      <c r="H45" s="199" t="str">
        <f t="shared" si="2"/>
        <v/>
      </c>
    </row>
    <row r="46" spans="1:8" hidden="1" x14ac:dyDescent="0.25">
      <c r="A46" s="391">
        <v>42</v>
      </c>
      <c r="B46" s="199" t="str">
        <f t="shared" si="4"/>
        <v>42a</v>
      </c>
      <c r="F46" s="199">
        <f t="shared" si="1"/>
        <v>0.15</v>
      </c>
      <c r="G46" s="199" t="e">
        <f>'1a'!$L$200/'1'!$E$8</f>
        <v>#DIV/0!</v>
      </c>
      <c r="H46" s="199" t="str">
        <f t="shared" si="2"/>
        <v/>
      </c>
    </row>
    <row r="47" spans="1:8" hidden="1" x14ac:dyDescent="0.25">
      <c r="A47" s="391">
        <v>43</v>
      </c>
      <c r="B47" s="199" t="str">
        <f t="shared" si="4"/>
        <v>43a</v>
      </c>
      <c r="F47" s="199">
        <f t="shared" si="1"/>
        <v>0.15</v>
      </c>
      <c r="G47" s="199" t="e">
        <f>'1a'!$L$200/'1'!$E$8</f>
        <v>#DIV/0!</v>
      </c>
      <c r="H47" s="199" t="str">
        <f t="shared" si="2"/>
        <v/>
      </c>
    </row>
    <row r="48" spans="1:8" hidden="1" x14ac:dyDescent="0.25">
      <c r="A48" s="391">
        <v>44</v>
      </c>
      <c r="B48" s="199" t="str">
        <f t="shared" si="4"/>
        <v>44a</v>
      </c>
      <c r="F48" s="199">
        <f t="shared" si="1"/>
        <v>0.15</v>
      </c>
      <c r="G48" s="199" t="e">
        <f>'1a'!$L$200/'1'!$E$8</f>
        <v>#DIV/0!</v>
      </c>
      <c r="H48" s="199" t="str">
        <f t="shared" si="2"/>
        <v/>
      </c>
    </row>
    <row r="49" spans="1:8" hidden="1" x14ac:dyDescent="0.25">
      <c r="A49" s="391">
        <v>45</v>
      </c>
      <c r="B49" s="199" t="str">
        <f t="shared" si="4"/>
        <v>45a</v>
      </c>
      <c r="F49" s="199">
        <f t="shared" si="1"/>
        <v>0.15</v>
      </c>
      <c r="G49" s="199" t="e">
        <f>'1a'!$L$200/'1'!$E$8</f>
        <v>#DIV/0!</v>
      </c>
      <c r="H49" s="199" t="str">
        <f t="shared" si="2"/>
        <v/>
      </c>
    </row>
    <row r="50" spans="1:8" hidden="1" x14ac:dyDescent="0.25">
      <c r="A50" s="391">
        <v>46</v>
      </c>
      <c r="B50" s="199" t="str">
        <f t="shared" si="4"/>
        <v>46a</v>
      </c>
      <c r="F50" s="199">
        <f t="shared" si="1"/>
        <v>0.15</v>
      </c>
      <c r="G50" s="199" t="e">
        <f>'1a'!$L$200/'1'!$E$8</f>
        <v>#DIV/0!</v>
      </c>
      <c r="H50" s="199" t="str">
        <f t="shared" si="2"/>
        <v/>
      </c>
    </row>
    <row r="51" spans="1:8" hidden="1" x14ac:dyDescent="0.25">
      <c r="A51" s="391">
        <v>47</v>
      </c>
      <c r="B51" s="199" t="str">
        <f t="shared" si="4"/>
        <v>47a</v>
      </c>
      <c r="F51" s="199">
        <f t="shared" si="1"/>
        <v>0.15</v>
      </c>
      <c r="G51" s="199" t="e">
        <f>'1a'!$L$200/'1'!$E$8</f>
        <v>#DIV/0!</v>
      </c>
      <c r="H51" s="199" t="str">
        <f t="shared" si="2"/>
        <v/>
      </c>
    </row>
    <row r="52" spans="1:8" hidden="1" x14ac:dyDescent="0.25">
      <c r="A52" s="391">
        <v>48</v>
      </c>
      <c r="B52" s="199" t="str">
        <f t="shared" si="4"/>
        <v>48a</v>
      </c>
      <c r="F52" s="199">
        <f t="shared" si="1"/>
        <v>0.15</v>
      </c>
      <c r="G52" s="199" t="e">
        <f>'1a'!$L$200/'1'!$E$8</f>
        <v>#DIV/0!</v>
      </c>
      <c r="H52" s="199" t="str">
        <f t="shared" si="2"/>
        <v/>
      </c>
    </row>
    <row r="53" spans="1:8" hidden="1" x14ac:dyDescent="0.25">
      <c r="A53" s="391">
        <v>49</v>
      </c>
      <c r="B53" s="199" t="str">
        <f t="shared" si="4"/>
        <v>49a</v>
      </c>
      <c r="F53" s="199">
        <f t="shared" si="1"/>
        <v>0.15</v>
      </c>
      <c r="G53" s="199" t="e">
        <f>'1a'!$L$200/'1'!$E$8</f>
        <v>#DIV/0!</v>
      </c>
      <c r="H53" s="199" t="str">
        <f t="shared" si="2"/>
        <v/>
      </c>
    </row>
    <row r="54" spans="1:8" hidden="1" x14ac:dyDescent="0.25">
      <c r="A54" s="391">
        <v>50</v>
      </c>
      <c r="B54" s="199" t="str">
        <f t="shared" si="4"/>
        <v>50a</v>
      </c>
      <c r="F54" s="199">
        <f t="shared" si="1"/>
        <v>0.15</v>
      </c>
      <c r="G54" s="199" t="e">
        <f>'1a'!$L$200/'1'!$E$8</f>
        <v>#DIV/0!</v>
      </c>
      <c r="H54" s="199" t="str">
        <f t="shared" si="2"/>
        <v/>
      </c>
    </row>
  </sheetData>
  <sheetProtection algorithmName="SHA-512" hashValue="KMlQY7WFBGwSSxNU7jNqoAGBveHeL8FxhjlNat6J4dnH2YfKrmgU3DvlpmstToT0RhHStVaFiOSAvQwTi3xaQg==" saltValue="bHaAdxk+0/dIS3yu5wATTQ==" spinCount="100000" sheet="1" objects="1" scenarios="1"/>
  <pageMargins left="0.7" right="0.7" top="0.75" bottom="0.75" header="0.3" footer="0.3"/>
  <pageSetup paperSize="9" scale="2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728C-5EFF-4F19-A8EF-B2A910C34D12}">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(her)controles'!A31</f>
        <v>27</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kosten'!D5:E103,2,FALSE)*'27'!$G$11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kosten'!D6:E104,2,FALSE)*'27'!$G$11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kosten'!D7:E105,2,FALSE)*'27'!$G$11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kosten'!D8:E106,2,FALSE)*'27'!$G$11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kosten'!D9:E107,2,FALSE)*'27'!$G$11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kosten'!D10:E108,2,FALSE)*'27'!$G$11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kosten'!D11:E109,2,FALSE)*'27'!$G$11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kosten'!D12:E110,2,FALSE)*'27'!$G$11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kosten'!D13:E111,2,FALSE)*'27'!$G$11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kosten'!D14:E112,2,FALSE)*'27'!$G$11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kosten'!D15:E113,2,FALSE)*'27'!$G$11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kosten'!D16:E114,2,FALSE)*'27'!$G$11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kosten'!D17:E115,2,FALSE)*'27'!$G$11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kosten'!D18:E116,2,FALSE)*'27'!$G$11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kosten'!D19:E117,2,FALSE)*'27'!$G$11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kosten'!D20:E118,2,FALSE)*'27'!$G$11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kosten'!D21:E119,2,FALSE)*'27'!$G$11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kosten'!D22:E120,2,FALSE)*'27'!$G$11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kosten'!D23:E121,2,FALSE)*'27'!$G$11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kosten'!D24:E122,2,FALSE)*'27'!$G$11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kosten'!D25:E123,2,FALSE)*'27'!$G$11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kosten'!D26:E124,2,FALSE)*'27'!$G$11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kosten'!D27:E125,2,FALSE)*'27'!$G$11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kosten'!D28:E126,2,FALSE)*'27'!$G$11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kosten'!D29:E127,2,FALSE)*'27'!$G$11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kosten'!D30:E128,2,FALSE)*'27'!$G$11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kosten'!D31:E129,2,FALSE)*'27'!$G$11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kosten'!D32:E130,2,FALSE)*'27'!$G$11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kosten'!D33:E131,2,FALSE)*'27'!$G$11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kosten'!D34:E132,2,FALSE)*'27'!$G$11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kosten'!D35:E133,2,FALSE)*'27'!$G$11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kosten'!D36:E134,2,FALSE)*'27'!$G$11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kosten'!D37:E135,2,FALSE)*'27'!$G$11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kosten'!D38:E136,2,FALSE)*'27'!$G$11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kosten'!D39:E137,2,FALSE)*'27'!$G$11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kosten'!D40:E138,2,FALSE)*'27'!$G$11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kosten'!D41:E139,2,FALSE)*'27'!$G$11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kosten'!D42:E140,2,FALSE)*'27'!$G$11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kosten'!D43:E141,2,FALSE)*'27'!$G$11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kosten'!D44:E142,2,FALSE)*'27'!$G$11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kosten'!D45:E143,2,FALSE)*'27'!$G$11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kosten'!D46:E144,2,FALSE)*'27'!$G$11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kosten'!D47:E145,2,FALSE)*'27'!$G$11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kosten'!D48:E146,2,FALSE)*'27'!$G$11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kosten'!D49:E147,2,FALSE)*'27'!$G$11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kosten'!D50:E148,2,FALSE)*'27'!$G$11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kosten'!D51:E149,2,FALSE)*'27'!$G$11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kosten'!D52:E150,2,FALSE)*'27'!$G$11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kosten'!D53:E151,2,FALSE)*'27'!$G$11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kosten'!D54:E152,2,FALSE)*'27'!$G$11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kosten'!D55:E153,2,FALSE)*'27'!$G$11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kosten'!D56:E154,2,FALSE)*'27'!$G$11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kosten'!D57:E155,2,FALSE)*'27'!$G$11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kosten'!D58:E156,2,FALSE)*'27'!$G$11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kosten'!D59:E157,2,FALSE)*'27'!$G$11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kosten'!D60:E158,2,FALSE)*'27'!$G$11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kosten'!D61:E159,2,FALSE)*'27'!$G$11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kosten'!D62:E160,2,FALSE)*'27'!$G$11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kosten'!D63:E161,2,FALSE)*'27'!$G$11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kosten'!D64:E162,2,FALSE)*'27'!$G$11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kosten'!D65:E163,2,FALSE)*'27'!$G$11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kosten'!D66:E164,2,FALSE)*'27'!$G$11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kosten'!D67:E165,2,FALSE)*'27'!$G$11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kosten'!D68:E166,2,FALSE)*'27'!$G$11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kosten'!D69:E167,2,FALSE)*'27'!$G$11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kosten'!D70:E168,2,FALSE)*'27'!$G$11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kosten'!D71:E169,2,FALSE)*'27'!$G$11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kosten'!D72:E170,2,FALSE)*'27'!$G$11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kosten'!D73:E171,2,FALSE)*'27'!$G$11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kosten'!D74:E172,2,FALSE)*'27'!$G$11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kosten'!D75:E173,2,FALSE)*'27'!$G$11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kosten'!D76:E174,2,FALSE)*'27'!$G$11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kosten'!D77:E175,2,FALSE)*'27'!$G$11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kosten'!D78:E176,2,FALSE)*'27'!$G$11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kosten'!D79:E177,2,FALSE)*'27'!$G$11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kosten'!D80:E178,2,FALSE)*'27'!$G$11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kosten'!D81:E179,2,FALSE)*'27'!$G$11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kosten'!D82:E180,2,FALSE)*'27'!$G$11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kosten'!D83:E181,2,FALSE)*'27'!$G$11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kosten'!D84:E182,2,FALSE)*'27'!$G$11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kosten'!D85:E183,2,FALSE)*'27'!$G$11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kosten'!D86:E184,2,FALSE)*'27'!$G$11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kosten'!D87:E185,2,FALSE)*'27'!$G$11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kosten'!D88:E186,2,FALSE)*'27'!$G$11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kosten'!D89:E187,2,FALSE)*'27'!$G$11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kosten'!D90:E188,2,FALSE)*'27'!$G$11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kosten'!D91:E189,2,FALSE)*'27'!$G$11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kosten'!D92:E190,2,FALSE)*'27'!$G$11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kosten'!D93:E191,2,FALSE)*'27'!$G$11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kosten'!D94:E192,2,FALSE)*'27'!$G$11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kosten'!D95:E193,2,FALSE)*'27'!$G$11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kosten'!D96:E194,2,FALSE)*'27'!$G$11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kosten'!D97:E195,2,FALSE)*'27'!$G$11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kosten'!D98:E196,2,FALSE)*'27'!$G$11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kosten'!D99:E197,2,FALSE)*'27'!$G$11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kosten'!D100:E198,2,FALSE)*'27'!$G$11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kosten'!D101:E199,2,FALSE)*'27'!$G$11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kosten'!D102:E200,2,FALSE)*'27'!$G$11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kosten'!D103:E201,2,FALSE)*'27'!$G$11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kosten'!D104:E202,2,FALSE)*'27'!$G$11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kosten'!D105:E203,2,FALSE)*'27'!$G$11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kosten'!D106:E204,2,FALSE)*'27'!$G$11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kosten'!D107:E205,2,FALSE)*'27'!$G$11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kosten'!D108:E206,2,FALSE)*'27'!$G$11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kosten'!D109:E207,2,FALSE)*'27'!$G$11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kosten'!D110:E208,2,FALSE)*'27'!$G$11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kosten'!D111:E209,2,FALSE)*'27'!$G$11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kosten'!D112:E210,2,FALSE)*'27'!$G$11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kosten'!D113:E211,2,FALSE)*'27'!$G$11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kosten'!D114:E212,2,FALSE)*'27'!$G$11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kosten'!D115:E213,2,FALSE)*'27'!$G$11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kosten'!D116:E214,2,FALSE)*'27'!$G$11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kosten'!D117:E215,2,FALSE)*'27'!$G$11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kosten'!D118:E216,2,FALSE)*'27'!$G$11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kosten'!D119:E217,2,FALSE)*'27'!$G$11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kosten'!D120:E218,2,FALSE)*'27'!$G$11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kosten'!D121:E219,2,FALSE)*'27'!$G$11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kosten'!D122:E220,2,FALSE)*'27'!$G$11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kosten'!D123:E221,2,FALSE)*'27'!$G$11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kosten'!D124:E222,2,FALSE)*'27'!$G$11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kosten'!D125:E223,2,FALSE)*'27'!$G$11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kosten'!D126:E224,2,FALSE)*'27'!$G$11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kosten'!D127:E225,2,FALSE)*'27'!$G$11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kosten'!D128:E226,2,FALSE)*'27'!$G$11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kosten'!D129:E227,2,FALSE)*'27'!$G$11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kosten'!D130:E228,2,FALSE)*'27'!$G$11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kosten'!D131:E229,2,FALSE)*'27'!$G$11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kosten'!D132:E230,2,FALSE)*'27'!$G$11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kosten'!D133:E231,2,FALSE)*'27'!$G$11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kosten'!D134:E232,2,FALSE)*'27'!$G$11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kosten'!D135:E233,2,FALSE)*'27'!$G$11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kosten'!D136:E234,2,FALSE)*'27'!$G$11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kosten'!D137:E235,2,FALSE)*'27'!$G$11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kosten'!D138:E236,2,FALSE)*'27'!$G$11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kosten'!D139:E237,2,FALSE)*'27'!$G$11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kosten'!D140:E238,2,FALSE)*'27'!$G$11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kosten'!D141:E239,2,FALSE)*'27'!$G$11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kosten'!D142:E240,2,FALSE)*'27'!$G$11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kosten'!D143:E241,2,FALSE)*'27'!$G$11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kosten'!D144:E242,2,FALSE)*'27'!$G$11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kosten'!D145:E243,2,FALSE)*'27'!$G$11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kosten'!D146:E244,2,FALSE)*'27'!$G$11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kosten'!D147:E245,2,FALSE)*'27'!$G$11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kosten'!D148:E246,2,FALSE)*'27'!$G$11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kosten'!D149:E247,2,FALSE)*'27'!$G$11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kosten'!D150:E248,2,FALSE)*'27'!$G$11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kosten'!D151:E249,2,FALSE)*'27'!$G$11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kosten'!D152:E250,2,FALSE)*'27'!$G$11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kosten'!D153:E251,2,FALSE)*'27'!$G$11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kosten'!D154:E252,2,FALSE)*'27'!$G$11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kosten'!D155:E253,2,FALSE)*'27'!$G$11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kosten'!D156:E254,2,FALSE)*'27'!$G$11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kosten'!D157:E255,2,FALSE)*'27'!$G$11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kosten'!D158:E256,2,FALSE)*'27'!$G$11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kosten'!D159:E257,2,FALSE)*'27'!$G$11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kosten'!D160:E258,2,FALSE)*'27'!$G$11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kosten'!D161:E259,2,FALSE)*'27'!$G$11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kosten'!D162:E260,2,FALSE)*'27'!$G$11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kosten'!D163:E261,2,FALSE)*'27'!$G$11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kosten'!D164:E262,2,FALSE)*'27'!$G$11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kosten'!D165:E263,2,FALSE)*'27'!$G$11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kosten'!D166:E264,2,FALSE)*'27'!$G$11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kosten'!D167:E265,2,FALSE)*'27'!$G$11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kosten'!D168:E266,2,FALSE)*'27'!$G$11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kosten'!D169:E267,2,FALSE)*'27'!$G$11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kosten'!D170:E268,2,FALSE)*'27'!$G$11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kosten'!D171:E269,2,FALSE)*'27'!$G$11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kosten'!D172:E270,2,FALSE)*'27'!$G$11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kosten'!D173:E271,2,FALSE)*'27'!$G$11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kosten'!D174:E272,2,FALSE)*'27'!$G$11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kosten'!D175:E273,2,FALSE)*'27'!$G$11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kosten'!D176:E274,2,FALSE)*'27'!$G$11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kosten'!D177:E275,2,FALSE)*'27'!$G$11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kosten'!D178:E276,2,FALSE)*'27'!$G$11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kosten'!D179:E277,2,FALSE)*'27'!$G$11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kosten'!D180:E278,2,FALSE)*'27'!$G$11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kosten'!D181:E279,2,FALSE)*'27'!$G$11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kosten'!D182:E280,2,FALSE)*'27'!$G$11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kosten'!D183:E281,2,FALSE)*'27'!$G$11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kosten'!D184:E282,2,FALSE)*'27'!$G$11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kosten'!D185:E283,2,FALSE)*'27'!$G$11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kosten'!D186:E284,2,FALSE)*'27'!$G$11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kosten'!D187:E285,2,FALSE)*'27'!$G$11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kosten'!D188:E286,2,FALSE)*'27'!$G$11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kosten'!D189:E287,2,FALSE)*'27'!$G$11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kosten'!D190:E288,2,FALSE)*'27'!$G$11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kosten'!D191:E289,2,FALSE)*'27'!$G$11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kosten'!D192:E290,2,FALSE)*'27'!$G$11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kosten'!D193:E291,2,FALSE)*'27'!$G$11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kosten'!D194:E292,2,FALSE)*'27'!$G$11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kosten'!D195:E293,2,FALSE)*'27'!$G$11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kosten'!D196:E294,2,FALSE)*'27'!$G$11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kosten'!D197:E295,2,FALSE)*'27'!$G$11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kosten'!D198:E296,2,FALSE)*'27'!$G$11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kosten'!D199:E297,2,FALSE)*'27'!$G$11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uIPsWcuOXTE5YxzV1qr46VmdXaftbjFQWf0FoOq9BG7cnQSH9ZAb/YOrSVc0N/dPT/1Qc3NGwxUVgfJXxQOtTA==" saltValue="E2mliOA6nPrPShBpiE8dX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64631B3-1C2C-4A9B-8611-B056935357B9}">
          <x14:formula1>
            <xm:f>'Dropdown vloerafw en cat'!$B$2:$B$13</xm:f>
          </x14:formula1>
          <xm:sqref>H5:H199</xm:sqref>
        </x14:dataValidation>
        <x14:dataValidation type="list" allowBlank="1" showInputMessage="1" showErrorMessage="1" xr:uid="{2F718D85-B707-4C5D-A606-E63EB1884A96}">
          <x14:formula1>
            <xm:f>'Dropdown vloerafw en cat'!$P$2:$P$47</xm:f>
          </x14:formula1>
          <xm:sqref>C5:C199</xm:sqref>
        </x14:dataValidation>
        <x14:dataValidation type="list" allowBlank="1" showInputMessage="1" showErrorMessage="1" xr:uid="{BD6BA8BC-642F-4D1E-9873-E5C5A77AE715}">
          <x14:formula1>
            <xm:f>'Dropdown vloerafw en cat'!$K$2:$K$13</xm:f>
          </x14:formula1>
          <xm:sqref>D5:D199</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E698-B055-469D-B404-1613E5D68990}">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'28a'!L200/'28a'!M200</f>
        <v>#N/A</v>
      </c>
      <c r="G11" s="142">
        <v>1</v>
      </c>
      <c r="H11" s="139" t="e">
        <f>('28a'!M200*Offertetarief)*G11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GETPIVOTDATA("m2",'28a'!$H$205,"Cat.","G")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GETPIVOTDATA("m2",'28a'!$A$205,"vloerafwerking","Linoleum")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GETPIVOTDATA("m2",'28a'!$A$205,"vloerafwerking","Tapijt")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kom/sEkuPo9s+cGC9S5Y0PMuwSSt9HJ93Lta5xdHVyHBNltfwIvVcJgR5WU05r/f4RHi6OlzoYk1p8Ui7GDzpg==" saltValue="/hI/BlmHSkcydZu5PfBkN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FAEC-2E02-47CB-9B27-06015689D4B3}">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(her)controles'!A32</f>
        <v>28</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kosten'!D5:E103,2,FALSE)*'28'!$G$11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kosten'!D6:E104,2,FALSE)*'28'!$G$11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kosten'!D7:E105,2,FALSE)*'28'!$G$11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kosten'!D8:E106,2,FALSE)*'28'!$G$11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kosten'!D9:E107,2,FALSE)*'28'!$G$11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kosten'!D10:E108,2,FALSE)*'28'!$G$11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kosten'!D11:E109,2,FALSE)*'28'!$G$11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kosten'!D12:E110,2,FALSE)*'28'!$G$11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kosten'!D13:E111,2,FALSE)*'28'!$G$11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kosten'!D14:E112,2,FALSE)*'28'!$G$11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kosten'!D15:E113,2,FALSE)*'28'!$G$11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kosten'!D16:E114,2,FALSE)*'28'!$G$11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kosten'!D17:E115,2,FALSE)*'28'!$G$11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kosten'!D18:E116,2,FALSE)*'28'!$G$11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kosten'!D19:E117,2,FALSE)*'28'!$G$11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kosten'!D20:E118,2,FALSE)*'28'!$G$11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kosten'!D21:E119,2,FALSE)*'28'!$G$11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kosten'!D22:E120,2,FALSE)*'28'!$G$11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kosten'!D23:E121,2,FALSE)*'28'!$G$11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kosten'!D24:E122,2,FALSE)*'28'!$G$11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kosten'!D25:E123,2,FALSE)*'28'!$G$11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kosten'!D26:E124,2,FALSE)*'28'!$G$11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kosten'!D27:E125,2,FALSE)*'28'!$G$11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kosten'!D28:E126,2,FALSE)*'28'!$G$11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kosten'!D29:E127,2,FALSE)*'28'!$G$11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kosten'!D30:E128,2,FALSE)*'28'!$G$11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kosten'!D31:E129,2,FALSE)*'28'!$G$11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kosten'!D32:E130,2,FALSE)*'28'!$G$11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kosten'!D33:E131,2,FALSE)*'28'!$G$11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kosten'!D34:E132,2,FALSE)*'28'!$G$11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kosten'!D35:E133,2,FALSE)*'28'!$G$11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kosten'!D36:E134,2,FALSE)*'28'!$G$11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kosten'!D37:E135,2,FALSE)*'28'!$G$11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kosten'!D38:E136,2,FALSE)*'28'!$G$11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kosten'!D39:E137,2,FALSE)*'28'!$G$11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kosten'!D40:E138,2,FALSE)*'28'!$G$11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kosten'!D41:E139,2,FALSE)*'28'!$G$11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kosten'!D42:E140,2,FALSE)*'28'!$G$11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kosten'!D43:E141,2,FALSE)*'28'!$G$11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kosten'!D44:E142,2,FALSE)*'28'!$G$11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kosten'!D45:E143,2,FALSE)*'28'!$G$11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kosten'!D46:E144,2,FALSE)*'28'!$G$11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kosten'!D47:E145,2,FALSE)*'28'!$G$11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kosten'!D48:E146,2,FALSE)*'28'!$G$11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kosten'!D49:E147,2,FALSE)*'28'!$G$11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kosten'!D50:E148,2,FALSE)*'28'!$G$11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kosten'!D51:E149,2,FALSE)*'28'!$G$11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kosten'!D52:E150,2,FALSE)*'28'!$G$11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kosten'!D53:E151,2,FALSE)*'28'!$G$11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kosten'!D54:E152,2,FALSE)*'28'!$G$11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kosten'!D55:E153,2,FALSE)*'28'!$G$11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kosten'!D56:E154,2,FALSE)*'28'!$G$11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kosten'!D57:E155,2,FALSE)*'28'!$G$11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kosten'!D58:E156,2,FALSE)*'28'!$G$11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kosten'!D59:E157,2,FALSE)*'28'!$G$11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kosten'!D60:E158,2,FALSE)*'28'!$G$11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kosten'!D61:E159,2,FALSE)*'28'!$G$11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kosten'!D62:E160,2,FALSE)*'28'!$G$11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kosten'!D63:E161,2,FALSE)*'28'!$G$11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kosten'!D64:E162,2,FALSE)*'28'!$G$11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kosten'!D65:E163,2,FALSE)*'28'!$G$11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kosten'!D66:E164,2,FALSE)*'28'!$G$11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kosten'!D67:E165,2,FALSE)*'28'!$G$11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kosten'!D68:E166,2,FALSE)*'28'!$G$11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kosten'!D69:E167,2,FALSE)*'28'!$G$11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kosten'!D70:E168,2,FALSE)*'28'!$G$11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kosten'!D71:E169,2,FALSE)*'28'!$G$11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kosten'!D72:E170,2,FALSE)*'28'!$G$11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kosten'!D73:E171,2,FALSE)*'28'!$G$11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kosten'!D74:E172,2,FALSE)*'28'!$G$11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kosten'!D75:E173,2,FALSE)*'28'!$G$11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kosten'!D76:E174,2,FALSE)*'28'!$G$11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kosten'!D77:E175,2,FALSE)*'28'!$G$11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kosten'!D78:E176,2,FALSE)*'28'!$G$11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kosten'!D79:E177,2,FALSE)*'28'!$G$11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kosten'!D80:E178,2,FALSE)*'28'!$G$11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kosten'!D81:E179,2,FALSE)*'28'!$G$11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kosten'!D82:E180,2,FALSE)*'28'!$G$11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kosten'!D83:E181,2,FALSE)*'28'!$G$11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kosten'!D84:E182,2,FALSE)*'28'!$G$11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kosten'!D85:E183,2,FALSE)*'28'!$G$11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kosten'!D86:E184,2,FALSE)*'28'!$G$11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kosten'!D87:E185,2,FALSE)*'28'!$G$11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kosten'!D88:E186,2,FALSE)*'28'!$G$11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kosten'!D89:E187,2,FALSE)*'28'!$G$11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kosten'!D90:E188,2,FALSE)*'28'!$G$11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kosten'!D91:E189,2,FALSE)*'28'!$G$11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kosten'!D92:E190,2,FALSE)*'28'!$G$11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kosten'!D93:E191,2,FALSE)*'28'!$G$11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kosten'!D94:E192,2,FALSE)*'28'!$G$11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kosten'!D95:E193,2,FALSE)*'28'!$G$11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kosten'!D96:E194,2,FALSE)*'28'!$G$11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kosten'!D97:E195,2,FALSE)*'28'!$G$11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kosten'!D98:E196,2,FALSE)*'28'!$G$11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kosten'!D99:E197,2,FALSE)*'28'!$G$11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kosten'!D100:E198,2,FALSE)*'28'!$G$11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kosten'!D101:E199,2,FALSE)*'28'!$G$11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kosten'!D102:E200,2,FALSE)*'28'!$G$11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kosten'!D103:E201,2,FALSE)*'28'!$G$11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kosten'!D104:E202,2,FALSE)*'28'!$G$11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kosten'!D105:E203,2,FALSE)*'28'!$G$11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kosten'!D106:E204,2,FALSE)*'28'!$G$11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kosten'!D107:E205,2,FALSE)*'28'!$G$11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kosten'!D108:E206,2,FALSE)*'28'!$G$11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kosten'!D109:E207,2,FALSE)*'28'!$G$11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kosten'!D110:E208,2,FALSE)*'28'!$G$11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kosten'!D111:E209,2,FALSE)*'28'!$G$11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kosten'!D112:E210,2,FALSE)*'28'!$G$11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kosten'!D113:E211,2,FALSE)*'28'!$G$11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kosten'!D114:E212,2,FALSE)*'28'!$G$11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kosten'!D115:E213,2,FALSE)*'28'!$G$11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kosten'!D116:E214,2,FALSE)*'28'!$G$11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kosten'!D117:E215,2,FALSE)*'28'!$G$11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kosten'!D118:E216,2,FALSE)*'28'!$G$11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kosten'!D119:E217,2,FALSE)*'28'!$G$11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kosten'!D120:E218,2,FALSE)*'28'!$G$11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kosten'!D121:E219,2,FALSE)*'28'!$G$11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kosten'!D122:E220,2,FALSE)*'28'!$G$11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kosten'!D123:E221,2,FALSE)*'28'!$G$11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kosten'!D124:E222,2,FALSE)*'28'!$G$11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kosten'!D125:E223,2,FALSE)*'28'!$G$11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kosten'!D126:E224,2,FALSE)*'28'!$G$11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kosten'!D127:E225,2,FALSE)*'28'!$G$11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kosten'!D128:E226,2,FALSE)*'28'!$G$11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kosten'!D129:E227,2,FALSE)*'28'!$G$11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kosten'!D130:E228,2,FALSE)*'28'!$G$11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kosten'!D131:E229,2,FALSE)*'28'!$G$11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kosten'!D132:E230,2,FALSE)*'28'!$G$11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kosten'!D133:E231,2,FALSE)*'28'!$G$11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kosten'!D134:E232,2,FALSE)*'28'!$G$11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kosten'!D135:E233,2,FALSE)*'28'!$G$11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kosten'!D136:E234,2,FALSE)*'28'!$G$11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kosten'!D137:E235,2,FALSE)*'28'!$G$11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kosten'!D138:E236,2,FALSE)*'28'!$G$11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kosten'!D139:E237,2,FALSE)*'28'!$G$11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kosten'!D140:E238,2,FALSE)*'28'!$G$11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kosten'!D141:E239,2,FALSE)*'28'!$G$11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kosten'!D142:E240,2,FALSE)*'28'!$G$11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kosten'!D143:E241,2,FALSE)*'28'!$G$11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kosten'!D144:E242,2,FALSE)*'28'!$G$11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kosten'!D145:E243,2,FALSE)*'28'!$G$11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kosten'!D146:E244,2,FALSE)*'28'!$G$11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kosten'!D147:E245,2,FALSE)*'28'!$G$11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kosten'!D148:E246,2,FALSE)*'28'!$G$11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kosten'!D149:E247,2,FALSE)*'28'!$G$11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kosten'!D150:E248,2,FALSE)*'28'!$G$11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kosten'!D151:E249,2,FALSE)*'28'!$G$11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kosten'!D152:E250,2,FALSE)*'28'!$G$11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kosten'!D153:E251,2,FALSE)*'28'!$G$11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kosten'!D154:E252,2,FALSE)*'28'!$G$11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kosten'!D155:E253,2,FALSE)*'28'!$G$11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kosten'!D156:E254,2,FALSE)*'28'!$G$11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kosten'!D157:E255,2,FALSE)*'28'!$G$11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kosten'!D158:E256,2,FALSE)*'28'!$G$11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kosten'!D159:E257,2,FALSE)*'28'!$G$11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kosten'!D160:E258,2,FALSE)*'28'!$G$11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kosten'!D161:E259,2,FALSE)*'28'!$G$11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kosten'!D162:E260,2,FALSE)*'28'!$G$11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kosten'!D163:E261,2,FALSE)*'28'!$G$11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kosten'!D164:E262,2,FALSE)*'28'!$G$11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kosten'!D165:E263,2,FALSE)*'28'!$G$11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kosten'!D166:E264,2,FALSE)*'28'!$G$11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kosten'!D167:E265,2,FALSE)*'28'!$G$11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kosten'!D168:E266,2,FALSE)*'28'!$G$11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kosten'!D169:E267,2,FALSE)*'28'!$G$11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kosten'!D170:E268,2,FALSE)*'28'!$G$11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kosten'!D171:E269,2,FALSE)*'28'!$G$11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kosten'!D172:E270,2,FALSE)*'28'!$G$11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kosten'!D173:E271,2,FALSE)*'28'!$G$11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kosten'!D174:E272,2,FALSE)*'28'!$G$11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kosten'!D175:E273,2,FALSE)*'28'!$G$11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kosten'!D176:E274,2,FALSE)*'28'!$G$11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kosten'!D177:E275,2,FALSE)*'28'!$G$11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kosten'!D178:E276,2,FALSE)*'28'!$G$11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kosten'!D179:E277,2,FALSE)*'28'!$G$11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kosten'!D180:E278,2,FALSE)*'28'!$G$11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kosten'!D181:E279,2,FALSE)*'28'!$G$11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kosten'!D182:E280,2,FALSE)*'28'!$G$11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kosten'!D183:E281,2,FALSE)*'28'!$G$11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kosten'!D184:E282,2,FALSE)*'28'!$G$11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kosten'!D185:E283,2,FALSE)*'28'!$G$11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kosten'!D186:E284,2,FALSE)*'28'!$G$11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kosten'!D187:E285,2,FALSE)*'28'!$G$11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kosten'!D188:E286,2,FALSE)*'28'!$G$11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kosten'!D189:E287,2,FALSE)*'28'!$G$11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kosten'!D190:E288,2,FALSE)*'28'!$G$11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kosten'!D191:E289,2,FALSE)*'28'!$G$11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kosten'!D192:E290,2,FALSE)*'28'!$G$11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kosten'!D193:E291,2,FALSE)*'28'!$G$11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kosten'!D194:E292,2,FALSE)*'28'!$G$11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kosten'!D195:E293,2,FALSE)*'28'!$G$11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kosten'!D196:E294,2,FALSE)*'28'!$G$11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kosten'!D197:E295,2,FALSE)*'28'!$G$11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kosten'!D198:E296,2,FALSE)*'28'!$G$11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kosten'!D199:E297,2,FALSE)*'28'!$G$11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8LAkaWRtAxvoIh5+S9Q7U6RgnNBXNqOpoa5A2488iBV7mWKBKxDygoWAvni9IXy6bkRs1FADN4/9yjGzU/m1CQ==" saltValue="ok2URIh3ClChtqkj3tKi2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9174C99-47C7-4645-8771-7F997900B0C5}">
          <x14:formula1>
            <xm:f>'Dropdown vloerafw en cat'!$B$2:$B$13</xm:f>
          </x14:formula1>
          <xm:sqref>H5:H199</xm:sqref>
        </x14:dataValidation>
        <x14:dataValidation type="list" allowBlank="1" showInputMessage="1" showErrorMessage="1" xr:uid="{F3389FB3-CA14-4330-BADF-24130A1E9C25}">
          <x14:formula1>
            <xm:f>'Dropdown vloerafw en cat'!$P$2:$P$47</xm:f>
          </x14:formula1>
          <xm:sqref>C5:C199</xm:sqref>
        </x14:dataValidation>
        <x14:dataValidation type="list" allowBlank="1" showInputMessage="1" showErrorMessage="1" xr:uid="{3EBACAB0-97B5-44C0-988F-4489531BB066}">
          <x14:formula1>
            <xm:f>'Dropdown vloerafw en cat'!$K$2:$K$13</xm:f>
          </x14:formula1>
          <xm:sqref>D5:D199</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C35C4-CBC4-4ACC-B9AB-815370E2CD3C}">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'29a'!L200/'29a'!M200</f>
        <v>#N/A</v>
      </c>
      <c r="G11" s="142">
        <v>1</v>
      </c>
      <c r="H11" s="139" t="e">
        <f>('29a'!M200*Offertetarief)*G11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GETPIVOTDATA("m2",'29a'!$H$205,"Cat.","G")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GETPIVOTDATA("m2",'29a'!$A$205,"vloerafwerking","Linoleum")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GETPIVOTDATA("m2",'29a'!$A$205,"vloerafwerking","Tapijt")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fZYjxOVj7l37MCySOMxDFT8TEvpJhU2NeMFwqYMo4UaUZsGvwCb4rNotdtIDGJewYkgKsf7DPXoZnHVesxm0yA==" saltValue="0+2N1uChlEynNjPcDw1No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5A16-09DF-42F8-96A1-CA2B558C39B5}">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(her)controles'!A33</f>
        <v>29</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kosten'!D5:E103,2,FALSE)*'29'!$G$11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kosten'!D6:E104,2,FALSE)*'29'!$G$11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kosten'!D7:E105,2,FALSE)*'29'!$G$11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kosten'!D8:E106,2,FALSE)*'29'!$G$11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kosten'!D9:E107,2,FALSE)*'29'!$G$11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kosten'!D10:E108,2,FALSE)*'29'!$G$11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kosten'!D11:E109,2,FALSE)*'29'!$G$11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kosten'!D12:E110,2,FALSE)*'29'!$G$11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kosten'!D13:E111,2,FALSE)*'29'!$G$11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kosten'!D14:E112,2,FALSE)*'29'!$G$11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kosten'!D15:E113,2,FALSE)*'29'!$G$11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kosten'!D16:E114,2,FALSE)*'29'!$G$11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kosten'!D17:E115,2,FALSE)*'29'!$G$11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kosten'!D18:E116,2,FALSE)*'29'!$G$11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kosten'!D19:E117,2,FALSE)*'29'!$G$11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kosten'!D20:E118,2,FALSE)*'29'!$G$11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kosten'!D21:E119,2,FALSE)*'29'!$G$11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kosten'!D22:E120,2,FALSE)*'29'!$G$11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kosten'!D23:E121,2,FALSE)*'29'!$G$11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kosten'!D24:E122,2,FALSE)*'29'!$G$11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kosten'!D25:E123,2,FALSE)*'29'!$G$11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kosten'!D26:E124,2,FALSE)*'29'!$G$11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kosten'!D27:E125,2,FALSE)*'29'!$G$11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kosten'!D28:E126,2,FALSE)*'29'!$G$11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kosten'!D29:E127,2,FALSE)*'29'!$G$11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kosten'!D30:E128,2,FALSE)*'29'!$G$11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kosten'!D31:E129,2,FALSE)*'29'!$G$11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kosten'!D32:E130,2,FALSE)*'29'!$G$11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kosten'!D33:E131,2,FALSE)*'29'!$G$11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kosten'!D34:E132,2,FALSE)*'29'!$G$11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kosten'!D35:E133,2,FALSE)*'29'!$G$11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kosten'!D36:E134,2,FALSE)*'29'!$G$11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kosten'!D37:E135,2,FALSE)*'29'!$G$11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kosten'!D38:E136,2,FALSE)*'29'!$G$11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kosten'!D39:E137,2,FALSE)*'29'!$G$11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kosten'!D40:E138,2,FALSE)*'29'!$G$11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kosten'!D41:E139,2,FALSE)*'29'!$G$11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kosten'!D42:E140,2,FALSE)*'29'!$G$11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kosten'!D43:E141,2,FALSE)*'29'!$G$11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kosten'!D44:E142,2,FALSE)*'29'!$G$11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kosten'!D45:E143,2,FALSE)*'29'!$G$11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kosten'!D46:E144,2,FALSE)*'29'!$G$11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kosten'!D47:E145,2,FALSE)*'29'!$G$11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kosten'!D48:E146,2,FALSE)*'29'!$G$11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kosten'!D49:E147,2,FALSE)*'29'!$G$11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kosten'!D50:E148,2,FALSE)*'29'!$G$11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kosten'!D51:E149,2,FALSE)*'29'!$G$11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kosten'!D52:E150,2,FALSE)*'29'!$G$11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kosten'!D53:E151,2,FALSE)*'29'!$G$11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kosten'!D54:E152,2,FALSE)*'29'!$G$11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kosten'!D55:E153,2,FALSE)*'29'!$G$11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kosten'!D56:E154,2,FALSE)*'29'!$G$11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kosten'!D57:E155,2,FALSE)*'29'!$G$11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kosten'!D58:E156,2,FALSE)*'29'!$G$11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kosten'!D59:E157,2,FALSE)*'29'!$G$11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kosten'!D60:E158,2,FALSE)*'29'!$G$11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kosten'!D61:E159,2,FALSE)*'29'!$G$11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kosten'!D62:E160,2,FALSE)*'29'!$G$11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kosten'!D63:E161,2,FALSE)*'29'!$G$11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kosten'!D64:E162,2,FALSE)*'29'!$G$11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kosten'!D65:E163,2,FALSE)*'29'!$G$11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kosten'!D66:E164,2,FALSE)*'29'!$G$11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kosten'!D67:E165,2,FALSE)*'29'!$G$11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kosten'!D68:E166,2,FALSE)*'29'!$G$11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kosten'!D69:E167,2,FALSE)*'29'!$G$11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kosten'!D70:E168,2,FALSE)*'29'!$G$11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kosten'!D71:E169,2,FALSE)*'29'!$G$11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kosten'!D72:E170,2,FALSE)*'29'!$G$11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kosten'!D73:E171,2,FALSE)*'29'!$G$11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kosten'!D74:E172,2,FALSE)*'29'!$G$11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kosten'!D75:E173,2,FALSE)*'29'!$G$11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kosten'!D76:E174,2,FALSE)*'29'!$G$11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kosten'!D77:E175,2,FALSE)*'29'!$G$11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kosten'!D78:E176,2,FALSE)*'29'!$G$11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kosten'!D79:E177,2,FALSE)*'29'!$G$11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kosten'!D80:E178,2,FALSE)*'29'!$G$11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kosten'!D81:E179,2,FALSE)*'29'!$G$11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kosten'!D82:E180,2,FALSE)*'29'!$G$11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kosten'!D83:E181,2,FALSE)*'29'!$G$11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kosten'!D84:E182,2,FALSE)*'29'!$G$11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kosten'!D85:E183,2,FALSE)*'29'!$G$11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kosten'!D86:E184,2,FALSE)*'29'!$G$11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kosten'!D87:E185,2,FALSE)*'29'!$G$11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kosten'!D88:E186,2,FALSE)*'29'!$G$11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kosten'!D89:E187,2,FALSE)*'29'!$G$11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kosten'!D90:E188,2,FALSE)*'29'!$G$11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kosten'!D91:E189,2,FALSE)*'29'!$G$11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kosten'!D92:E190,2,FALSE)*'29'!$G$11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kosten'!D93:E191,2,FALSE)*'29'!$G$11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kosten'!D94:E192,2,FALSE)*'29'!$G$11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kosten'!D95:E193,2,FALSE)*'29'!$G$11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kosten'!D96:E194,2,FALSE)*'29'!$G$11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kosten'!D97:E195,2,FALSE)*'29'!$G$11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kosten'!D98:E196,2,FALSE)*'29'!$G$11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kosten'!D99:E197,2,FALSE)*'29'!$G$11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kosten'!D100:E198,2,FALSE)*'29'!$G$11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kosten'!D101:E199,2,FALSE)*'29'!$G$11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kosten'!D102:E200,2,FALSE)*'29'!$G$11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kosten'!D103:E201,2,FALSE)*'29'!$G$11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kosten'!D104:E202,2,FALSE)*'29'!$G$11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kosten'!D105:E203,2,FALSE)*'29'!$G$11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kosten'!D106:E204,2,FALSE)*'29'!$G$11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kosten'!D107:E205,2,FALSE)*'29'!$G$11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kosten'!D108:E206,2,FALSE)*'29'!$G$11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kosten'!D109:E207,2,FALSE)*'29'!$G$11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kosten'!D110:E208,2,FALSE)*'29'!$G$11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kosten'!D111:E209,2,FALSE)*'29'!$G$11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kosten'!D112:E210,2,FALSE)*'29'!$G$11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kosten'!D113:E211,2,FALSE)*'29'!$G$11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kosten'!D114:E212,2,FALSE)*'29'!$G$11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kosten'!D115:E213,2,FALSE)*'29'!$G$11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kosten'!D116:E214,2,FALSE)*'29'!$G$11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kosten'!D117:E215,2,FALSE)*'29'!$G$11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kosten'!D118:E216,2,FALSE)*'29'!$G$11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kosten'!D119:E217,2,FALSE)*'29'!$G$11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kosten'!D120:E218,2,FALSE)*'29'!$G$11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kosten'!D121:E219,2,FALSE)*'29'!$G$11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kosten'!D122:E220,2,FALSE)*'29'!$G$11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kosten'!D123:E221,2,FALSE)*'29'!$G$11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kosten'!D124:E222,2,FALSE)*'29'!$G$11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kosten'!D125:E223,2,FALSE)*'29'!$G$11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kosten'!D126:E224,2,FALSE)*'29'!$G$11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kosten'!D127:E225,2,FALSE)*'29'!$G$11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kosten'!D128:E226,2,FALSE)*'29'!$G$11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kosten'!D129:E227,2,FALSE)*'29'!$G$11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kosten'!D130:E228,2,FALSE)*'29'!$G$11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kosten'!D131:E229,2,FALSE)*'29'!$G$11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kosten'!D132:E230,2,FALSE)*'29'!$G$11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kosten'!D133:E231,2,FALSE)*'29'!$G$11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kosten'!D134:E232,2,FALSE)*'29'!$G$11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kosten'!D135:E233,2,FALSE)*'29'!$G$11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kosten'!D136:E234,2,FALSE)*'29'!$G$11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kosten'!D137:E235,2,FALSE)*'29'!$G$11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kosten'!D138:E236,2,FALSE)*'29'!$G$11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kosten'!D139:E237,2,FALSE)*'29'!$G$11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kosten'!D140:E238,2,FALSE)*'29'!$G$11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kosten'!D141:E239,2,FALSE)*'29'!$G$11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kosten'!D142:E240,2,FALSE)*'29'!$G$11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kosten'!D143:E241,2,FALSE)*'29'!$G$11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kosten'!D144:E242,2,FALSE)*'29'!$G$11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kosten'!D145:E243,2,FALSE)*'29'!$G$11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kosten'!D146:E244,2,FALSE)*'29'!$G$11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kosten'!D147:E245,2,FALSE)*'29'!$G$11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kosten'!D148:E246,2,FALSE)*'29'!$G$11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kosten'!D149:E247,2,FALSE)*'29'!$G$11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kosten'!D150:E248,2,FALSE)*'29'!$G$11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kosten'!D151:E249,2,FALSE)*'29'!$G$11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kosten'!D152:E250,2,FALSE)*'29'!$G$11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kosten'!D153:E251,2,FALSE)*'29'!$G$11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kosten'!D154:E252,2,FALSE)*'29'!$G$11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kosten'!D155:E253,2,FALSE)*'29'!$G$11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kosten'!D156:E254,2,FALSE)*'29'!$G$11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kosten'!D157:E255,2,FALSE)*'29'!$G$11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kosten'!D158:E256,2,FALSE)*'29'!$G$11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kosten'!D159:E257,2,FALSE)*'29'!$G$11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kosten'!D160:E258,2,FALSE)*'29'!$G$11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kosten'!D161:E259,2,FALSE)*'29'!$G$11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kosten'!D162:E260,2,FALSE)*'29'!$G$11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kosten'!D163:E261,2,FALSE)*'29'!$G$11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kosten'!D164:E262,2,FALSE)*'29'!$G$11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kosten'!D165:E263,2,FALSE)*'29'!$G$11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kosten'!D166:E264,2,FALSE)*'29'!$G$11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kosten'!D167:E265,2,FALSE)*'29'!$G$11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kosten'!D168:E266,2,FALSE)*'29'!$G$11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kosten'!D169:E267,2,FALSE)*'29'!$G$11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kosten'!D170:E268,2,FALSE)*'29'!$G$11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kosten'!D171:E269,2,FALSE)*'29'!$G$11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kosten'!D172:E270,2,FALSE)*'29'!$G$11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kosten'!D173:E271,2,FALSE)*'29'!$G$11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kosten'!D174:E272,2,FALSE)*'29'!$G$11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kosten'!D175:E273,2,FALSE)*'29'!$G$11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kosten'!D176:E274,2,FALSE)*'29'!$G$11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kosten'!D177:E275,2,FALSE)*'29'!$G$11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kosten'!D178:E276,2,FALSE)*'29'!$G$11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kosten'!D179:E277,2,FALSE)*'29'!$G$11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kosten'!D180:E278,2,FALSE)*'29'!$G$11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kosten'!D181:E279,2,FALSE)*'29'!$G$11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kosten'!D182:E280,2,FALSE)*'29'!$G$11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kosten'!D183:E281,2,FALSE)*'29'!$G$11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kosten'!D184:E282,2,FALSE)*'29'!$G$11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kosten'!D185:E283,2,FALSE)*'29'!$G$11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kosten'!D186:E284,2,FALSE)*'29'!$G$11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kosten'!D187:E285,2,FALSE)*'29'!$G$11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kosten'!D188:E286,2,FALSE)*'29'!$G$11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kosten'!D189:E287,2,FALSE)*'29'!$G$11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kosten'!D190:E288,2,FALSE)*'29'!$G$11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kosten'!D191:E289,2,FALSE)*'29'!$G$11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kosten'!D192:E290,2,FALSE)*'29'!$G$11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kosten'!D193:E291,2,FALSE)*'29'!$G$11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kosten'!D194:E292,2,FALSE)*'29'!$G$11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kosten'!D195:E293,2,FALSE)*'29'!$G$11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kosten'!D196:E294,2,FALSE)*'29'!$G$11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kosten'!D197:E295,2,FALSE)*'29'!$G$11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kosten'!D198:E296,2,FALSE)*'29'!$G$11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kosten'!D199:E297,2,FALSE)*'29'!$G$11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ov5xAUAkekdwyaY8G51mfhGETbdmT0p3BiLfQPOMwK+C0zpQSKpSATjO7ol6LmG7Xohz9NoHwFNxfkUvZJlSvw==" saltValue="qTj/gkcGZ2Hn4gO0HHMhx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CC9D155-019B-4C08-B49C-3B1048CDC863}">
          <x14:formula1>
            <xm:f>'Dropdown vloerafw en cat'!$B$2:$B$13</xm:f>
          </x14:formula1>
          <xm:sqref>H5:H199</xm:sqref>
        </x14:dataValidation>
        <x14:dataValidation type="list" allowBlank="1" showInputMessage="1" showErrorMessage="1" xr:uid="{D2D4B865-C9FC-46D3-87D6-C1AC4B67772B}">
          <x14:formula1>
            <xm:f>'Dropdown vloerafw en cat'!$P$2:$P$47</xm:f>
          </x14:formula1>
          <xm:sqref>C5:C199</xm:sqref>
        </x14:dataValidation>
        <x14:dataValidation type="list" allowBlank="1" showInputMessage="1" showErrorMessage="1" xr:uid="{F53A22DE-2FE5-44D1-9C7C-76B6B0E0CEA1}">
          <x14:formula1>
            <xm:f>'Dropdown vloerafw en cat'!$K$2:$K$13</xm:f>
          </x14:formula1>
          <xm:sqref>D5:D199</xm:sqref>
        </x14:dataValidation>
      </x14:dataValidation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37D2-9BA0-49C6-BF7E-C6102A1B50A8}">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'30a'!L200/'30a'!M200</f>
        <v>#N/A</v>
      </c>
      <c r="G11" s="142">
        <v>1</v>
      </c>
      <c r="H11" s="139" t="e">
        <f>('30a'!M200*Offertetarief)*G11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GETPIVOTDATA("m2",'30a'!$H$205,"Cat.","G")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GETPIVOTDATA("m2",'30a'!$A$205,"vloerafwerking","Linoleum")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GETPIVOTDATA("m2",'30a'!$A$205,"vloerafwerking","Tapijt")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QiWkqrE+4EKH+E2scmiufhEmpNxurxh5urW0yyvsiRFH09tkSu97US3Q35rpV0+Ix4XU7J+IhzkPYvySN/q7WA==" saltValue="97eA28jrmC91fKWkSiXUk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5E7D-16A2-4B31-A511-CDC7DCDE38AC}">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(her)controles'!A34</f>
        <v>30</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kosten'!D5:E103,2,FALSE)*'30'!$G$11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kosten'!D6:E104,2,FALSE)*'30'!$G$11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kosten'!D7:E105,2,FALSE)*'30'!$G$11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kosten'!D8:E106,2,FALSE)*'30'!$G$11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kosten'!D9:E107,2,FALSE)*'30'!$G$11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kosten'!D10:E108,2,FALSE)*'30'!$G$11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kosten'!D11:E109,2,FALSE)*'30'!$G$11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kosten'!D12:E110,2,FALSE)*'30'!$G$11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kosten'!D13:E111,2,FALSE)*'30'!$G$11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kosten'!D14:E112,2,FALSE)*'30'!$G$11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kosten'!D15:E113,2,FALSE)*'30'!$G$11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kosten'!D16:E114,2,FALSE)*'30'!$G$11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kosten'!D17:E115,2,FALSE)*'30'!$G$11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kosten'!D18:E116,2,FALSE)*'30'!$G$11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kosten'!D19:E117,2,FALSE)*'30'!$G$11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kosten'!D20:E118,2,FALSE)*'30'!$G$11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kosten'!D21:E119,2,FALSE)*'30'!$G$11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kosten'!D22:E120,2,FALSE)*'30'!$G$11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kosten'!D23:E121,2,FALSE)*'30'!$G$11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kosten'!D24:E122,2,FALSE)*'30'!$G$11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kosten'!D25:E123,2,FALSE)*'30'!$G$11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kosten'!D26:E124,2,FALSE)*'30'!$G$11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kosten'!D27:E125,2,FALSE)*'30'!$G$11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kosten'!D28:E126,2,FALSE)*'30'!$G$11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kosten'!D29:E127,2,FALSE)*'30'!$G$11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kosten'!D30:E128,2,FALSE)*'30'!$G$11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kosten'!D31:E129,2,FALSE)*'30'!$G$11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kosten'!D32:E130,2,FALSE)*'30'!$G$11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kosten'!D33:E131,2,FALSE)*'30'!$G$11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kosten'!D34:E132,2,FALSE)*'30'!$G$11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kosten'!D35:E133,2,FALSE)*'30'!$G$11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kosten'!D36:E134,2,FALSE)*'30'!$G$11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kosten'!D37:E135,2,FALSE)*'30'!$G$11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kosten'!D38:E136,2,FALSE)*'30'!$G$11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kosten'!D39:E137,2,FALSE)*'30'!$G$11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kosten'!D40:E138,2,FALSE)*'30'!$G$11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kosten'!D41:E139,2,FALSE)*'30'!$G$11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kosten'!D42:E140,2,FALSE)*'30'!$G$11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kosten'!D43:E141,2,FALSE)*'30'!$G$11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kosten'!D44:E142,2,FALSE)*'30'!$G$11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kosten'!D45:E143,2,FALSE)*'30'!$G$11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kosten'!D46:E144,2,FALSE)*'30'!$G$11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kosten'!D47:E145,2,FALSE)*'30'!$G$11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kosten'!D48:E146,2,FALSE)*'30'!$G$11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kosten'!D49:E147,2,FALSE)*'30'!$G$11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kosten'!D50:E148,2,FALSE)*'30'!$G$11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kosten'!D51:E149,2,FALSE)*'30'!$G$11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kosten'!D52:E150,2,FALSE)*'30'!$G$11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kosten'!D53:E151,2,FALSE)*'30'!$G$11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kosten'!D54:E152,2,FALSE)*'30'!$G$11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kosten'!D55:E153,2,FALSE)*'30'!$G$11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kosten'!D56:E154,2,FALSE)*'30'!$G$11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kosten'!D57:E155,2,FALSE)*'30'!$G$11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kosten'!D58:E156,2,FALSE)*'30'!$G$11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kosten'!D59:E157,2,FALSE)*'30'!$G$11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kosten'!D60:E158,2,FALSE)*'30'!$G$11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kosten'!D61:E159,2,FALSE)*'30'!$G$11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kosten'!D62:E160,2,FALSE)*'30'!$G$11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kosten'!D63:E161,2,FALSE)*'30'!$G$11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kosten'!D64:E162,2,FALSE)*'30'!$G$11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kosten'!D65:E163,2,FALSE)*'30'!$G$11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kosten'!D66:E164,2,FALSE)*'30'!$G$11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kosten'!D67:E165,2,FALSE)*'30'!$G$11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kosten'!D68:E166,2,FALSE)*'30'!$G$11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kosten'!D69:E167,2,FALSE)*'30'!$G$11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kosten'!D70:E168,2,FALSE)*'30'!$G$11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kosten'!D71:E169,2,FALSE)*'30'!$G$11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kosten'!D72:E170,2,FALSE)*'30'!$G$11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kosten'!D73:E171,2,FALSE)*'30'!$G$11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kosten'!D74:E172,2,FALSE)*'30'!$G$11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kosten'!D75:E173,2,FALSE)*'30'!$G$11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kosten'!D76:E174,2,FALSE)*'30'!$G$11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kosten'!D77:E175,2,FALSE)*'30'!$G$11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kosten'!D78:E176,2,FALSE)*'30'!$G$11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kosten'!D79:E177,2,FALSE)*'30'!$G$11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kosten'!D80:E178,2,FALSE)*'30'!$G$11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kosten'!D81:E179,2,FALSE)*'30'!$G$11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kosten'!D82:E180,2,FALSE)*'30'!$G$11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kosten'!D83:E181,2,FALSE)*'30'!$G$11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kosten'!D84:E182,2,FALSE)*'30'!$G$11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kosten'!D85:E183,2,FALSE)*'30'!$G$11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kosten'!D86:E184,2,FALSE)*'30'!$G$11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kosten'!D87:E185,2,FALSE)*'30'!$G$11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kosten'!D88:E186,2,FALSE)*'30'!$G$11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kosten'!D89:E187,2,FALSE)*'30'!$G$11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kosten'!D90:E188,2,FALSE)*'30'!$G$11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kosten'!D91:E189,2,FALSE)*'30'!$G$11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kosten'!D92:E190,2,FALSE)*'30'!$G$11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kosten'!D93:E191,2,FALSE)*'30'!$G$11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kosten'!D94:E192,2,FALSE)*'30'!$G$11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kosten'!D95:E193,2,FALSE)*'30'!$G$11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kosten'!D96:E194,2,FALSE)*'30'!$G$11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kosten'!D97:E195,2,FALSE)*'30'!$G$11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kosten'!D98:E196,2,FALSE)*'30'!$G$11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kosten'!D99:E197,2,FALSE)*'30'!$G$11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kosten'!D100:E198,2,FALSE)*'30'!$G$11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kosten'!D101:E199,2,FALSE)*'30'!$G$11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kosten'!D102:E200,2,FALSE)*'30'!$G$11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kosten'!D103:E201,2,FALSE)*'30'!$G$11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kosten'!D104:E202,2,FALSE)*'30'!$G$11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kosten'!D105:E203,2,FALSE)*'30'!$G$11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kosten'!D106:E204,2,FALSE)*'30'!$G$11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kosten'!D107:E205,2,FALSE)*'30'!$G$11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kosten'!D108:E206,2,FALSE)*'30'!$G$11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kosten'!D109:E207,2,FALSE)*'30'!$G$11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kosten'!D110:E208,2,FALSE)*'30'!$G$11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kosten'!D111:E209,2,FALSE)*'30'!$G$11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kosten'!D112:E210,2,FALSE)*'30'!$G$11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kosten'!D113:E211,2,FALSE)*'30'!$G$11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kosten'!D114:E212,2,FALSE)*'30'!$G$11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kosten'!D115:E213,2,FALSE)*'30'!$G$11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kosten'!D116:E214,2,FALSE)*'30'!$G$11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kosten'!D117:E215,2,FALSE)*'30'!$G$11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kosten'!D118:E216,2,FALSE)*'30'!$G$11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kosten'!D119:E217,2,FALSE)*'30'!$G$11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kosten'!D120:E218,2,FALSE)*'30'!$G$11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kosten'!D121:E219,2,FALSE)*'30'!$G$11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kosten'!D122:E220,2,FALSE)*'30'!$G$11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kosten'!D123:E221,2,FALSE)*'30'!$G$11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kosten'!D124:E222,2,FALSE)*'30'!$G$11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kosten'!D125:E223,2,FALSE)*'30'!$G$11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kosten'!D126:E224,2,FALSE)*'30'!$G$11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kosten'!D127:E225,2,FALSE)*'30'!$G$11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kosten'!D128:E226,2,FALSE)*'30'!$G$11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kosten'!D129:E227,2,FALSE)*'30'!$G$11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kosten'!D130:E228,2,FALSE)*'30'!$G$11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kosten'!D131:E229,2,FALSE)*'30'!$G$11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kosten'!D132:E230,2,FALSE)*'30'!$G$11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kosten'!D133:E231,2,FALSE)*'30'!$G$11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kosten'!D134:E232,2,FALSE)*'30'!$G$11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kosten'!D135:E233,2,FALSE)*'30'!$G$11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kosten'!D136:E234,2,FALSE)*'30'!$G$11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kosten'!D137:E235,2,FALSE)*'30'!$G$11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kosten'!D138:E236,2,FALSE)*'30'!$G$11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kosten'!D139:E237,2,FALSE)*'30'!$G$11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kosten'!D140:E238,2,FALSE)*'30'!$G$11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kosten'!D141:E239,2,FALSE)*'30'!$G$11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kosten'!D142:E240,2,FALSE)*'30'!$G$11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kosten'!D143:E241,2,FALSE)*'30'!$G$11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kosten'!D144:E242,2,FALSE)*'30'!$G$11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kosten'!D145:E243,2,FALSE)*'30'!$G$11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kosten'!D146:E244,2,FALSE)*'30'!$G$11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kosten'!D147:E245,2,FALSE)*'30'!$G$11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kosten'!D148:E246,2,FALSE)*'30'!$G$11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kosten'!D149:E247,2,FALSE)*'30'!$G$11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kosten'!D150:E248,2,FALSE)*'30'!$G$11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kosten'!D151:E249,2,FALSE)*'30'!$G$11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kosten'!D152:E250,2,FALSE)*'30'!$G$11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kosten'!D153:E251,2,FALSE)*'30'!$G$11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kosten'!D154:E252,2,FALSE)*'30'!$G$11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kosten'!D155:E253,2,FALSE)*'30'!$G$11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kosten'!D156:E254,2,FALSE)*'30'!$G$11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kosten'!D157:E255,2,FALSE)*'30'!$G$11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kosten'!D158:E256,2,FALSE)*'30'!$G$11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kosten'!D159:E257,2,FALSE)*'30'!$G$11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kosten'!D160:E258,2,FALSE)*'30'!$G$11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kosten'!D161:E259,2,FALSE)*'30'!$G$11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kosten'!D162:E260,2,FALSE)*'30'!$G$11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kosten'!D163:E261,2,FALSE)*'30'!$G$11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kosten'!D164:E262,2,FALSE)*'30'!$G$11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kosten'!D165:E263,2,FALSE)*'30'!$G$11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kosten'!D166:E264,2,FALSE)*'30'!$G$11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kosten'!D167:E265,2,FALSE)*'30'!$G$11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kosten'!D168:E266,2,FALSE)*'30'!$G$11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kosten'!D169:E267,2,FALSE)*'30'!$G$11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kosten'!D170:E268,2,FALSE)*'30'!$G$11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kosten'!D171:E269,2,FALSE)*'30'!$G$11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kosten'!D172:E270,2,FALSE)*'30'!$G$11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kosten'!D173:E271,2,FALSE)*'30'!$G$11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kosten'!D174:E272,2,FALSE)*'30'!$G$11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kosten'!D175:E273,2,FALSE)*'30'!$G$11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kosten'!D176:E274,2,FALSE)*'30'!$G$11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kosten'!D177:E275,2,FALSE)*'30'!$G$11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kosten'!D178:E276,2,FALSE)*'30'!$G$11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kosten'!D179:E277,2,FALSE)*'30'!$G$11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kosten'!D180:E278,2,FALSE)*'30'!$G$11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kosten'!D181:E279,2,FALSE)*'30'!$G$11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kosten'!D182:E280,2,FALSE)*'30'!$G$11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kosten'!D183:E281,2,FALSE)*'30'!$G$11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kosten'!D184:E282,2,FALSE)*'30'!$G$11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kosten'!D185:E283,2,FALSE)*'30'!$G$11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kosten'!D186:E284,2,FALSE)*'30'!$G$11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kosten'!D187:E285,2,FALSE)*'30'!$G$11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kosten'!D188:E286,2,FALSE)*'30'!$G$11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kosten'!D189:E287,2,FALSE)*'30'!$G$11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kosten'!D190:E288,2,FALSE)*'30'!$G$11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kosten'!D191:E289,2,FALSE)*'30'!$G$11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kosten'!D192:E290,2,FALSE)*'30'!$G$11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kosten'!D193:E291,2,FALSE)*'30'!$G$11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kosten'!D194:E292,2,FALSE)*'30'!$G$11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kosten'!D195:E293,2,FALSE)*'30'!$G$11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kosten'!D196:E294,2,FALSE)*'30'!$G$11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kosten'!D197:E295,2,FALSE)*'30'!$G$11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kosten'!D198:E296,2,FALSE)*'30'!$G$11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kosten'!D199:E297,2,FALSE)*'30'!$G$11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7lozhK1fvLc+OdS3eU0OonZpCwVse8WLeerllrruzySH/yqwbMkvR7H90jq6dQ1TMvFMGtqAafzHBP/c4fpqlQ==" saltValue="puxBJEiEgktPNkiZbYG2s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B3D1278-FBC1-4058-8297-A2B4B83529BC}">
          <x14:formula1>
            <xm:f>'Dropdown vloerafw en cat'!$B$2:$B$13</xm:f>
          </x14:formula1>
          <xm:sqref>H5:H199</xm:sqref>
        </x14:dataValidation>
        <x14:dataValidation type="list" allowBlank="1" showInputMessage="1" showErrorMessage="1" xr:uid="{30AF14F4-44D5-4925-A565-5A66B4DA6415}">
          <x14:formula1>
            <xm:f>'Dropdown vloerafw en cat'!$P$2:$P$47</xm:f>
          </x14:formula1>
          <xm:sqref>C5:C199</xm:sqref>
        </x14:dataValidation>
        <x14:dataValidation type="list" allowBlank="1" showInputMessage="1" showErrorMessage="1" xr:uid="{A6E8811F-AAD9-4E34-AE8F-FD8CE3C31EC1}">
          <x14:formula1>
            <xm:f>'Dropdown vloerafw en cat'!$K$2:$K$13</xm:f>
          </x14:formula1>
          <xm:sqref>D5:D199</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B11DA-B22B-4E22-BF3F-6B503EE9D65D}">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'31a'!L200/'31a'!M200</f>
        <v>#N/A</v>
      </c>
      <c r="G11" s="142">
        <v>1</v>
      </c>
      <c r="H11" s="139" t="e">
        <f>('31a'!M200*Offertetarief)*G11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GETPIVOTDATA("m2",'31a'!$H$205,"Cat.","G")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GETPIVOTDATA("m2",'31a'!$A$205,"vloerafwerking","Linoleum")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GETPIVOTDATA("m2",'31a'!$A$205,"vloerafwerking","Tapijt")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o03oFS4diUgT76cVwpvyWb+IUFgsB0LCNrc7obHH1S7ihd5lT5wfrkOxQzC2qrwxjP4tjqEZvYcVtkkUJ/joBw==" saltValue="nsaUopv+gPdRXfkv3j1vQ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95C6-DB2B-4A2B-B3A3-04139425CEF1}">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(her)controles'!A35</f>
        <v>31</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kosten'!D5:E103,2,FALSE)*'31'!$G$11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kosten'!D6:E104,2,FALSE)*'31'!$G$11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kosten'!D7:E105,2,FALSE)*'31'!$G$11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kosten'!D8:E106,2,FALSE)*'31'!$G$11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kosten'!D9:E107,2,FALSE)*'31'!$G$11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kosten'!D10:E108,2,FALSE)*'31'!$G$11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kosten'!D11:E109,2,FALSE)*'31'!$G$11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kosten'!D12:E110,2,FALSE)*'31'!$G$11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kosten'!D13:E111,2,FALSE)*'31'!$G$11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kosten'!D14:E112,2,FALSE)*'31'!$G$11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kosten'!D15:E113,2,FALSE)*'31'!$G$11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kosten'!D16:E114,2,FALSE)*'31'!$G$11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kosten'!D17:E115,2,FALSE)*'31'!$G$11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kosten'!D18:E116,2,FALSE)*'31'!$G$11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kosten'!D19:E117,2,FALSE)*'31'!$G$11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kosten'!D20:E118,2,FALSE)*'31'!$G$11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kosten'!D21:E119,2,FALSE)*'31'!$G$11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kosten'!D22:E120,2,FALSE)*'31'!$G$11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kosten'!D23:E121,2,FALSE)*'31'!$G$11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kosten'!D24:E122,2,FALSE)*'31'!$G$11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kosten'!D25:E123,2,FALSE)*'31'!$G$11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kosten'!D26:E124,2,FALSE)*'31'!$G$11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kosten'!D27:E125,2,FALSE)*'31'!$G$11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kosten'!D28:E126,2,FALSE)*'31'!$G$11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kosten'!D29:E127,2,FALSE)*'31'!$G$11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kosten'!D30:E128,2,FALSE)*'31'!$G$11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kosten'!D31:E129,2,FALSE)*'31'!$G$11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kosten'!D32:E130,2,FALSE)*'31'!$G$11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kosten'!D33:E131,2,FALSE)*'31'!$G$11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kosten'!D34:E132,2,FALSE)*'31'!$G$11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kosten'!D35:E133,2,FALSE)*'31'!$G$11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kosten'!D36:E134,2,FALSE)*'31'!$G$11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kosten'!D37:E135,2,FALSE)*'31'!$G$11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kosten'!D38:E136,2,FALSE)*'31'!$G$11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kosten'!D39:E137,2,FALSE)*'31'!$G$11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kosten'!D40:E138,2,FALSE)*'31'!$G$11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kosten'!D41:E139,2,FALSE)*'31'!$G$11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kosten'!D42:E140,2,FALSE)*'31'!$G$11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kosten'!D43:E141,2,FALSE)*'31'!$G$11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kosten'!D44:E142,2,FALSE)*'31'!$G$11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kosten'!D45:E143,2,FALSE)*'31'!$G$11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kosten'!D46:E144,2,FALSE)*'31'!$G$11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kosten'!D47:E145,2,FALSE)*'31'!$G$11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kosten'!D48:E146,2,FALSE)*'31'!$G$11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kosten'!D49:E147,2,FALSE)*'31'!$G$11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kosten'!D50:E148,2,FALSE)*'31'!$G$11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kosten'!D51:E149,2,FALSE)*'31'!$G$11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kosten'!D52:E150,2,FALSE)*'31'!$G$11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kosten'!D53:E151,2,FALSE)*'31'!$G$11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kosten'!D54:E152,2,FALSE)*'31'!$G$11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kosten'!D55:E153,2,FALSE)*'31'!$G$11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kosten'!D56:E154,2,FALSE)*'31'!$G$11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kosten'!D57:E155,2,FALSE)*'31'!$G$11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kosten'!D58:E156,2,FALSE)*'31'!$G$11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kosten'!D59:E157,2,FALSE)*'31'!$G$11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kosten'!D60:E158,2,FALSE)*'31'!$G$11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kosten'!D61:E159,2,FALSE)*'31'!$G$11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kosten'!D62:E160,2,FALSE)*'31'!$G$11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kosten'!D63:E161,2,FALSE)*'31'!$G$11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kosten'!D64:E162,2,FALSE)*'31'!$G$11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kosten'!D65:E163,2,FALSE)*'31'!$G$11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kosten'!D66:E164,2,FALSE)*'31'!$G$11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kosten'!D67:E165,2,FALSE)*'31'!$G$11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kosten'!D68:E166,2,FALSE)*'31'!$G$11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kosten'!D69:E167,2,FALSE)*'31'!$G$11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kosten'!D70:E168,2,FALSE)*'31'!$G$11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kosten'!D71:E169,2,FALSE)*'31'!$G$11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kosten'!D72:E170,2,FALSE)*'31'!$G$11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kosten'!D73:E171,2,FALSE)*'31'!$G$11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kosten'!D74:E172,2,FALSE)*'31'!$G$11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kosten'!D75:E173,2,FALSE)*'31'!$G$11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kosten'!D76:E174,2,FALSE)*'31'!$G$11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kosten'!D77:E175,2,FALSE)*'31'!$G$11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kosten'!D78:E176,2,FALSE)*'31'!$G$11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kosten'!D79:E177,2,FALSE)*'31'!$G$11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kosten'!D80:E178,2,FALSE)*'31'!$G$11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kosten'!D81:E179,2,FALSE)*'31'!$G$11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kosten'!D82:E180,2,FALSE)*'31'!$G$11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kosten'!D83:E181,2,FALSE)*'31'!$G$11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kosten'!D84:E182,2,FALSE)*'31'!$G$11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kosten'!D85:E183,2,FALSE)*'31'!$G$11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kosten'!D86:E184,2,FALSE)*'31'!$G$11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kosten'!D87:E185,2,FALSE)*'31'!$G$11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kosten'!D88:E186,2,FALSE)*'31'!$G$11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kosten'!D89:E187,2,FALSE)*'31'!$G$11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kosten'!D90:E188,2,FALSE)*'31'!$G$11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kosten'!D91:E189,2,FALSE)*'31'!$G$11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kosten'!D92:E190,2,FALSE)*'31'!$G$11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kosten'!D93:E191,2,FALSE)*'31'!$G$11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kosten'!D94:E192,2,FALSE)*'31'!$G$11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kosten'!D95:E193,2,FALSE)*'31'!$G$11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kosten'!D96:E194,2,FALSE)*'31'!$G$11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kosten'!D97:E195,2,FALSE)*'31'!$G$11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kosten'!D98:E196,2,FALSE)*'31'!$G$11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kosten'!D99:E197,2,FALSE)*'31'!$G$11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kosten'!D100:E198,2,FALSE)*'31'!$G$11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kosten'!D101:E199,2,FALSE)*'31'!$G$11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kosten'!D102:E200,2,FALSE)*'31'!$G$11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kosten'!D103:E201,2,FALSE)*'31'!$G$11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kosten'!D104:E202,2,FALSE)*'31'!$G$11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kosten'!D105:E203,2,FALSE)*'31'!$G$11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kosten'!D106:E204,2,FALSE)*'31'!$G$11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kosten'!D107:E205,2,FALSE)*'31'!$G$11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kosten'!D108:E206,2,FALSE)*'31'!$G$11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kosten'!D109:E207,2,FALSE)*'31'!$G$11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kosten'!D110:E208,2,FALSE)*'31'!$G$11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kosten'!D111:E209,2,FALSE)*'31'!$G$11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kosten'!D112:E210,2,FALSE)*'31'!$G$11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kosten'!D113:E211,2,FALSE)*'31'!$G$11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kosten'!D114:E212,2,FALSE)*'31'!$G$11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kosten'!D115:E213,2,FALSE)*'31'!$G$11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kosten'!D116:E214,2,FALSE)*'31'!$G$11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kosten'!D117:E215,2,FALSE)*'31'!$G$11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kosten'!D118:E216,2,FALSE)*'31'!$G$11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kosten'!D119:E217,2,FALSE)*'31'!$G$11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kosten'!D120:E218,2,FALSE)*'31'!$G$11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kosten'!D121:E219,2,FALSE)*'31'!$G$11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kosten'!D122:E220,2,FALSE)*'31'!$G$11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kosten'!D123:E221,2,FALSE)*'31'!$G$11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kosten'!D124:E222,2,FALSE)*'31'!$G$11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kosten'!D125:E223,2,FALSE)*'31'!$G$11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kosten'!D126:E224,2,FALSE)*'31'!$G$11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kosten'!D127:E225,2,FALSE)*'31'!$G$11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kosten'!D128:E226,2,FALSE)*'31'!$G$11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kosten'!D129:E227,2,FALSE)*'31'!$G$11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kosten'!D130:E228,2,FALSE)*'31'!$G$11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kosten'!D131:E229,2,FALSE)*'31'!$G$11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kosten'!D132:E230,2,FALSE)*'31'!$G$11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kosten'!D133:E231,2,FALSE)*'31'!$G$11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kosten'!D134:E232,2,FALSE)*'31'!$G$11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kosten'!D135:E233,2,FALSE)*'31'!$G$11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kosten'!D136:E234,2,FALSE)*'31'!$G$11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kosten'!D137:E235,2,FALSE)*'31'!$G$11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kosten'!D138:E236,2,FALSE)*'31'!$G$11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kosten'!D139:E237,2,FALSE)*'31'!$G$11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kosten'!D140:E238,2,FALSE)*'31'!$G$11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kosten'!D141:E239,2,FALSE)*'31'!$G$11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kosten'!D142:E240,2,FALSE)*'31'!$G$11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kosten'!D143:E241,2,FALSE)*'31'!$G$11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kosten'!D144:E242,2,FALSE)*'31'!$G$11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kosten'!D145:E243,2,FALSE)*'31'!$G$11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kosten'!D146:E244,2,FALSE)*'31'!$G$11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kosten'!D147:E245,2,FALSE)*'31'!$G$11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kosten'!D148:E246,2,FALSE)*'31'!$G$11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kosten'!D149:E247,2,FALSE)*'31'!$G$11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kosten'!D150:E248,2,FALSE)*'31'!$G$11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kosten'!D151:E249,2,FALSE)*'31'!$G$11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kosten'!D152:E250,2,FALSE)*'31'!$G$11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kosten'!D153:E251,2,FALSE)*'31'!$G$11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kosten'!D154:E252,2,FALSE)*'31'!$G$11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kosten'!D155:E253,2,FALSE)*'31'!$G$11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kosten'!D156:E254,2,FALSE)*'31'!$G$11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kosten'!D157:E255,2,FALSE)*'31'!$G$11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kosten'!D158:E256,2,FALSE)*'31'!$G$11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kosten'!D159:E257,2,FALSE)*'31'!$G$11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kosten'!D160:E258,2,FALSE)*'31'!$G$11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kosten'!D161:E259,2,FALSE)*'31'!$G$11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kosten'!D162:E260,2,FALSE)*'31'!$G$11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kosten'!D163:E261,2,FALSE)*'31'!$G$11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kosten'!D164:E262,2,FALSE)*'31'!$G$11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kosten'!D165:E263,2,FALSE)*'31'!$G$11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kosten'!D166:E264,2,FALSE)*'31'!$G$11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kosten'!D167:E265,2,FALSE)*'31'!$G$11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kosten'!D168:E266,2,FALSE)*'31'!$G$11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kosten'!D169:E267,2,FALSE)*'31'!$G$11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kosten'!D170:E268,2,FALSE)*'31'!$G$11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kosten'!D171:E269,2,FALSE)*'31'!$G$11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kosten'!D172:E270,2,FALSE)*'31'!$G$11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kosten'!D173:E271,2,FALSE)*'31'!$G$11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kosten'!D174:E272,2,FALSE)*'31'!$G$11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kosten'!D175:E273,2,FALSE)*'31'!$G$11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kosten'!D176:E274,2,FALSE)*'31'!$G$11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kosten'!D177:E275,2,FALSE)*'31'!$G$11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kosten'!D178:E276,2,FALSE)*'31'!$G$11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kosten'!D179:E277,2,FALSE)*'31'!$G$11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kosten'!D180:E278,2,FALSE)*'31'!$G$11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kosten'!D181:E279,2,FALSE)*'31'!$G$11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kosten'!D182:E280,2,FALSE)*'31'!$G$11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kosten'!D183:E281,2,FALSE)*'31'!$G$11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kosten'!D184:E282,2,FALSE)*'31'!$G$11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kosten'!D185:E283,2,FALSE)*'31'!$G$11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kosten'!D186:E284,2,FALSE)*'31'!$G$11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kosten'!D187:E285,2,FALSE)*'31'!$G$11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kosten'!D188:E286,2,FALSE)*'31'!$G$11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kosten'!D189:E287,2,FALSE)*'31'!$G$11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kosten'!D190:E288,2,FALSE)*'31'!$G$11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kosten'!D191:E289,2,FALSE)*'31'!$G$11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kosten'!D192:E290,2,FALSE)*'31'!$G$11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kosten'!D193:E291,2,FALSE)*'31'!$G$11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kosten'!D194:E292,2,FALSE)*'31'!$G$11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kosten'!D195:E293,2,FALSE)*'31'!$G$11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kosten'!D196:E294,2,FALSE)*'31'!$G$11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kosten'!D197:E295,2,FALSE)*'31'!$G$11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kosten'!D198:E296,2,FALSE)*'31'!$G$11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kosten'!D199:E297,2,FALSE)*'31'!$G$11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tYJ9cnxjRraiVRTpilnFZyVYDd+KQ3pZRyuhY2E08fYllaDAaIq+AT/T5vyKeMSBUgol5MUdpzkFyZ7N4G8lWw==" saltValue="HOCpKhYpCUiDfg7WOkPot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B268F70-C2DA-407B-8966-25809991FEDB}">
          <x14:formula1>
            <xm:f>'Dropdown vloerafw en cat'!$B$2:$B$13</xm:f>
          </x14:formula1>
          <xm:sqref>H5:H199</xm:sqref>
        </x14:dataValidation>
        <x14:dataValidation type="list" allowBlank="1" showInputMessage="1" showErrorMessage="1" xr:uid="{CB88B65C-B292-440E-91E4-E1FE8CD103A3}">
          <x14:formula1>
            <xm:f>'Dropdown vloerafw en cat'!$P$2:$P$47</xm:f>
          </x14:formula1>
          <xm:sqref>C5:C199</xm:sqref>
        </x14:dataValidation>
        <x14:dataValidation type="list" allowBlank="1" showInputMessage="1" showErrorMessage="1" xr:uid="{210F2F3B-EE4B-4382-8B94-0A6C5739C04B}">
          <x14:formula1>
            <xm:f>'Dropdown vloerafw en cat'!$K$2:$K$13</xm:f>
          </x14:formula1>
          <xm:sqref>D5:D199</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865C-247B-4C5B-AF58-702157E0DD29}">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'32a'!L200/'32a'!M200</f>
        <v>#N/A</v>
      </c>
      <c r="G11" s="142">
        <v>1</v>
      </c>
      <c r="H11" s="139" t="e">
        <f>('32a'!M200*Offertetarief)*G11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GETPIVOTDATA("m2",'32a'!$H$205,"Cat.","G")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GETPIVOTDATA("m2",'32a'!$A$205,"vloerafwerking","Linoleum")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GETPIVOTDATA("m2",'32a'!$A$205,"vloerafwerking","Tapijt")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UWEkHZfdBup2JXmNbgut9xFldg2C02jRg1CS5jiFWwOgCv/KPSPsRt62NAT6ektqiMObUDKvuRvknJBoACP3WA==" saltValue="/TXDup2mszSEik2zm8HKP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C2E76B"/>
    <pageSetUpPr fitToPage="1"/>
  </sheetPr>
  <dimension ref="A2:O54"/>
  <sheetViews>
    <sheetView showGridLines="0" showZeros="0" zoomScaleNormal="100" workbookViewId="0">
      <selection activeCell="H11" sqref="H11"/>
    </sheetView>
  </sheetViews>
  <sheetFormatPr defaultColWidth="0" defaultRowHeight="15" x14ac:dyDescent="0.25"/>
  <cols>
    <col min="1" max="1" width="39.710937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1,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Dorpshuis Annie Londo</v>
      </c>
      <c r="C4" s="296"/>
      <c r="D4" s="296"/>
      <c r="E4" s="297"/>
      <c r="F4" s="298"/>
      <c r="G4" s="299"/>
      <c r="H4" s="300"/>
      <c r="I4" s="238"/>
      <c r="J4" s="238"/>
      <c r="K4" s="238"/>
    </row>
    <row r="5" spans="1:11" x14ac:dyDescent="0.25">
      <c r="A5" s="272" t="s">
        <v>15</v>
      </c>
      <c r="B5" s="296" t="str">
        <f>VLOOKUP(H5,'Kosten VSR (her)controles'!A5:E54,4)</f>
        <v>Beukenlaan 30</v>
      </c>
      <c r="C5" s="296"/>
      <c r="D5" s="296"/>
      <c r="E5" s="301"/>
      <c r="F5" s="298"/>
      <c r="G5" s="302" t="s">
        <v>19</v>
      </c>
      <c r="H5" s="303">
        <f>'Kosten VSR (her)controles'!A5</f>
        <v>1</v>
      </c>
      <c r="I5" s="238"/>
      <c r="J5" s="238"/>
      <c r="K5" s="238"/>
    </row>
    <row r="6" spans="1:11" x14ac:dyDescent="0.25">
      <c r="A6" s="304" t="s">
        <v>17</v>
      </c>
      <c r="B6" s="305" t="str">
        <f>VLOOKUP(H5,'Kosten VSR (her)controles'!A5:E54,5)</f>
        <v>Westerbork</v>
      </c>
      <c r="C6" s="305"/>
      <c r="D6" s="305"/>
      <c r="E6" s="306"/>
      <c r="F6" s="307"/>
      <c r="G6" s="308" t="s">
        <v>20</v>
      </c>
      <c r="H6" s="309" t="str">
        <f>CONCATENATE(H5,"a")</f>
        <v>1a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+MAX('1a'!I6:I200)</f>
        <v>0</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t="e">
        <f>G11/E8</f>
        <v>#DIV/0!</v>
      </c>
      <c r="F11" s="319" t="e">
        <f>'1a'!L200/'1a'!M200</f>
        <v>#N/A</v>
      </c>
      <c r="G11" s="293">
        <v>1</v>
      </c>
      <c r="H11" s="387" t="e">
        <f>('1a'!M200*Offertetarief)</f>
        <v>#N/A</v>
      </c>
      <c r="I11" s="320"/>
      <c r="J11" s="238"/>
      <c r="K11" s="238"/>
    </row>
    <row r="12" spans="1:11" ht="15.75" x14ac:dyDescent="0.25">
      <c r="F12" s="287" t="s">
        <v>31</v>
      </c>
      <c r="G12" s="321"/>
      <c r="H12" s="385"/>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c r="F15" s="375">
        <f>+'Normen en kosten'!I3</f>
        <v>0</v>
      </c>
      <c r="G15" s="375">
        <f>E15*F15</f>
        <v>0</v>
      </c>
      <c r="H15" s="200"/>
      <c r="I15" s="376" t="str">
        <f>IF(H15="","",SUM(G15*H15))</f>
        <v/>
      </c>
    </row>
    <row r="16" spans="1:11" x14ac:dyDescent="0.25">
      <c r="A16" s="461" t="str">
        <f>'Normen en kosten'!G4</f>
        <v>Topstrippen en topcoaten linoleum</v>
      </c>
      <c r="B16" s="462"/>
      <c r="C16" s="462"/>
      <c r="D16" s="462"/>
      <c r="E16" s="188"/>
      <c r="F16" s="375">
        <f>+'Normen en kosten'!I4</f>
        <v>0</v>
      </c>
      <c r="G16" s="375">
        <f t="shared" ref="G16:G29" si="0">E16*F16</f>
        <v>0</v>
      </c>
      <c r="H16" s="190"/>
      <c r="I16" s="376" t="str">
        <f t="shared" ref="I16:I29" si="1">IF(H16="","",SUM(G16*H16))</f>
        <v/>
      </c>
    </row>
    <row r="17" spans="1:9" x14ac:dyDescent="0.25">
      <c r="A17" s="461" t="str">
        <f>'Normen en kosten'!G5</f>
        <v>Recoaten linoleum</v>
      </c>
      <c r="B17" s="462"/>
      <c r="C17" s="462"/>
      <c r="D17" s="462"/>
      <c r="E17" s="188"/>
      <c r="F17" s="375">
        <f>+'Normen en kosten'!I5</f>
        <v>0</v>
      </c>
      <c r="G17" s="375">
        <f t="shared" si="0"/>
        <v>0</v>
      </c>
      <c r="H17" s="190"/>
      <c r="I17" s="376" t="str">
        <f t="shared" si="1"/>
        <v/>
      </c>
    </row>
    <row r="18" spans="1:9" x14ac:dyDescent="0.25">
      <c r="A18" s="461" t="str">
        <f>'Normen en kosten'!G6</f>
        <v>Volsprayen linoleum</v>
      </c>
      <c r="B18" s="462"/>
      <c r="C18" s="462"/>
      <c r="D18" s="462"/>
      <c r="E18" s="188"/>
      <c r="F18" s="375">
        <f>+'Normen en kosten'!I6</f>
        <v>0</v>
      </c>
      <c r="G18" s="375">
        <f t="shared" si="0"/>
        <v>0</v>
      </c>
      <c r="H18" s="190"/>
      <c r="I18" s="376" t="str">
        <f t="shared" si="1"/>
        <v/>
      </c>
    </row>
    <row r="19" spans="1:9" x14ac:dyDescent="0.25">
      <c r="A19" s="461" t="str">
        <f>'Normen en kosten'!G7</f>
        <v>Tapijtreinigen</v>
      </c>
      <c r="B19" s="462"/>
      <c r="C19" s="462"/>
      <c r="D19" s="462"/>
      <c r="E19" s="188"/>
      <c r="F19" s="375">
        <f>+'Normen en kosten'!I7</f>
        <v>0</v>
      </c>
      <c r="G19" s="375">
        <f t="shared" si="0"/>
        <v>0</v>
      </c>
      <c r="H19" s="190"/>
      <c r="I19" s="376" t="str">
        <f t="shared" si="1"/>
        <v/>
      </c>
    </row>
    <row r="20" spans="1:9" x14ac:dyDescent="0.25">
      <c r="A20" s="461" t="str">
        <f>'Normen en kosten'!G8</f>
        <v>Reinigen inloopzones</v>
      </c>
      <c r="B20" s="462"/>
      <c r="C20" s="462"/>
      <c r="D20" s="462"/>
      <c r="E20" s="188"/>
      <c r="F20" s="375">
        <f>+'Normen en kosten'!I8</f>
        <v>0</v>
      </c>
      <c r="G20" s="375">
        <f t="shared" si="0"/>
        <v>0</v>
      </c>
      <c r="H20" s="190"/>
      <c r="I20" s="376" t="str">
        <f t="shared" si="1"/>
        <v/>
      </c>
    </row>
    <row r="21" spans="1:9" x14ac:dyDescent="0.25">
      <c r="A21" s="461" t="str">
        <f>'Normen en kosten'!G9</f>
        <v>Wassen buitengevelglas</v>
      </c>
      <c r="B21" s="462"/>
      <c r="C21" s="462"/>
      <c r="D21" s="462"/>
      <c r="E21" s="188"/>
      <c r="F21" s="375">
        <f>+'Normen en kosten'!I9</f>
        <v>0</v>
      </c>
      <c r="G21" s="375">
        <f t="shared" si="0"/>
        <v>0</v>
      </c>
      <c r="H21" s="190"/>
      <c r="I21" s="376" t="str">
        <f t="shared" si="1"/>
        <v/>
      </c>
    </row>
    <row r="22" spans="1:9" x14ac:dyDescent="0.25">
      <c r="A22" s="461" t="str">
        <f>'Normen en kosten'!G10</f>
        <v>Wassen binnengevelglas</v>
      </c>
      <c r="B22" s="462"/>
      <c r="C22" s="462"/>
      <c r="D22" s="462"/>
      <c r="E22" s="188"/>
      <c r="F22" s="375">
        <f>+'Normen en kosten'!I10</f>
        <v>0</v>
      </c>
      <c r="G22" s="375">
        <f t="shared" si="0"/>
        <v>0</v>
      </c>
      <c r="H22" s="190"/>
      <c r="I22" s="376" t="str">
        <f t="shared" si="1"/>
        <v/>
      </c>
    </row>
    <row r="23" spans="1:9" x14ac:dyDescent="0.25">
      <c r="A23" s="461" t="str">
        <f>'Normen en kosten'!G11</f>
        <v>Wassen separatieglas  1)</v>
      </c>
      <c r="B23" s="462"/>
      <c r="C23" s="462"/>
      <c r="D23" s="462"/>
      <c r="E23" s="188"/>
      <c r="F23" s="375">
        <f>+'Normen en kosten'!I11</f>
        <v>0</v>
      </c>
      <c r="G23" s="375">
        <f t="shared" si="0"/>
        <v>0</v>
      </c>
      <c r="H23" s="190"/>
      <c r="I23" s="376" t="str">
        <f t="shared" si="1"/>
        <v/>
      </c>
    </row>
    <row r="24" spans="1:9" x14ac:dyDescent="0.25">
      <c r="A24" s="461" t="str">
        <f>'Normen en kosten'!G12</f>
        <v>Koepelglas wassen</v>
      </c>
      <c r="B24" s="462"/>
      <c r="C24" s="462"/>
      <c r="D24" s="462"/>
      <c r="E24" s="188"/>
      <c r="F24" s="375">
        <f>+'Normen en kosten'!I12</f>
        <v>0</v>
      </c>
      <c r="G24" s="375">
        <f t="shared" si="0"/>
        <v>0</v>
      </c>
      <c r="H24" s="190"/>
      <c r="I24" s="376" t="str">
        <f t="shared" si="1"/>
        <v/>
      </c>
    </row>
    <row r="25" spans="1:9" x14ac:dyDescent="0.25">
      <c r="A25" s="461" t="str">
        <f>'Normen en kosten'!G13</f>
        <v>Boeidelen wassen</v>
      </c>
      <c r="B25" s="462"/>
      <c r="C25" s="462"/>
      <c r="D25" s="462"/>
      <c r="E25" s="188"/>
      <c r="F25" s="375">
        <f>+'Normen en kosten'!I13</f>
        <v>0</v>
      </c>
      <c r="G25" s="375">
        <f t="shared" si="0"/>
        <v>0</v>
      </c>
      <c r="H25" s="190"/>
      <c r="I25" s="376" t="str">
        <f t="shared" si="1"/>
        <v/>
      </c>
    </row>
    <row r="26" spans="1:9" x14ac:dyDescent="0.25">
      <c r="A26" s="461" t="str">
        <f>'Normen en kosten'!G14</f>
        <v>Gevelbeplating wassen</v>
      </c>
      <c r="B26" s="462"/>
      <c r="C26" s="462"/>
      <c r="D26" s="462"/>
      <c r="E26" s="188"/>
      <c r="F26" s="375">
        <f>+'Normen en kosten'!I14</f>
        <v>0</v>
      </c>
      <c r="G26" s="375">
        <f t="shared" si="0"/>
        <v>0</v>
      </c>
      <c r="H26" s="190"/>
      <c r="I26" s="376" t="str">
        <f t="shared" si="1"/>
        <v/>
      </c>
    </row>
    <row r="27" spans="1:9" x14ac:dyDescent="0.25">
      <c r="A27" s="461" t="str">
        <f>'Normen en kosten'!G15</f>
        <v>Wassen gevelglas entree</v>
      </c>
      <c r="B27" s="462"/>
      <c r="C27" s="462"/>
      <c r="D27" s="462"/>
      <c r="E27" s="188"/>
      <c r="F27" s="375">
        <f>+'Normen en kosten'!I15</f>
        <v>0</v>
      </c>
      <c r="G27" s="375">
        <f t="shared" si="0"/>
        <v>0</v>
      </c>
      <c r="H27" s="190"/>
      <c r="I27" s="376" t="str">
        <f t="shared" si="1"/>
        <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2" si="2">IF(E33="","",SUM(E33*F33))</f>
        <v>0</v>
      </c>
      <c r="H33" s="200" t="s">
        <v>348</v>
      </c>
      <c r="I33" s="376"/>
    </row>
    <row r="34" spans="1:11" x14ac:dyDescent="0.25">
      <c r="A34" s="272"/>
      <c r="B34" s="273"/>
      <c r="C34" s="274"/>
      <c r="D34" s="325"/>
      <c r="E34" s="190"/>
      <c r="F34" s="146"/>
      <c r="G34" s="379" t="str">
        <f t="shared" si="2"/>
        <v/>
      </c>
      <c r="H34" s="190">
        <f>VLOOKUP($H$5,'Kosten VSR (her)controles'!$A$5:$BB$54,35,0)</f>
        <v>0</v>
      </c>
      <c r="I34" s="383" t="str">
        <f t="shared" ref="I34:I43" si="3">+IF(A34="","",H34*G34)</f>
        <v/>
      </c>
    </row>
    <row r="35" spans="1:11" x14ac:dyDescent="0.25">
      <c r="A35" s="272"/>
      <c r="B35" s="273"/>
      <c r="C35" s="274"/>
      <c r="D35" s="326"/>
      <c r="E35" s="190"/>
      <c r="F35" s="146"/>
      <c r="G35" s="380" t="str">
        <f t="shared" si="2"/>
        <v/>
      </c>
      <c r="H35" s="190">
        <f>VLOOKUP($H$5,'Kosten VSR (her)controles'!$A$5:$BB$54,35,0)</f>
        <v>0</v>
      </c>
      <c r="I35" s="383" t="str">
        <f t="shared" si="3"/>
        <v/>
      </c>
    </row>
    <row r="36" spans="1:11" x14ac:dyDescent="0.25">
      <c r="A36" s="272"/>
      <c r="B36" s="273"/>
      <c r="C36" s="274"/>
      <c r="D36" s="190"/>
      <c r="E36" s="190"/>
      <c r="F36" s="146"/>
      <c r="G36" s="380" t="str">
        <f t="shared" si="2"/>
        <v/>
      </c>
      <c r="H36" s="190">
        <f>VLOOKUP($H$5,'Kosten VSR (her)controles'!$A$5:$BB$54,35,0)</f>
        <v>0</v>
      </c>
      <c r="I36" s="383" t="str">
        <f t="shared" si="3"/>
        <v/>
      </c>
    </row>
    <row r="37" spans="1:11" x14ac:dyDescent="0.25">
      <c r="A37" s="272"/>
      <c r="B37" s="273"/>
      <c r="C37" s="274"/>
      <c r="D37" s="190"/>
      <c r="E37" s="190"/>
      <c r="F37" s="146"/>
      <c r="G37" s="380" t="str">
        <f t="shared" si="2"/>
        <v/>
      </c>
      <c r="H37" s="190">
        <f>VLOOKUP($H$5,'Kosten VSR (her)controles'!$A$5:$BB$54,35,0)</f>
        <v>0</v>
      </c>
      <c r="I37" s="383" t="str">
        <f t="shared" si="3"/>
        <v/>
      </c>
    </row>
    <row r="38" spans="1:11" x14ac:dyDescent="0.25">
      <c r="A38" s="272"/>
      <c r="B38" s="273"/>
      <c r="C38" s="274"/>
      <c r="D38" s="190"/>
      <c r="E38" s="190"/>
      <c r="F38" s="146"/>
      <c r="G38" s="380" t="str">
        <f t="shared" si="2"/>
        <v/>
      </c>
      <c r="H38" s="190">
        <f>VLOOKUP($H$5,'Kosten VSR (her)controles'!$A$5:$BB$54,35,0)</f>
        <v>0</v>
      </c>
      <c r="I38" s="383" t="str">
        <f t="shared" si="3"/>
        <v/>
      </c>
    </row>
    <row r="39" spans="1:11" x14ac:dyDescent="0.25">
      <c r="A39" s="272"/>
      <c r="B39" s="273"/>
      <c r="C39" s="274"/>
      <c r="D39" s="190"/>
      <c r="E39" s="190"/>
      <c r="F39" s="146"/>
      <c r="G39" s="380" t="str">
        <f t="shared" si="2"/>
        <v/>
      </c>
      <c r="H39" s="190">
        <f>VLOOKUP($H$5,'Kosten VSR (her)controles'!$A$5:$BB$54,35,0)</f>
        <v>0</v>
      </c>
      <c r="I39" s="383" t="str">
        <f t="shared" si="3"/>
        <v/>
      </c>
    </row>
    <row r="40" spans="1:11" x14ac:dyDescent="0.25">
      <c r="A40" s="272"/>
      <c r="B40" s="273"/>
      <c r="C40" s="274"/>
      <c r="D40" s="190"/>
      <c r="E40" s="190"/>
      <c r="F40" s="146"/>
      <c r="G40" s="380" t="str">
        <f t="shared" si="2"/>
        <v/>
      </c>
      <c r="H40" s="190">
        <f>VLOOKUP($H$5,'Kosten VSR (her)controles'!$A$5:$BB$54,35,0)</f>
        <v>0</v>
      </c>
      <c r="I40" s="383" t="str">
        <f t="shared" si="3"/>
        <v/>
      </c>
    </row>
    <row r="41" spans="1:11" x14ac:dyDescent="0.25">
      <c r="A41" s="272"/>
      <c r="B41" s="273"/>
      <c r="C41" s="274"/>
      <c r="D41" s="190"/>
      <c r="E41" s="190"/>
      <c r="F41" s="146"/>
      <c r="G41" s="380" t="str">
        <f t="shared" si="2"/>
        <v/>
      </c>
      <c r="H41" s="190">
        <f>VLOOKUP($H$5,'Kosten VSR (her)controles'!$A$5:$BB$54,35,0)</f>
        <v>0</v>
      </c>
      <c r="I41" s="383" t="str">
        <f t="shared" si="3"/>
        <v/>
      </c>
    </row>
    <row r="42" spans="1:11" x14ac:dyDescent="0.25">
      <c r="A42" s="272"/>
      <c r="B42" s="273"/>
      <c r="C42" s="274"/>
      <c r="D42" s="190"/>
      <c r="E42" s="190"/>
      <c r="F42" s="146"/>
      <c r="G42" s="380" t="str">
        <f t="shared" si="2"/>
        <v/>
      </c>
      <c r="H42" s="190">
        <f>VLOOKUP($H$5,'Kosten VSR (her)controles'!$A$5:$BB$54,35,0)</f>
        <v>0</v>
      </c>
      <c r="I42" s="383" t="str">
        <f t="shared" si="3"/>
        <v/>
      </c>
    </row>
    <row r="43" spans="1:11" x14ac:dyDescent="0.25">
      <c r="A43" s="304"/>
      <c r="B43" s="307"/>
      <c r="C43" s="327"/>
      <c r="D43" s="258"/>
      <c r="E43" s="258"/>
      <c r="F43" s="147"/>
      <c r="G43" s="381"/>
      <c r="H43" s="258">
        <f>VLOOKUP($H$5,'Kosten VSR (her)controles'!$A$5:$BB$54,35,0)</f>
        <v>0</v>
      </c>
      <c r="I43" s="384" t="str">
        <f t="shared" si="3"/>
        <v/>
      </c>
    </row>
    <row r="44" spans="1:11" ht="15.75" x14ac:dyDescent="0.25">
      <c r="A44" s="238" t="s">
        <v>31</v>
      </c>
      <c r="B44" s="238"/>
      <c r="C44" s="238"/>
      <c r="D44" s="238"/>
      <c r="E44" s="238"/>
      <c r="F44" s="238"/>
      <c r="G44" s="238"/>
      <c r="H44" s="287" t="s">
        <v>31</v>
      </c>
      <c r="I44" s="385">
        <f>SUM(I33:I43)</f>
        <v>0</v>
      </c>
    </row>
    <row r="46" spans="1:11" ht="15.75" x14ac:dyDescent="0.25">
      <c r="A46" s="218" t="s">
        <v>32</v>
      </c>
      <c r="B46" s="219"/>
      <c r="C46" s="219"/>
      <c r="D46" s="219"/>
      <c r="E46" s="219"/>
      <c r="F46" s="219"/>
      <c r="G46" s="219"/>
      <c r="H46" s="287" t="s">
        <v>31</v>
      </c>
      <c r="I46" s="385">
        <f>+I44+I30+H12</f>
        <v>0</v>
      </c>
      <c r="J46" s="256"/>
      <c r="K46" s="256"/>
    </row>
    <row r="47" spans="1:11" x14ac:dyDescent="0.25">
      <c r="A47" s="198"/>
      <c r="B47" s="198"/>
      <c r="C47" s="198"/>
      <c r="D47" s="198"/>
      <c r="E47" s="198"/>
      <c r="F47" s="198"/>
      <c r="G47" s="198"/>
      <c r="H47" s="198"/>
      <c r="I47" s="256"/>
      <c r="J47" s="256"/>
      <c r="K47" s="256"/>
    </row>
    <row r="48" spans="1:11" x14ac:dyDescent="0.25">
      <c r="H48" s="198"/>
      <c r="I48" s="330"/>
      <c r="J48" s="330"/>
    </row>
    <row r="51" spans="1:12" x14ac:dyDescent="0.25">
      <c r="K51" s="330"/>
      <c r="L51" s="331"/>
    </row>
    <row r="52" spans="1:12" ht="30" x14ac:dyDescent="0.25">
      <c r="A52" s="199" t="s">
        <v>82</v>
      </c>
      <c r="E52" s="199" t="s">
        <v>131</v>
      </c>
      <c r="F52" s="332" t="s">
        <v>149</v>
      </c>
      <c r="I52" s="199" t="s">
        <v>25</v>
      </c>
    </row>
    <row r="53" spans="1:12" ht="15.75" thickBot="1" x14ac:dyDescent="0.3">
      <c r="A53" s="226" t="s">
        <v>714</v>
      </c>
      <c r="B53" s="226"/>
      <c r="C53" s="226"/>
      <c r="D53" s="226"/>
      <c r="E53" s="333">
        <f>'Kosten VSR (her)controles'!H5</f>
        <v>0</v>
      </c>
      <c r="F53" s="334">
        <f>'Kosten VSR (her)controles'!I5</f>
        <v>4</v>
      </c>
      <c r="G53" s="226"/>
      <c r="H53" s="226"/>
      <c r="I53" s="388">
        <f>SUM(E53*F53)</f>
        <v>0</v>
      </c>
      <c r="J53" s="256"/>
      <c r="K53" s="256"/>
    </row>
    <row r="54" spans="1:12" ht="15.75" thickTop="1" x14ac:dyDescent="0.25"/>
  </sheetData>
  <sheetProtection algorithmName="SHA-512" hashValue="BQJzcu5T5EImf+wmZp3gldlCNd2tOhJ3ahE0FV7hW/tQ2LzmOWTX9jqHX+HQRnMEdmMIv0++rUPRZfOpwdj3Ug==" saltValue="81syFP42RkDTtlP7LcTd9Q==" spinCount="100000" sheet="1" objects="1" scenarios="1"/>
  <mergeCells count="15">
    <mergeCell ref="A20:D20"/>
    <mergeCell ref="A28:D28"/>
    <mergeCell ref="A29:D29"/>
    <mergeCell ref="A15:D15"/>
    <mergeCell ref="A16:D16"/>
    <mergeCell ref="A17:D17"/>
    <mergeCell ref="A18:D18"/>
    <mergeCell ref="A19:D19"/>
    <mergeCell ref="A27:D27"/>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6C4D-4BAB-467F-944D-17977581696D}">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(her)controles'!A36</f>
        <v>32</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kosten'!D5:E103,2,FALSE)*'32'!$G$11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kosten'!D6:E104,2,FALSE)*'32'!$G$11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kosten'!D7:E105,2,FALSE)*'32'!$G$11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kosten'!D8:E106,2,FALSE)*'32'!$G$11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kosten'!D9:E107,2,FALSE)*'32'!$G$11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kosten'!D10:E108,2,FALSE)*'32'!$G$11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kosten'!D11:E109,2,FALSE)*'32'!$G$11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kosten'!D12:E110,2,FALSE)*'32'!$G$11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kosten'!D13:E111,2,FALSE)*'32'!$G$11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kosten'!D14:E112,2,FALSE)*'32'!$G$11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kosten'!D15:E113,2,FALSE)*'32'!$G$11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kosten'!D16:E114,2,FALSE)*'32'!$G$11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kosten'!D17:E115,2,FALSE)*'32'!$G$11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kosten'!D18:E116,2,FALSE)*'32'!$G$11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kosten'!D19:E117,2,FALSE)*'32'!$G$11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kosten'!D20:E118,2,FALSE)*'32'!$G$11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kosten'!D21:E119,2,FALSE)*'32'!$G$11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kosten'!D22:E120,2,FALSE)*'32'!$G$11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kosten'!D23:E121,2,FALSE)*'32'!$G$11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kosten'!D24:E122,2,FALSE)*'32'!$G$11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kosten'!D25:E123,2,FALSE)*'32'!$G$11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kosten'!D26:E124,2,FALSE)*'32'!$G$11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kosten'!D27:E125,2,FALSE)*'32'!$G$11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kosten'!D28:E126,2,FALSE)*'32'!$G$11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kosten'!D29:E127,2,FALSE)*'32'!$G$11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kosten'!D30:E128,2,FALSE)*'32'!$G$11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kosten'!D31:E129,2,FALSE)*'32'!$G$11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kosten'!D32:E130,2,FALSE)*'32'!$G$11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kosten'!D33:E131,2,FALSE)*'32'!$G$11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kosten'!D34:E132,2,FALSE)*'32'!$G$11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kosten'!D35:E133,2,FALSE)*'32'!$G$11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kosten'!D36:E134,2,FALSE)*'32'!$G$11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kosten'!D37:E135,2,FALSE)*'32'!$G$11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kosten'!D38:E136,2,FALSE)*'32'!$G$11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kosten'!D39:E137,2,FALSE)*'32'!$G$11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kosten'!D40:E138,2,FALSE)*'32'!$G$11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kosten'!D41:E139,2,FALSE)*'32'!$G$11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kosten'!D42:E140,2,FALSE)*'32'!$G$11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kosten'!D43:E141,2,FALSE)*'32'!$G$11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kosten'!D44:E142,2,FALSE)*'32'!$G$11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kosten'!D45:E143,2,FALSE)*'32'!$G$11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kosten'!D46:E144,2,FALSE)*'32'!$G$11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kosten'!D47:E145,2,FALSE)*'32'!$G$11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kosten'!D48:E146,2,FALSE)*'32'!$G$11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kosten'!D49:E147,2,FALSE)*'32'!$G$11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kosten'!D50:E148,2,FALSE)*'32'!$G$11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kosten'!D51:E149,2,FALSE)*'32'!$G$11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kosten'!D52:E150,2,FALSE)*'32'!$G$11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kosten'!D53:E151,2,FALSE)*'32'!$G$11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kosten'!D54:E152,2,FALSE)*'32'!$G$11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kosten'!D55:E153,2,FALSE)*'32'!$G$11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kosten'!D56:E154,2,FALSE)*'32'!$G$11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kosten'!D57:E155,2,FALSE)*'32'!$G$11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kosten'!D58:E156,2,FALSE)*'32'!$G$11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kosten'!D59:E157,2,FALSE)*'32'!$G$11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kosten'!D60:E158,2,FALSE)*'32'!$G$11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kosten'!D61:E159,2,FALSE)*'32'!$G$11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kosten'!D62:E160,2,FALSE)*'32'!$G$11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kosten'!D63:E161,2,FALSE)*'32'!$G$11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kosten'!D64:E162,2,FALSE)*'32'!$G$11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kosten'!D65:E163,2,FALSE)*'32'!$G$11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kosten'!D66:E164,2,FALSE)*'32'!$G$11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kosten'!D67:E165,2,FALSE)*'32'!$G$11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kosten'!D68:E166,2,FALSE)*'32'!$G$11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kosten'!D69:E167,2,FALSE)*'32'!$G$11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kosten'!D70:E168,2,FALSE)*'32'!$G$11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kosten'!D71:E169,2,FALSE)*'32'!$G$11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kosten'!D72:E170,2,FALSE)*'32'!$G$11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kosten'!D73:E171,2,FALSE)*'32'!$G$11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kosten'!D74:E172,2,FALSE)*'32'!$G$11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kosten'!D75:E173,2,FALSE)*'32'!$G$11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kosten'!D76:E174,2,FALSE)*'32'!$G$11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kosten'!D77:E175,2,FALSE)*'32'!$G$11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kosten'!D78:E176,2,FALSE)*'32'!$G$11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kosten'!D79:E177,2,FALSE)*'32'!$G$11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kosten'!D80:E178,2,FALSE)*'32'!$G$11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kosten'!D81:E179,2,FALSE)*'32'!$G$11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kosten'!D82:E180,2,FALSE)*'32'!$G$11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kosten'!D83:E181,2,FALSE)*'32'!$G$11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kosten'!D84:E182,2,FALSE)*'32'!$G$11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kosten'!D85:E183,2,FALSE)*'32'!$G$11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kosten'!D86:E184,2,FALSE)*'32'!$G$11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kosten'!D87:E185,2,FALSE)*'32'!$G$11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kosten'!D88:E186,2,FALSE)*'32'!$G$11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kosten'!D89:E187,2,FALSE)*'32'!$G$11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kosten'!D90:E188,2,FALSE)*'32'!$G$11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kosten'!D91:E189,2,FALSE)*'32'!$G$11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kosten'!D92:E190,2,FALSE)*'32'!$G$11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kosten'!D93:E191,2,FALSE)*'32'!$G$11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kosten'!D94:E192,2,FALSE)*'32'!$G$11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kosten'!D95:E193,2,FALSE)*'32'!$G$11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kosten'!D96:E194,2,FALSE)*'32'!$G$11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kosten'!D97:E195,2,FALSE)*'32'!$G$11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kosten'!D98:E196,2,FALSE)*'32'!$G$11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kosten'!D99:E197,2,FALSE)*'32'!$G$11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kosten'!D100:E198,2,FALSE)*'32'!$G$11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kosten'!D101:E199,2,FALSE)*'32'!$G$11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kosten'!D102:E200,2,FALSE)*'32'!$G$11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kosten'!D103:E201,2,FALSE)*'32'!$G$11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kosten'!D104:E202,2,FALSE)*'32'!$G$11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kosten'!D105:E203,2,FALSE)*'32'!$G$11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kosten'!D106:E204,2,FALSE)*'32'!$G$11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kosten'!D107:E205,2,FALSE)*'32'!$G$11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kosten'!D108:E206,2,FALSE)*'32'!$G$11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kosten'!D109:E207,2,FALSE)*'32'!$G$11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kosten'!D110:E208,2,FALSE)*'32'!$G$11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kosten'!D111:E209,2,FALSE)*'32'!$G$11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kosten'!D112:E210,2,FALSE)*'32'!$G$11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kosten'!D113:E211,2,FALSE)*'32'!$G$11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kosten'!D114:E212,2,FALSE)*'32'!$G$11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kosten'!D115:E213,2,FALSE)*'32'!$G$11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kosten'!D116:E214,2,FALSE)*'32'!$G$11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kosten'!D117:E215,2,FALSE)*'32'!$G$11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kosten'!D118:E216,2,FALSE)*'32'!$G$11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kosten'!D119:E217,2,FALSE)*'32'!$G$11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kosten'!D120:E218,2,FALSE)*'32'!$G$11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kosten'!D121:E219,2,FALSE)*'32'!$G$11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kosten'!D122:E220,2,FALSE)*'32'!$G$11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kosten'!D123:E221,2,FALSE)*'32'!$G$11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kosten'!D124:E222,2,FALSE)*'32'!$G$11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kosten'!D125:E223,2,FALSE)*'32'!$G$11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kosten'!D126:E224,2,FALSE)*'32'!$G$11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kosten'!D127:E225,2,FALSE)*'32'!$G$11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kosten'!D128:E226,2,FALSE)*'32'!$G$11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kosten'!D129:E227,2,FALSE)*'32'!$G$11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kosten'!D130:E228,2,FALSE)*'32'!$G$11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kosten'!D131:E229,2,FALSE)*'32'!$G$11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kosten'!D132:E230,2,FALSE)*'32'!$G$11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kosten'!D133:E231,2,FALSE)*'32'!$G$11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kosten'!D134:E232,2,FALSE)*'32'!$G$11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kosten'!D135:E233,2,FALSE)*'32'!$G$11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kosten'!D136:E234,2,FALSE)*'32'!$G$11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kosten'!D137:E235,2,FALSE)*'32'!$G$11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kosten'!D138:E236,2,FALSE)*'32'!$G$11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kosten'!D139:E237,2,FALSE)*'32'!$G$11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kosten'!D140:E238,2,FALSE)*'32'!$G$11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kosten'!D141:E239,2,FALSE)*'32'!$G$11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kosten'!D142:E240,2,FALSE)*'32'!$G$11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kosten'!D143:E241,2,FALSE)*'32'!$G$11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kosten'!D144:E242,2,FALSE)*'32'!$G$11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kosten'!D145:E243,2,FALSE)*'32'!$G$11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kosten'!D146:E244,2,FALSE)*'32'!$G$11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kosten'!D147:E245,2,FALSE)*'32'!$G$11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kosten'!D148:E246,2,FALSE)*'32'!$G$11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kosten'!D149:E247,2,FALSE)*'32'!$G$11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kosten'!D150:E248,2,FALSE)*'32'!$G$11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kosten'!D151:E249,2,FALSE)*'32'!$G$11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kosten'!D152:E250,2,FALSE)*'32'!$G$11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kosten'!D153:E251,2,FALSE)*'32'!$G$11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kosten'!D154:E252,2,FALSE)*'32'!$G$11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kosten'!D155:E253,2,FALSE)*'32'!$G$11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kosten'!D156:E254,2,FALSE)*'32'!$G$11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kosten'!D157:E255,2,FALSE)*'32'!$G$11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kosten'!D158:E256,2,FALSE)*'32'!$G$11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kosten'!D159:E257,2,FALSE)*'32'!$G$11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kosten'!D160:E258,2,FALSE)*'32'!$G$11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kosten'!D161:E259,2,FALSE)*'32'!$G$11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kosten'!D162:E260,2,FALSE)*'32'!$G$11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kosten'!D163:E261,2,FALSE)*'32'!$G$11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kosten'!D164:E262,2,FALSE)*'32'!$G$11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kosten'!D165:E263,2,FALSE)*'32'!$G$11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kosten'!D166:E264,2,FALSE)*'32'!$G$11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kosten'!D167:E265,2,FALSE)*'32'!$G$11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kosten'!D168:E266,2,FALSE)*'32'!$G$11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kosten'!D169:E267,2,FALSE)*'32'!$G$11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kosten'!D170:E268,2,FALSE)*'32'!$G$11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kosten'!D171:E269,2,FALSE)*'32'!$G$11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kosten'!D172:E270,2,FALSE)*'32'!$G$11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kosten'!D173:E271,2,FALSE)*'32'!$G$11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kosten'!D174:E272,2,FALSE)*'32'!$G$11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kosten'!D175:E273,2,FALSE)*'32'!$G$11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kosten'!D176:E274,2,FALSE)*'32'!$G$11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kosten'!D177:E275,2,FALSE)*'32'!$G$11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kosten'!D178:E276,2,FALSE)*'32'!$G$11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kosten'!D179:E277,2,FALSE)*'32'!$G$11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kosten'!D180:E278,2,FALSE)*'32'!$G$11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kosten'!D181:E279,2,FALSE)*'32'!$G$11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kosten'!D182:E280,2,FALSE)*'32'!$G$11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kosten'!D183:E281,2,FALSE)*'32'!$G$11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kosten'!D184:E282,2,FALSE)*'32'!$G$11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kosten'!D185:E283,2,FALSE)*'32'!$G$11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kosten'!D186:E284,2,FALSE)*'32'!$G$11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kosten'!D187:E285,2,FALSE)*'32'!$G$11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kosten'!D188:E286,2,FALSE)*'32'!$G$11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kosten'!D189:E287,2,FALSE)*'32'!$G$11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kosten'!D190:E288,2,FALSE)*'32'!$G$11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kosten'!D191:E289,2,FALSE)*'32'!$G$11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kosten'!D192:E290,2,FALSE)*'32'!$G$11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kosten'!D193:E291,2,FALSE)*'32'!$G$11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kosten'!D194:E292,2,FALSE)*'32'!$G$11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kosten'!D195:E293,2,FALSE)*'32'!$G$11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kosten'!D196:E294,2,FALSE)*'32'!$G$11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kosten'!D197:E295,2,FALSE)*'32'!$G$11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kosten'!D198:E296,2,FALSE)*'32'!$G$11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kosten'!D199:E297,2,FALSE)*'32'!$G$11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q9cS7LoIemKTXiZTJQv9HcpdiQ6aXRVW1/OKT2E4TZ25JoNkoH5/v5MD+7jwaucjWlC3oT+URoWu9w9dlaGVtw==" saltValue="sgaLq09AKL4zRgR9CM8ab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02BD7B3-372C-4A2E-936E-003FF62879A3}">
          <x14:formula1>
            <xm:f>'Dropdown vloerafw en cat'!$B$2:$B$13</xm:f>
          </x14:formula1>
          <xm:sqref>H5:H199</xm:sqref>
        </x14:dataValidation>
        <x14:dataValidation type="list" allowBlank="1" showInputMessage="1" showErrorMessage="1" xr:uid="{49673864-E63E-4D7B-9DAE-BAFE571B723B}">
          <x14:formula1>
            <xm:f>'Dropdown vloerafw en cat'!$P$2:$P$47</xm:f>
          </x14:formula1>
          <xm:sqref>C5:C199</xm:sqref>
        </x14:dataValidation>
        <x14:dataValidation type="list" allowBlank="1" showInputMessage="1" showErrorMessage="1" xr:uid="{52A02F57-A06A-4B61-8AB2-489FEE4F3F4F}">
          <x14:formula1>
            <xm:f>'Dropdown vloerafw en cat'!$K$2:$K$13</xm:f>
          </x14:formula1>
          <xm:sqref>D5:D199</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2F2F-7483-43B3-8977-4B40A4631C56}">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'33a'!L200/'33a'!M200</f>
        <v>#N/A</v>
      </c>
      <c r="G11" s="142">
        <v>1</v>
      </c>
      <c r="H11" s="139" t="e">
        <f>('33a'!M200*Offertetarief)*G11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GETPIVOTDATA("m2",'33a'!$H$205,"Cat.","G")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GETPIVOTDATA("m2",'33a'!$A$205,"vloerafwerking","Linoleum")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GETPIVOTDATA("m2",'33a'!$A$205,"vloerafwerking","Tapijt")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qkuy6pFkR21s8wb04FwIRcTdKE6JyRHxfnVIRO6bK7CNaGOn3JOHxPJ+6pUSe3LG49XpBoywhE2zFu6XO3rgCw==" saltValue="/oWcKdfr++LggjvFH1c64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1361C-19EC-415F-A9FE-B4C3EDFFDAFD}">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(her)controles'!A37</f>
        <v>33</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kosten'!D5:E103,2,FALSE)*'33'!$G$11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kosten'!D6:E104,2,FALSE)*'33'!$G$11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kosten'!D7:E105,2,FALSE)*'33'!$G$11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kosten'!D8:E106,2,FALSE)*'33'!$G$11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kosten'!D9:E107,2,FALSE)*'33'!$G$11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kosten'!D10:E108,2,FALSE)*'33'!$G$11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kosten'!D11:E109,2,FALSE)*'33'!$G$11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kosten'!D12:E110,2,FALSE)*'33'!$G$11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kosten'!D13:E111,2,FALSE)*'33'!$G$11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kosten'!D14:E112,2,FALSE)*'33'!$G$11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kosten'!D15:E113,2,FALSE)*'33'!$G$11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kosten'!D16:E114,2,FALSE)*'33'!$G$11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kosten'!D17:E115,2,FALSE)*'33'!$G$11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kosten'!D18:E116,2,FALSE)*'33'!$G$11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kosten'!D19:E117,2,FALSE)*'33'!$G$11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kosten'!D20:E118,2,FALSE)*'33'!$G$11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kosten'!D21:E119,2,FALSE)*'33'!$G$11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kosten'!D22:E120,2,FALSE)*'33'!$G$11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kosten'!D23:E121,2,FALSE)*'33'!$G$11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kosten'!D24:E122,2,FALSE)*'33'!$G$11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kosten'!D25:E123,2,FALSE)*'33'!$G$11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kosten'!D26:E124,2,FALSE)*'33'!$G$11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kosten'!D27:E125,2,FALSE)*'33'!$G$11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kosten'!D28:E126,2,FALSE)*'33'!$G$11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kosten'!D29:E127,2,FALSE)*'33'!$G$11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kosten'!D30:E128,2,FALSE)*'33'!$G$11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kosten'!D31:E129,2,FALSE)*'33'!$G$11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kosten'!D32:E130,2,FALSE)*'33'!$G$11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kosten'!D33:E131,2,FALSE)*'33'!$G$11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kosten'!D34:E132,2,FALSE)*'33'!$G$11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kosten'!D35:E133,2,FALSE)*'33'!$G$11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kosten'!D36:E134,2,FALSE)*'33'!$G$11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kosten'!D37:E135,2,FALSE)*'33'!$G$11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kosten'!D38:E136,2,FALSE)*'33'!$G$11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kosten'!D39:E137,2,FALSE)*'33'!$G$11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kosten'!D40:E138,2,FALSE)*'33'!$G$11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kosten'!D41:E139,2,FALSE)*'33'!$G$11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kosten'!D42:E140,2,FALSE)*'33'!$G$11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kosten'!D43:E141,2,FALSE)*'33'!$G$11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kosten'!D44:E142,2,FALSE)*'33'!$G$11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kosten'!D45:E143,2,FALSE)*'33'!$G$11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kosten'!D46:E144,2,FALSE)*'33'!$G$11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kosten'!D47:E145,2,FALSE)*'33'!$G$11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kosten'!D48:E146,2,FALSE)*'33'!$G$11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kosten'!D49:E147,2,FALSE)*'33'!$G$11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kosten'!D50:E148,2,FALSE)*'33'!$G$11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kosten'!D51:E149,2,FALSE)*'33'!$G$11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kosten'!D52:E150,2,FALSE)*'33'!$G$11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kosten'!D53:E151,2,FALSE)*'33'!$G$11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kosten'!D54:E152,2,FALSE)*'33'!$G$11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kosten'!D55:E153,2,FALSE)*'33'!$G$11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kosten'!D56:E154,2,FALSE)*'33'!$G$11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kosten'!D57:E155,2,FALSE)*'33'!$G$11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kosten'!D58:E156,2,FALSE)*'33'!$G$11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kosten'!D59:E157,2,FALSE)*'33'!$G$11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kosten'!D60:E158,2,FALSE)*'33'!$G$11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kosten'!D61:E159,2,FALSE)*'33'!$G$11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kosten'!D62:E160,2,FALSE)*'33'!$G$11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kosten'!D63:E161,2,FALSE)*'33'!$G$11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kosten'!D64:E162,2,FALSE)*'33'!$G$11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kosten'!D65:E163,2,FALSE)*'33'!$G$11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kosten'!D66:E164,2,FALSE)*'33'!$G$11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kosten'!D67:E165,2,FALSE)*'33'!$G$11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kosten'!D68:E166,2,FALSE)*'33'!$G$11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kosten'!D69:E167,2,FALSE)*'33'!$G$11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kosten'!D70:E168,2,FALSE)*'33'!$G$11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kosten'!D71:E169,2,FALSE)*'33'!$G$11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kosten'!D72:E170,2,FALSE)*'33'!$G$11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kosten'!D73:E171,2,FALSE)*'33'!$G$11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kosten'!D74:E172,2,FALSE)*'33'!$G$11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kosten'!D75:E173,2,FALSE)*'33'!$G$11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kosten'!D76:E174,2,FALSE)*'33'!$G$11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kosten'!D77:E175,2,FALSE)*'33'!$G$11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kosten'!D78:E176,2,FALSE)*'33'!$G$11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kosten'!D79:E177,2,FALSE)*'33'!$G$11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kosten'!D80:E178,2,FALSE)*'33'!$G$11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kosten'!D81:E179,2,FALSE)*'33'!$G$11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kosten'!D82:E180,2,FALSE)*'33'!$G$11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kosten'!D83:E181,2,FALSE)*'33'!$G$11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kosten'!D84:E182,2,FALSE)*'33'!$G$11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kosten'!D85:E183,2,FALSE)*'33'!$G$11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kosten'!D86:E184,2,FALSE)*'33'!$G$11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kosten'!D87:E185,2,FALSE)*'33'!$G$11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kosten'!D88:E186,2,FALSE)*'33'!$G$11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kosten'!D89:E187,2,FALSE)*'33'!$G$11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kosten'!D90:E188,2,FALSE)*'33'!$G$11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kosten'!D91:E189,2,FALSE)*'33'!$G$11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kosten'!D92:E190,2,FALSE)*'33'!$G$11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kosten'!D93:E191,2,FALSE)*'33'!$G$11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kosten'!D94:E192,2,FALSE)*'33'!$G$11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kosten'!D95:E193,2,FALSE)*'33'!$G$11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kosten'!D96:E194,2,FALSE)*'33'!$G$11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kosten'!D97:E195,2,FALSE)*'33'!$G$11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kosten'!D98:E196,2,FALSE)*'33'!$G$11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kosten'!D99:E197,2,FALSE)*'33'!$G$11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kosten'!D100:E198,2,FALSE)*'33'!$G$11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kosten'!D101:E199,2,FALSE)*'33'!$G$11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kosten'!D102:E200,2,FALSE)*'33'!$G$11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kosten'!D103:E201,2,FALSE)*'33'!$G$11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kosten'!D104:E202,2,FALSE)*'33'!$G$11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kosten'!D105:E203,2,FALSE)*'33'!$G$11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kosten'!D106:E204,2,FALSE)*'33'!$G$11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kosten'!D107:E205,2,FALSE)*'33'!$G$11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kosten'!D108:E206,2,FALSE)*'33'!$G$11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kosten'!D109:E207,2,FALSE)*'33'!$G$11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kosten'!D110:E208,2,FALSE)*'33'!$G$11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kosten'!D111:E209,2,FALSE)*'33'!$G$11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kosten'!D112:E210,2,FALSE)*'33'!$G$11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kosten'!D113:E211,2,FALSE)*'33'!$G$11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kosten'!D114:E212,2,FALSE)*'33'!$G$11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kosten'!D115:E213,2,FALSE)*'33'!$G$11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kosten'!D116:E214,2,FALSE)*'33'!$G$11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kosten'!D117:E215,2,FALSE)*'33'!$G$11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kosten'!D118:E216,2,FALSE)*'33'!$G$11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kosten'!D119:E217,2,FALSE)*'33'!$G$11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kosten'!D120:E218,2,FALSE)*'33'!$G$11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kosten'!D121:E219,2,FALSE)*'33'!$G$11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kosten'!D122:E220,2,FALSE)*'33'!$G$11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kosten'!D123:E221,2,FALSE)*'33'!$G$11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kosten'!D124:E222,2,FALSE)*'33'!$G$11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kosten'!D125:E223,2,FALSE)*'33'!$G$11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kosten'!D126:E224,2,FALSE)*'33'!$G$11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kosten'!D127:E225,2,FALSE)*'33'!$G$11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kosten'!D128:E226,2,FALSE)*'33'!$G$11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kosten'!D129:E227,2,FALSE)*'33'!$G$11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kosten'!D130:E228,2,FALSE)*'33'!$G$11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kosten'!D131:E229,2,FALSE)*'33'!$G$11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kosten'!D132:E230,2,FALSE)*'33'!$G$11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kosten'!D133:E231,2,FALSE)*'33'!$G$11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kosten'!D134:E232,2,FALSE)*'33'!$G$11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kosten'!D135:E233,2,FALSE)*'33'!$G$11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kosten'!D136:E234,2,FALSE)*'33'!$G$11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kosten'!D137:E235,2,FALSE)*'33'!$G$11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kosten'!D138:E236,2,FALSE)*'33'!$G$11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kosten'!D139:E237,2,FALSE)*'33'!$G$11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kosten'!D140:E238,2,FALSE)*'33'!$G$11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kosten'!D141:E239,2,FALSE)*'33'!$G$11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kosten'!D142:E240,2,FALSE)*'33'!$G$11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kosten'!D143:E241,2,FALSE)*'33'!$G$11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kosten'!D144:E242,2,FALSE)*'33'!$G$11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kosten'!D145:E243,2,FALSE)*'33'!$G$11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kosten'!D146:E244,2,FALSE)*'33'!$G$11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kosten'!D147:E245,2,FALSE)*'33'!$G$11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kosten'!D148:E246,2,FALSE)*'33'!$G$11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kosten'!D149:E247,2,FALSE)*'33'!$G$11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kosten'!D150:E248,2,FALSE)*'33'!$G$11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kosten'!D151:E249,2,FALSE)*'33'!$G$11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kosten'!D152:E250,2,FALSE)*'33'!$G$11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kosten'!D153:E251,2,FALSE)*'33'!$G$11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kosten'!D154:E252,2,FALSE)*'33'!$G$11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kosten'!D155:E253,2,FALSE)*'33'!$G$11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kosten'!D156:E254,2,FALSE)*'33'!$G$11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kosten'!D157:E255,2,FALSE)*'33'!$G$11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kosten'!D158:E256,2,FALSE)*'33'!$G$11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kosten'!D159:E257,2,FALSE)*'33'!$G$11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kosten'!D160:E258,2,FALSE)*'33'!$G$11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kosten'!D161:E259,2,FALSE)*'33'!$G$11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kosten'!D162:E260,2,FALSE)*'33'!$G$11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kosten'!D163:E261,2,FALSE)*'33'!$G$11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kosten'!D164:E262,2,FALSE)*'33'!$G$11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kosten'!D165:E263,2,FALSE)*'33'!$G$11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kosten'!D166:E264,2,FALSE)*'33'!$G$11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kosten'!D167:E265,2,FALSE)*'33'!$G$11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kosten'!D168:E266,2,FALSE)*'33'!$G$11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kosten'!D169:E267,2,FALSE)*'33'!$G$11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kosten'!D170:E268,2,FALSE)*'33'!$G$11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kosten'!D171:E269,2,FALSE)*'33'!$G$11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kosten'!D172:E270,2,FALSE)*'33'!$G$11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kosten'!D173:E271,2,FALSE)*'33'!$G$11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kosten'!D174:E272,2,FALSE)*'33'!$G$11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kosten'!D175:E273,2,FALSE)*'33'!$G$11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kosten'!D176:E274,2,FALSE)*'33'!$G$11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kosten'!D177:E275,2,FALSE)*'33'!$G$11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kosten'!D178:E276,2,FALSE)*'33'!$G$11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kosten'!D179:E277,2,FALSE)*'33'!$G$11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kosten'!D180:E278,2,FALSE)*'33'!$G$11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kosten'!D181:E279,2,FALSE)*'33'!$G$11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kosten'!D182:E280,2,FALSE)*'33'!$G$11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kosten'!D183:E281,2,FALSE)*'33'!$G$11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kosten'!D184:E282,2,FALSE)*'33'!$G$11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kosten'!D185:E283,2,FALSE)*'33'!$G$11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kosten'!D186:E284,2,FALSE)*'33'!$G$11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kosten'!D187:E285,2,FALSE)*'33'!$G$11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kosten'!D188:E286,2,FALSE)*'33'!$G$11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kosten'!D189:E287,2,FALSE)*'33'!$G$11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kosten'!D190:E288,2,FALSE)*'33'!$G$11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kosten'!D191:E289,2,FALSE)*'33'!$G$11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kosten'!D192:E290,2,FALSE)*'33'!$G$11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kosten'!D193:E291,2,FALSE)*'33'!$G$11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kosten'!D194:E292,2,FALSE)*'33'!$G$11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kosten'!D195:E293,2,FALSE)*'33'!$G$11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kosten'!D196:E294,2,FALSE)*'33'!$G$11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kosten'!D197:E295,2,FALSE)*'33'!$G$11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kosten'!D198:E296,2,FALSE)*'33'!$G$11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kosten'!D199:E297,2,FALSE)*'33'!$G$11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8kXtjSkO5A1CFUePJHphIlz0v4SkqV0mce0STw/SnHgF+Sz/b6qpLB+brJ5b6DhEwKE9bDVwHuBHyzm8drCYgg==" saltValue="tr6esU+XbVQRLyskLmymT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4E61F6C-BFDD-42E4-BB3E-1B8427405C84}">
          <x14:formula1>
            <xm:f>'Dropdown vloerafw en cat'!$B$2:$B$13</xm:f>
          </x14:formula1>
          <xm:sqref>H5:H199</xm:sqref>
        </x14:dataValidation>
        <x14:dataValidation type="list" allowBlank="1" showInputMessage="1" showErrorMessage="1" xr:uid="{B161EE49-E0CA-42CF-970D-E8BF228E2184}">
          <x14:formula1>
            <xm:f>'Dropdown vloerafw en cat'!$P$2:$P$47</xm:f>
          </x14:formula1>
          <xm:sqref>C5:C199</xm:sqref>
        </x14:dataValidation>
        <x14:dataValidation type="list" allowBlank="1" showInputMessage="1" showErrorMessage="1" xr:uid="{8D2CE125-AAB3-46DC-AE68-42D706BDC05F}">
          <x14:formula1>
            <xm:f>'Dropdown vloerafw en cat'!$K$2:$K$13</xm:f>
          </x14:formula1>
          <xm:sqref>D5:D199</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E818A-E79F-4A30-9459-364262F3A0CD}">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'34a'!L200/'34a'!M200</f>
        <v>#N/A</v>
      </c>
      <c r="G11" s="142">
        <v>1</v>
      </c>
      <c r="H11" s="139" t="e">
        <f>('34a'!M200*Offertetarief)*G11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GETPIVOTDATA("m2",'34a'!$H$205,"Cat.","G")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GETPIVOTDATA("m2",'34a'!$A$205,"vloerafwerking","Linoleum")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GETPIVOTDATA("m2",'34a'!$A$205,"vloerafwerking","Tapijt")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cq4cDc2MKcERSu06edB0Nm4x9EtbhbzyTbUySF0iy8xIBspBmWST0jKAVPCF1DIkOJAOjz5xpqXeq36T+/ojSA==" saltValue="kDMdC4q2YPFAG3XiXUt3F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2865-854F-4E4F-BCF1-644FBA854BAE}">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(her)controles'!A38</f>
        <v>34</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kosten'!D5:E103,2,FALSE)*'34'!$G$11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kosten'!D6:E104,2,FALSE)*'34'!$G$11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kosten'!D7:E105,2,FALSE)*'34'!$G$11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kosten'!D8:E106,2,FALSE)*'34'!$G$11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kosten'!D9:E107,2,FALSE)*'34'!$G$11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kosten'!D10:E108,2,FALSE)*'34'!$G$11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kosten'!D11:E109,2,FALSE)*'34'!$G$11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kosten'!D12:E110,2,FALSE)*'34'!$G$11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kosten'!D13:E111,2,FALSE)*'34'!$G$11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kosten'!D14:E112,2,FALSE)*'34'!$G$11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kosten'!D15:E113,2,FALSE)*'34'!$G$11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kosten'!D16:E114,2,FALSE)*'34'!$G$11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kosten'!D17:E115,2,FALSE)*'34'!$G$11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kosten'!D18:E116,2,FALSE)*'34'!$G$11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kosten'!D19:E117,2,FALSE)*'34'!$G$11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kosten'!D20:E118,2,FALSE)*'34'!$G$11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kosten'!D21:E119,2,FALSE)*'34'!$G$11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kosten'!D22:E120,2,FALSE)*'34'!$G$11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kosten'!D23:E121,2,FALSE)*'34'!$G$11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kosten'!D24:E122,2,FALSE)*'34'!$G$11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kosten'!D25:E123,2,FALSE)*'34'!$G$11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kosten'!D26:E124,2,FALSE)*'34'!$G$11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kosten'!D27:E125,2,FALSE)*'34'!$G$11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kosten'!D28:E126,2,FALSE)*'34'!$G$11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kosten'!D29:E127,2,FALSE)*'34'!$G$11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kosten'!D30:E128,2,FALSE)*'34'!$G$11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kosten'!D31:E129,2,FALSE)*'34'!$G$11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kosten'!D32:E130,2,FALSE)*'34'!$G$11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kosten'!D33:E131,2,FALSE)*'34'!$G$11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kosten'!D34:E132,2,FALSE)*'34'!$G$11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kosten'!D35:E133,2,FALSE)*'34'!$G$11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kosten'!D36:E134,2,FALSE)*'34'!$G$11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kosten'!D37:E135,2,FALSE)*'34'!$G$11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kosten'!D38:E136,2,FALSE)*'34'!$G$11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kosten'!D39:E137,2,FALSE)*'34'!$G$11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kosten'!D40:E138,2,FALSE)*'34'!$G$11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kosten'!D41:E139,2,FALSE)*'34'!$G$11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kosten'!D42:E140,2,FALSE)*'34'!$G$11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kosten'!D43:E141,2,FALSE)*'34'!$G$11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kosten'!D44:E142,2,FALSE)*'34'!$G$11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kosten'!D45:E143,2,FALSE)*'34'!$G$11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kosten'!D46:E144,2,FALSE)*'34'!$G$11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kosten'!D47:E145,2,FALSE)*'34'!$G$11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kosten'!D48:E146,2,FALSE)*'34'!$G$11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kosten'!D49:E147,2,FALSE)*'34'!$G$11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kosten'!D50:E148,2,FALSE)*'34'!$G$11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kosten'!D51:E149,2,FALSE)*'34'!$G$11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kosten'!D52:E150,2,FALSE)*'34'!$G$11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kosten'!D53:E151,2,FALSE)*'34'!$G$11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kosten'!D54:E152,2,FALSE)*'34'!$G$11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kosten'!D55:E153,2,FALSE)*'34'!$G$11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kosten'!D56:E154,2,FALSE)*'34'!$G$11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kosten'!D57:E155,2,FALSE)*'34'!$G$11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kosten'!D58:E156,2,FALSE)*'34'!$G$11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kosten'!D59:E157,2,FALSE)*'34'!$G$11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kosten'!D60:E158,2,FALSE)*'34'!$G$11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kosten'!D61:E159,2,FALSE)*'34'!$G$11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kosten'!D62:E160,2,FALSE)*'34'!$G$11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kosten'!D63:E161,2,FALSE)*'34'!$G$11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kosten'!D64:E162,2,FALSE)*'34'!$G$11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kosten'!D65:E163,2,FALSE)*'34'!$G$11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kosten'!D66:E164,2,FALSE)*'34'!$G$11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kosten'!D67:E165,2,FALSE)*'34'!$G$11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kosten'!D68:E166,2,FALSE)*'34'!$G$11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kosten'!D69:E167,2,FALSE)*'34'!$G$11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kosten'!D70:E168,2,FALSE)*'34'!$G$11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kosten'!D71:E169,2,FALSE)*'34'!$G$11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kosten'!D72:E170,2,FALSE)*'34'!$G$11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kosten'!D73:E171,2,FALSE)*'34'!$G$11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kosten'!D74:E172,2,FALSE)*'34'!$G$11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kosten'!D75:E173,2,FALSE)*'34'!$G$11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kosten'!D76:E174,2,FALSE)*'34'!$G$11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kosten'!D77:E175,2,FALSE)*'34'!$G$11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kosten'!D78:E176,2,FALSE)*'34'!$G$11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kosten'!D79:E177,2,FALSE)*'34'!$G$11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kosten'!D80:E178,2,FALSE)*'34'!$G$11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kosten'!D81:E179,2,FALSE)*'34'!$G$11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kosten'!D82:E180,2,FALSE)*'34'!$G$11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kosten'!D83:E181,2,FALSE)*'34'!$G$11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kosten'!D84:E182,2,FALSE)*'34'!$G$11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kosten'!D85:E183,2,FALSE)*'34'!$G$11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kosten'!D86:E184,2,FALSE)*'34'!$G$11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kosten'!D87:E185,2,FALSE)*'34'!$G$11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kosten'!D88:E186,2,FALSE)*'34'!$G$11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kosten'!D89:E187,2,FALSE)*'34'!$G$11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kosten'!D90:E188,2,FALSE)*'34'!$G$11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kosten'!D91:E189,2,FALSE)*'34'!$G$11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kosten'!D92:E190,2,FALSE)*'34'!$G$11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kosten'!D93:E191,2,FALSE)*'34'!$G$11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kosten'!D94:E192,2,FALSE)*'34'!$G$11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kosten'!D95:E193,2,FALSE)*'34'!$G$11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kosten'!D96:E194,2,FALSE)*'34'!$G$11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kosten'!D97:E195,2,FALSE)*'34'!$G$11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kosten'!D98:E196,2,FALSE)*'34'!$G$11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kosten'!D99:E197,2,FALSE)*'34'!$G$11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kosten'!D100:E198,2,FALSE)*'34'!$G$11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kosten'!D101:E199,2,FALSE)*'34'!$G$11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kosten'!D102:E200,2,FALSE)*'34'!$G$11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kosten'!D103:E201,2,FALSE)*'34'!$G$11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kosten'!D104:E202,2,FALSE)*'34'!$G$11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kosten'!D105:E203,2,FALSE)*'34'!$G$11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kosten'!D106:E204,2,FALSE)*'34'!$G$11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kosten'!D107:E205,2,FALSE)*'34'!$G$11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kosten'!D108:E206,2,FALSE)*'34'!$G$11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kosten'!D109:E207,2,FALSE)*'34'!$G$11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kosten'!D110:E208,2,FALSE)*'34'!$G$11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kosten'!D111:E209,2,FALSE)*'34'!$G$11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kosten'!D112:E210,2,FALSE)*'34'!$G$11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kosten'!D113:E211,2,FALSE)*'34'!$G$11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kosten'!D114:E212,2,FALSE)*'34'!$G$11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kosten'!D115:E213,2,FALSE)*'34'!$G$11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kosten'!D116:E214,2,FALSE)*'34'!$G$11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kosten'!D117:E215,2,FALSE)*'34'!$G$11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kosten'!D118:E216,2,FALSE)*'34'!$G$11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kosten'!D119:E217,2,FALSE)*'34'!$G$11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kosten'!D120:E218,2,FALSE)*'34'!$G$11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kosten'!D121:E219,2,FALSE)*'34'!$G$11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kosten'!D122:E220,2,FALSE)*'34'!$G$11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kosten'!D123:E221,2,FALSE)*'34'!$G$11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kosten'!D124:E222,2,FALSE)*'34'!$G$11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kosten'!D125:E223,2,FALSE)*'34'!$G$11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kosten'!D126:E224,2,FALSE)*'34'!$G$11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kosten'!D127:E225,2,FALSE)*'34'!$G$11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kosten'!D128:E226,2,FALSE)*'34'!$G$11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kosten'!D129:E227,2,FALSE)*'34'!$G$11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kosten'!D130:E228,2,FALSE)*'34'!$G$11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kosten'!D131:E229,2,FALSE)*'34'!$G$11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kosten'!D132:E230,2,FALSE)*'34'!$G$11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kosten'!D133:E231,2,FALSE)*'34'!$G$11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kosten'!D134:E232,2,FALSE)*'34'!$G$11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kosten'!D135:E233,2,FALSE)*'34'!$G$11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kosten'!D136:E234,2,FALSE)*'34'!$G$11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kosten'!D137:E235,2,FALSE)*'34'!$G$11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kosten'!D138:E236,2,FALSE)*'34'!$G$11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kosten'!D139:E237,2,FALSE)*'34'!$G$11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kosten'!D140:E238,2,FALSE)*'34'!$G$11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kosten'!D141:E239,2,FALSE)*'34'!$G$11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kosten'!D142:E240,2,FALSE)*'34'!$G$11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kosten'!D143:E241,2,FALSE)*'34'!$G$11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kosten'!D144:E242,2,FALSE)*'34'!$G$11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kosten'!D145:E243,2,FALSE)*'34'!$G$11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kosten'!D146:E244,2,FALSE)*'34'!$G$11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kosten'!D147:E245,2,FALSE)*'34'!$G$11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kosten'!D148:E246,2,FALSE)*'34'!$G$11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kosten'!D149:E247,2,FALSE)*'34'!$G$11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kosten'!D150:E248,2,FALSE)*'34'!$G$11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kosten'!D151:E249,2,FALSE)*'34'!$G$11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kosten'!D152:E250,2,FALSE)*'34'!$G$11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kosten'!D153:E251,2,FALSE)*'34'!$G$11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kosten'!D154:E252,2,FALSE)*'34'!$G$11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kosten'!D155:E253,2,FALSE)*'34'!$G$11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kosten'!D156:E254,2,FALSE)*'34'!$G$11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kosten'!D157:E255,2,FALSE)*'34'!$G$11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kosten'!D158:E256,2,FALSE)*'34'!$G$11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kosten'!D159:E257,2,FALSE)*'34'!$G$11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kosten'!D160:E258,2,FALSE)*'34'!$G$11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kosten'!D161:E259,2,FALSE)*'34'!$G$11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kosten'!D162:E260,2,FALSE)*'34'!$G$11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kosten'!D163:E261,2,FALSE)*'34'!$G$11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kosten'!D164:E262,2,FALSE)*'34'!$G$11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kosten'!D165:E263,2,FALSE)*'34'!$G$11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kosten'!D166:E264,2,FALSE)*'34'!$G$11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kosten'!D167:E265,2,FALSE)*'34'!$G$11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kosten'!D168:E266,2,FALSE)*'34'!$G$11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kosten'!D169:E267,2,FALSE)*'34'!$G$11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kosten'!D170:E268,2,FALSE)*'34'!$G$11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kosten'!D171:E269,2,FALSE)*'34'!$G$11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kosten'!D172:E270,2,FALSE)*'34'!$G$11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kosten'!D173:E271,2,FALSE)*'34'!$G$11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kosten'!D174:E272,2,FALSE)*'34'!$G$11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kosten'!D175:E273,2,FALSE)*'34'!$G$11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kosten'!D176:E274,2,FALSE)*'34'!$G$11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kosten'!D177:E275,2,FALSE)*'34'!$G$11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kosten'!D178:E276,2,FALSE)*'34'!$G$11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kosten'!D179:E277,2,FALSE)*'34'!$G$11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kosten'!D180:E278,2,FALSE)*'34'!$G$11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kosten'!D181:E279,2,FALSE)*'34'!$G$11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kosten'!D182:E280,2,FALSE)*'34'!$G$11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kosten'!D183:E281,2,FALSE)*'34'!$G$11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kosten'!D184:E282,2,FALSE)*'34'!$G$11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kosten'!D185:E283,2,FALSE)*'34'!$G$11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kosten'!D186:E284,2,FALSE)*'34'!$G$11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kosten'!D187:E285,2,FALSE)*'34'!$G$11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kosten'!D188:E286,2,FALSE)*'34'!$G$11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kosten'!D189:E287,2,FALSE)*'34'!$G$11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kosten'!D190:E288,2,FALSE)*'34'!$G$11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kosten'!D191:E289,2,FALSE)*'34'!$G$11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kosten'!D192:E290,2,FALSE)*'34'!$G$11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kosten'!D193:E291,2,FALSE)*'34'!$G$11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kosten'!D194:E292,2,FALSE)*'34'!$G$11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kosten'!D195:E293,2,FALSE)*'34'!$G$11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kosten'!D196:E294,2,FALSE)*'34'!$G$11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kosten'!D197:E295,2,FALSE)*'34'!$G$11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kosten'!D198:E296,2,FALSE)*'34'!$G$11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kosten'!D199:E297,2,FALSE)*'34'!$G$11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259</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9gRWMj8VEHoJVI3AcKG2O6/qNrgcCMUrfUbS4eimI86yDK+BGyKFy+qPnnDvh8tgmCorKeYrGQgynqmkU3z3OA==" saltValue="/ET9AXa5erhV9Hsbh1I7t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898DCC2-99AA-41C9-8501-1725C53407D2}">
          <x14:formula1>
            <xm:f>'Dropdown vloerafw en cat'!$B$2:$B$13</xm:f>
          </x14:formula1>
          <xm:sqref>H5:H199</xm:sqref>
        </x14:dataValidation>
        <x14:dataValidation type="list" allowBlank="1" showInputMessage="1" showErrorMessage="1" xr:uid="{C9EBC3F8-421B-4FCA-854A-9374CC064136}">
          <x14:formula1>
            <xm:f>'Dropdown vloerafw en cat'!$P$2:$P$47</xm:f>
          </x14:formula1>
          <xm:sqref>C5:C199</xm:sqref>
        </x14:dataValidation>
        <x14:dataValidation type="list" allowBlank="1" showInputMessage="1" showErrorMessage="1" xr:uid="{004AFB2F-4C00-4AF4-A29D-B474D1ABAA31}">
          <x14:formula1>
            <xm:f>'Dropdown vloerafw en cat'!$K$2:$K$13</xm:f>
          </x14:formula1>
          <xm:sqref>D5:D199</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00A5-543B-4005-A044-81E508DF0106}">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'35a'!L200/'35a'!M200</f>
        <v>#N/A</v>
      </c>
      <c r="G11" s="142">
        <v>1</v>
      </c>
      <c r="H11" s="139" t="e">
        <f>('35a'!M200*Offertetarief)*G11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GETPIVOTDATA("m2",'35a'!$H$205,"Cat.","G")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GETPIVOTDATA("m2",'35a'!$A$205,"vloerafwerking","Linoleum")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GETPIVOTDATA("m2",'35a'!$A$205,"vloerafwerking","Tapijt")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F4f+S8LGBGB/dyAY0HwbwO4XfUWVlLeAFmyXWnGd+C+YOof65Efjx7m+fY+vB+WFLcfILRzN3Prwka2/0Gaj4A==" saltValue="u9imhcAZ5t+YJIeq4H8AW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752ED-BF3A-4936-A0F7-BF004011E76C}">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(her)controles'!A39</f>
        <v>35</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kosten'!D5:E103,2,FALSE)*'35'!$G$11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kosten'!D6:E104,2,FALSE)*'35'!$G$11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kosten'!D7:E105,2,FALSE)*'35'!$G$11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kosten'!D8:E106,2,FALSE)*'35'!$G$11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kosten'!D9:E107,2,FALSE)*'35'!$G$11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kosten'!D10:E108,2,FALSE)*'35'!$G$11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kosten'!D11:E109,2,FALSE)*'35'!$G$11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kosten'!D12:E110,2,FALSE)*'35'!$G$11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kosten'!D13:E111,2,FALSE)*'35'!$G$11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kosten'!D14:E112,2,FALSE)*'35'!$G$11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kosten'!D15:E113,2,FALSE)*'35'!$G$11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kosten'!D16:E114,2,FALSE)*'35'!$G$11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kosten'!D17:E115,2,FALSE)*'35'!$G$11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kosten'!D18:E116,2,FALSE)*'35'!$G$11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kosten'!D19:E117,2,FALSE)*'35'!$G$11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kosten'!D20:E118,2,FALSE)*'35'!$G$11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kosten'!D21:E119,2,FALSE)*'35'!$G$11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kosten'!D22:E120,2,FALSE)*'35'!$G$11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kosten'!D23:E121,2,FALSE)*'35'!$G$11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kosten'!D24:E122,2,FALSE)*'35'!$G$11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kosten'!D25:E123,2,FALSE)*'35'!$G$11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kosten'!D26:E124,2,FALSE)*'35'!$G$11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kosten'!D27:E125,2,FALSE)*'35'!$G$11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kosten'!D28:E126,2,FALSE)*'35'!$G$11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kosten'!D29:E127,2,FALSE)*'35'!$G$11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kosten'!D30:E128,2,FALSE)*'35'!$G$11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kosten'!D31:E129,2,FALSE)*'35'!$G$11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kosten'!D32:E130,2,FALSE)*'35'!$G$11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kosten'!D33:E131,2,FALSE)*'35'!$G$11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kosten'!D34:E132,2,FALSE)*'35'!$G$11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kosten'!D35:E133,2,FALSE)*'35'!$G$11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kosten'!D36:E134,2,FALSE)*'35'!$G$11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kosten'!D37:E135,2,FALSE)*'35'!$G$11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kosten'!D38:E136,2,FALSE)*'35'!$G$11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kosten'!D39:E137,2,FALSE)*'35'!$G$11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kosten'!D40:E138,2,FALSE)*'35'!$G$11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kosten'!D41:E139,2,FALSE)*'35'!$G$11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kosten'!D42:E140,2,FALSE)*'35'!$G$11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kosten'!D43:E141,2,FALSE)*'35'!$G$11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kosten'!D44:E142,2,FALSE)*'35'!$G$11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kosten'!D45:E143,2,FALSE)*'35'!$G$11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kosten'!D46:E144,2,FALSE)*'35'!$G$11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kosten'!D47:E145,2,FALSE)*'35'!$G$11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kosten'!D48:E146,2,FALSE)*'35'!$G$11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kosten'!D49:E147,2,FALSE)*'35'!$G$11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kosten'!D50:E148,2,FALSE)*'35'!$G$11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kosten'!D51:E149,2,FALSE)*'35'!$G$11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kosten'!D52:E150,2,FALSE)*'35'!$G$11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kosten'!D53:E151,2,FALSE)*'35'!$G$11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kosten'!D54:E152,2,FALSE)*'35'!$G$11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kosten'!D55:E153,2,FALSE)*'35'!$G$11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kosten'!D56:E154,2,FALSE)*'35'!$G$11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kosten'!D57:E155,2,FALSE)*'35'!$G$11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kosten'!D58:E156,2,FALSE)*'35'!$G$11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kosten'!D59:E157,2,FALSE)*'35'!$G$11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kosten'!D60:E158,2,FALSE)*'35'!$G$11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kosten'!D61:E159,2,FALSE)*'35'!$G$11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kosten'!D62:E160,2,FALSE)*'35'!$G$11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kosten'!D63:E161,2,FALSE)*'35'!$G$11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kosten'!D64:E162,2,FALSE)*'35'!$G$11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kosten'!D65:E163,2,FALSE)*'35'!$G$11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kosten'!D66:E164,2,FALSE)*'35'!$G$11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kosten'!D67:E165,2,FALSE)*'35'!$G$11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kosten'!D68:E166,2,FALSE)*'35'!$G$11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kosten'!D69:E167,2,FALSE)*'35'!$G$11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kosten'!D70:E168,2,FALSE)*'35'!$G$11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kosten'!D71:E169,2,FALSE)*'35'!$G$11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kosten'!D72:E170,2,FALSE)*'35'!$G$11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kosten'!D73:E171,2,FALSE)*'35'!$G$11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kosten'!D74:E172,2,FALSE)*'35'!$G$11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kosten'!D75:E173,2,FALSE)*'35'!$G$11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kosten'!D76:E174,2,FALSE)*'35'!$G$11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kosten'!D77:E175,2,FALSE)*'35'!$G$11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kosten'!D78:E176,2,FALSE)*'35'!$G$11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kosten'!D79:E177,2,FALSE)*'35'!$G$11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kosten'!D80:E178,2,FALSE)*'35'!$G$11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kosten'!D81:E179,2,FALSE)*'35'!$G$11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kosten'!D82:E180,2,FALSE)*'35'!$G$11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kosten'!D83:E181,2,FALSE)*'35'!$G$11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kosten'!D84:E182,2,FALSE)*'35'!$G$11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kosten'!D85:E183,2,FALSE)*'35'!$G$11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kosten'!D86:E184,2,FALSE)*'35'!$G$11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kosten'!D87:E185,2,FALSE)*'35'!$G$11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kosten'!D88:E186,2,FALSE)*'35'!$G$11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kosten'!D89:E187,2,FALSE)*'35'!$G$11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kosten'!D90:E188,2,FALSE)*'35'!$G$11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kosten'!D91:E189,2,FALSE)*'35'!$G$11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kosten'!D92:E190,2,FALSE)*'35'!$G$11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kosten'!D93:E191,2,FALSE)*'35'!$G$11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kosten'!D94:E192,2,FALSE)*'35'!$G$11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kosten'!D95:E193,2,FALSE)*'35'!$G$11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kosten'!D96:E194,2,FALSE)*'35'!$G$11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kosten'!D97:E195,2,FALSE)*'35'!$G$11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kosten'!D98:E196,2,FALSE)*'35'!$G$11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kosten'!D99:E197,2,FALSE)*'35'!$G$11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kosten'!D100:E198,2,FALSE)*'35'!$G$11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kosten'!D101:E199,2,FALSE)*'35'!$G$11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kosten'!D102:E200,2,FALSE)*'35'!$G$11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kosten'!D103:E201,2,FALSE)*'35'!$G$11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kosten'!D104:E202,2,FALSE)*'35'!$G$11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kosten'!D105:E203,2,FALSE)*'35'!$G$11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kosten'!D106:E204,2,FALSE)*'35'!$G$11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kosten'!D107:E205,2,FALSE)*'35'!$G$11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kosten'!D108:E206,2,FALSE)*'35'!$G$11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kosten'!D109:E207,2,FALSE)*'35'!$G$11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kosten'!D110:E208,2,FALSE)*'35'!$G$11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kosten'!D111:E209,2,FALSE)*'35'!$G$11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kosten'!D112:E210,2,FALSE)*'35'!$G$11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kosten'!D113:E211,2,FALSE)*'35'!$G$11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kosten'!D114:E212,2,FALSE)*'35'!$G$11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kosten'!D115:E213,2,FALSE)*'35'!$G$11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kosten'!D116:E214,2,FALSE)*'35'!$G$11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kosten'!D117:E215,2,FALSE)*'35'!$G$11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kosten'!D118:E216,2,FALSE)*'35'!$G$11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kosten'!D119:E217,2,FALSE)*'35'!$G$11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kosten'!D120:E218,2,FALSE)*'35'!$G$11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kosten'!D121:E219,2,FALSE)*'35'!$G$11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kosten'!D122:E220,2,FALSE)*'35'!$G$11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kosten'!D123:E221,2,FALSE)*'35'!$G$11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kosten'!D124:E222,2,FALSE)*'35'!$G$11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kosten'!D125:E223,2,FALSE)*'35'!$G$11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kosten'!D126:E224,2,FALSE)*'35'!$G$11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kosten'!D127:E225,2,FALSE)*'35'!$G$11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kosten'!D128:E226,2,FALSE)*'35'!$G$11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kosten'!D129:E227,2,FALSE)*'35'!$G$11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kosten'!D130:E228,2,FALSE)*'35'!$G$11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kosten'!D131:E229,2,FALSE)*'35'!$G$11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kosten'!D132:E230,2,FALSE)*'35'!$G$11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kosten'!D133:E231,2,FALSE)*'35'!$G$11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kosten'!D134:E232,2,FALSE)*'35'!$G$11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kosten'!D135:E233,2,FALSE)*'35'!$G$11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kosten'!D136:E234,2,FALSE)*'35'!$G$11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kosten'!D137:E235,2,FALSE)*'35'!$G$11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kosten'!D138:E236,2,FALSE)*'35'!$G$11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kosten'!D139:E237,2,FALSE)*'35'!$G$11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kosten'!D140:E238,2,FALSE)*'35'!$G$11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kosten'!D141:E239,2,FALSE)*'35'!$G$11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kosten'!D142:E240,2,FALSE)*'35'!$G$11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kosten'!D143:E241,2,FALSE)*'35'!$G$11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kosten'!D144:E242,2,FALSE)*'35'!$G$11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kosten'!D145:E243,2,FALSE)*'35'!$G$11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kosten'!D146:E244,2,FALSE)*'35'!$G$11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kosten'!D147:E245,2,FALSE)*'35'!$G$11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kosten'!D148:E246,2,FALSE)*'35'!$G$11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kosten'!D149:E247,2,FALSE)*'35'!$G$11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kosten'!D150:E248,2,FALSE)*'35'!$G$11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kosten'!D151:E249,2,FALSE)*'35'!$G$11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kosten'!D152:E250,2,FALSE)*'35'!$G$11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kosten'!D153:E251,2,FALSE)*'35'!$G$11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kosten'!D154:E252,2,FALSE)*'35'!$G$11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kosten'!D155:E253,2,FALSE)*'35'!$G$11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kosten'!D156:E254,2,FALSE)*'35'!$G$11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kosten'!D157:E255,2,FALSE)*'35'!$G$11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kosten'!D158:E256,2,FALSE)*'35'!$G$11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kosten'!D159:E257,2,FALSE)*'35'!$G$11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kosten'!D160:E258,2,FALSE)*'35'!$G$11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kosten'!D161:E259,2,FALSE)*'35'!$G$11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kosten'!D162:E260,2,FALSE)*'35'!$G$11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kosten'!D163:E261,2,FALSE)*'35'!$G$11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kosten'!D164:E262,2,FALSE)*'35'!$G$11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kosten'!D165:E263,2,FALSE)*'35'!$G$11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kosten'!D166:E264,2,FALSE)*'35'!$G$11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kosten'!D167:E265,2,FALSE)*'35'!$G$11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kosten'!D168:E266,2,FALSE)*'35'!$G$11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kosten'!D169:E267,2,FALSE)*'35'!$G$11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kosten'!D170:E268,2,FALSE)*'35'!$G$11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kosten'!D171:E269,2,FALSE)*'35'!$G$11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kosten'!D172:E270,2,FALSE)*'35'!$G$11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kosten'!D173:E271,2,FALSE)*'35'!$G$11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kosten'!D174:E272,2,FALSE)*'35'!$G$11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kosten'!D175:E273,2,FALSE)*'35'!$G$11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kosten'!D176:E274,2,FALSE)*'35'!$G$11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kosten'!D177:E275,2,FALSE)*'35'!$G$11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kosten'!D178:E276,2,FALSE)*'35'!$G$11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kosten'!D179:E277,2,FALSE)*'35'!$G$11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kosten'!D180:E278,2,FALSE)*'35'!$G$11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kosten'!D181:E279,2,FALSE)*'35'!$G$11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kosten'!D182:E280,2,FALSE)*'35'!$G$11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kosten'!D183:E281,2,FALSE)*'35'!$G$11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kosten'!D184:E282,2,FALSE)*'35'!$G$11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kosten'!D185:E283,2,FALSE)*'35'!$G$11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kosten'!D186:E284,2,FALSE)*'35'!$G$11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kosten'!D187:E285,2,FALSE)*'35'!$G$11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kosten'!D188:E286,2,FALSE)*'35'!$G$11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kosten'!D189:E287,2,FALSE)*'35'!$G$11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kosten'!D190:E288,2,FALSE)*'35'!$G$11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kosten'!D191:E289,2,FALSE)*'35'!$G$11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kosten'!D192:E290,2,FALSE)*'35'!$G$11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kosten'!D193:E291,2,FALSE)*'35'!$G$11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kosten'!D194:E292,2,FALSE)*'35'!$G$11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kosten'!D195:E293,2,FALSE)*'35'!$G$11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kosten'!D196:E294,2,FALSE)*'35'!$G$11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kosten'!D197:E295,2,FALSE)*'35'!$G$11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kosten'!D198:E296,2,FALSE)*'35'!$G$11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kosten'!D199:E297,2,FALSE)*'35'!$G$11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ukbCeUmwwEUlBZJl1A7cxUUAROwoYPjUHtR6hAnVpZhQsPGESWBLFrea24nE4o14T1JOC/WHfswQ4CwxFSJGdg==" saltValue="NRyhtUT/dVQ4XFSnAqtFg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B31DE47-2B0D-4C56-8BE6-D796DB06506B}">
          <x14:formula1>
            <xm:f>'Dropdown vloerafw en cat'!$B$2:$B$13</xm:f>
          </x14:formula1>
          <xm:sqref>H5:H199</xm:sqref>
        </x14:dataValidation>
        <x14:dataValidation type="list" allowBlank="1" showInputMessage="1" showErrorMessage="1" xr:uid="{D2CC61E2-7BC6-49CC-9AF9-8323652CFA07}">
          <x14:formula1>
            <xm:f>'Dropdown vloerafw en cat'!$P$2:$P$47</xm:f>
          </x14:formula1>
          <xm:sqref>C5:C199</xm:sqref>
        </x14:dataValidation>
        <x14:dataValidation type="list" allowBlank="1" showInputMessage="1" showErrorMessage="1" xr:uid="{8CF0AB58-22CC-49B6-AC3A-47F25A347749}">
          <x14:formula1>
            <xm:f>'Dropdown vloerafw en cat'!$K$2:$K$13</xm:f>
          </x14:formula1>
          <xm:sqref>D5:D199</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556F-6B34-4B2B-A20B-CAB916FED0BB}">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'36a'!L200/'36a'!M200</f>
        <v>#N/A</v>
      </c>
      <c r="G11" s="142">
        <v>1</v>
      </c>
      <c r="H11" s="139" t="e">
        <f>('36a'!M200*Offertetarief)*G11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GETPIVOTDATA("m2",'36a'!$H$205,"Cat.","G")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GETPIVOTDATA("m2",'36a'!$A$205,"vloerafwerking","Linoleum")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GETPIVOTDATA("m2",'36a'!$A$205,"vloerafwerking","Tapijt")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sPCaPKZByceSYuPQ3gzvgKD9Rk6wa8X7AJu/ERPCJUYPh5IXG2n3UaHnEhp8fW0l/P/zzkt0XUHRAM+OfkF4gQ==" saltValue="Hm/1yrRmpIcWUzXLHNuMk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6757-742B-4D3F-BC52-2049C2305601}">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(her)controles'!A40</f>
        <v>36</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kosten'!D5:E103,2,FALSE)*'36'!$G$11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kosten'!D6:E104,2,FALSE)*'36'!$G$11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kosten'!D7:E105,2,FALSE)*'36'!$G$11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kosten'!D8:E106,2,FALSE)*'36'!$G$11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kosten'!D9:E107,2,FALSE)*'36'!$G$11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kosten'!D10:E108,2,FALSE)*'36'!$G$11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kosten'!D11:E109,2,FALSE)*'36'!$G$11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kosten'!D12:E110,2,FALSE)*'36'!$G$11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kosten'!D13:E111,2,FALSE)*'36'!$G$11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kosten'!D14:E112,2,FALSE)*'36'!$G$11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kosten'!D15:E113,2,FALSE)*'36'!$G$11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kosten'!D16:E114,2,FALSE)*'36'!$G$11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kosten'!D17:E115,2,FALSE)*'36'!$G$11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kosten'!D18:E116,2,FALSE)*'36'!$G$11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kosten'!D19:E117,2,FALSE)*'36'!$G$11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kosten'!D20:E118,2,FALSE)*'36'!$G$11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kosten'!D21:E119,2,FALSE)*'36'!$G$11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kosten'!D22:E120,2,FALSE)*'36'!$G$11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kosten'!D23:E121,2,FALSE)*'36'!$G$11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kosten'!D24:E122,2,FALSE)*'36'!$G$11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kosten'!D25:E123,2,FALSE)*'36'!$G$11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kosten'!D26:E124,2,FALSE)*'36'!$G$11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kosten'!D27:E125,2,FALSE)*'36'!$G$11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kosten'!D28:E126,2,FALSE)*'36'!$G$11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kosten'!D29:E127,2,FALSE)*'36'!$G$11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kosten'!D30:E128,2,FALSE)*'36'!$G$11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kosten'!D31:E129,2,FALSE)*'36'!$G$11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kosten'!D32:E130,2,FALSE)*'36'!$G$11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kosten'!D33:E131,2,FALSE)*'36'!$G$11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kosten'!D34:E132,2,FALSE)*'36'!$G$11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kosten'!D35:E133,2,FALSE)*'36'!$G$11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kosten'!D36:E134,2,FALSE)*'36'!$G$11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kosten'!D37:E135,2,FALSE)*'36'!$G$11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kosten'!D38:E136,2,FALSE)*'36'!$G$11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kosten'!D39:E137,2,FALSE)*'36'!$G$11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kosten'!D40:E138,2,FALSE)*'36'!$G$11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kosten'!D41:E139,2,FALSE)*'36'!$G$11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kosten'!D42:E140,2,FALSE)*'36'!$G$11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kosten'!D43:E141,2,FALSE)*'36'!$G$11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kosten'!D44:E142,2,FALSE)*'36'!$G$11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kosten'!D45:E143,2,FALSE)*'36'!$G$11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kosten'!D46:E144,2,FALSE)*'36'!$G$11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kosten'!D47:E145,2,FALSE)*'36'!$G$11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kosten'!D48:E146,2,FALSE)*'36'!$G$11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kosten'!D49:E147,2,FALSE)*'36'!$G$11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kosten'!D50:E148,2,FALSE)*'36'!$G$11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kosten'!D51:E149,2,FALSE)*'36'!$G$11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kosten'!D52:E150,2,FALSE)*'36'!$G$11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kosten'!D53:E151,2,FALSE)*'36'!$G$11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kosten'!D54:E152,2,FALSE)*'36'!$G$11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kosten'!D55:E153,2,FALSE)*'36'!$G$11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kosten'!D56:E154,2,FALSE)*'36'!$G$11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kosten'!D57:E155,2,FALSE)*'36'!$G$11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kosten'!D58:E156,2,FALSE)*'36'!$G$11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kosten'!D59:E157,2,FALSE)*'36'!$G$11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kosten'!D60:E158,2,FALSE)*'36'!$G$11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kosten'!D61:E159,2,FALSE)*'36'!$G$11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kosten'!D62:E160,2,FALSE)*'36'!$G$11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kosten'!D63:E161,2,FALSE)*'36'!$G$11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kosten'!D64:E162,2,FALSE)*'36'!$G$11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kosten'!D65:E163,2,FALSE)*'36'!$G$11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kosten'!D66:E164,2,FALSE)*'36'!$G$11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kosten'!D67:E165,2,FALSE)*'36'!$G$11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kosten'!D68:E166,2,FALSE)*'36'!$G$11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kosten'!D69:E167,2,FALSE)*'36'!$G$11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kosten'!D70:E168,2,FALSE)*'36'!$G$11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kosten'!D71:E169,2,FALSE)*'36'!$G$11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kosten'!D72:E170,2,FALSE)*'36'!$G$11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kosten'!D73:E171,2,FALSE)*'36'!$G$11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kosten'!D74:E172,2,FALSE)*'36'!$G$11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kosten'!D75:E173,2,FALSE)*'36'!$G$11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kosten'!D76:E174,2,FALSE)*'36'!$G$11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kosten'!D77:E175,2,FALSE)*'36'!$G$11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kosten'!D78:E176,2,FALSE)*'36'!$G$11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kosten'!D79:E177,2,FALSE)*'36'!$G$11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kosten'!D80:E178,2,FALSE)*'36'!$G$11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kosten'!D81:E179,2,FALSE)*'36'!$G$11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kosten'!D82:E180,2,FALSE)*'36'!$G$11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kosten'!D83:E181,2,FALSE)*'36'!$G$11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kosten'!D84:E182,2,FALSE)*'36'!$G$11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kosten'!D85:E183,2,FALSE)*'36'!$G$11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kosten'!D86:E184,2,FALSE)*'36'!$G$11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kosten'!D87:E185,2,FALSE)*'36'!$G$11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kosten'!D88:E186,2,FALSE)*'36'!$G$11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kosten'!D89:E187,2,FALSE)*'36'!$G$11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kosten'!D90:E188,2,FALSE)*'36'!$G$11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kosten'!D91:E189,2,FALSE)*'36'!$G$11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kosten'!D92:E190,2,FALSE)*'36'!$G$11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kosten'!D93:E191,2,FALSE)*'36'!$G$11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kosten'!D94:E192,2,FALSE)*'36'!$G$11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kosten'!D95:E193,2,FALSE)*'36'!$G$11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kosten'!D96:E194,2,FALSE)*'36'!$G$11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kosten'!D97:E195,2,FALSE)*'36'!$G$11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kosten'!D98:E196,2,FALSE)*'36'!$G$11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kosten'!D99:E197,2,FALSE)*'36'!$G$11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kosten'!D100:E198,2,FALSE)*'36'!$G$11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kosten'!D101:E199,2,FALSE)*'36'!$G$11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kosten'!D102:E200,2,FALSE)*'36'!$G$11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kosten'!D103:E201,2,FALSE)*'36'!$G$11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kosten'!D104:E202,2,FALSE)*'36'!$G$11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kosten'!D105:E203,2,FALSE)*'36'!$G$11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kosten'!D106:E204,2,FALSE)*'36'!$G$11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kosten'!D107:E205,2,FALSE)*'36'!$G$11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kosten'!D108:E206,2,FALSE)*'36'!$G$11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kosten'!D109:E207,2,FALSE)*'36'!$G$11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kosten'!D110:E208,2,FALSE)*'36'!$G$11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kosten'!D111:E209,2,FALSE)*'36'!$G$11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kosten'!D112:E210,2,FALSE)*'36'!$G$11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kosten'!D113:E211,2,FALSE)*'36'!$G$11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kosten'!D114:E212,2,FALSE)*'36'!$G$11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kosten'!D115:E213,2,FALSE)*'36'!$G$11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kosten'!D116:E214,2,FALSE)*'36'!$G$11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kosten'!D117:E215,2,FALSE)*'36'!$G$11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kosten'!D118:E216,2,FALSE)*'36'!$G$11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kosten'!D119:E217,2,FALSE)*'36'!$G$11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kosten'!D120:E218,2,FALSE)*'36'!$G$11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kosten'!D121:E219,2,FALSE)*'36'!$G$11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kosten'!D122:E220,2,FALSE)*'36'!$G$11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kosten'!D123:E221,2,FALSE)*'36'!$G$11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kosten'!D124:E222,2,FALSE)*'36'!$G$11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kosten'!D125:E223,2,FALSE)*'36'!$G$11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kosten'!D126:E224,2,FALSE)*'36'!$G$11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kosten'!D127:E225,2,FALSE)*'36'!$G$11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kosten'!D128:E226,2,FALSE)*'36'!$G$11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kosten'!D129:E227,2,FALSE)*'36'!$G$11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kosten'!D130:E228,2,FALSE)*'36'!$G$11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kosten'!D131:E229,2,FALSE)*'36'!$G$11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kosten'!D132:E230,2,FALSE)*'36'!$G$11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kosten'!D133:E231,2,FALSE)*'36'!$G$11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kosten'!D134:E232,2,FALSE)*'36'!$G$11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kosten'!D135:E233,2,FALSE)*'36'!$G$11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kosten'!D136:E234,2,FALSE)*'36'!$G$11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kosten'!D137:E235,2,FALSE)*'36'!$G$11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kosten'!D138:E236,2,FALSE)*'36'!$G$11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kosten'!D139:E237,2,FALSE)*'36'!$G$11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kosten'!D140:E238,2,FALSE)*'36'!$G$11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kosten'!D141:E239,2,FALSE)*'36'!$G$11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kosten'!D142:E240,2,FALSE)*'36'!$G$11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kosten'!D143:E241,2,FALSE)*'36'!$G$11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kosten'!D144:E242,2,FALSE)*'36'!$G$11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kosten'!D145:E243,2,FALSE)*'36'!$G$11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kosten'!D146:E244,2,FALSE)*'36'!$G$11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kosten'!D147:E245,2,FALSE)*'36'!$G$11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kosten'!D148:E246,2,FALSE)*'36'!$G$11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kosten'!D149:E247,2,FALSE)*'36'!$G$11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kosten'!D150:E248,2,FALSE)*'36'!$G$11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kosten'!D151:E249,2,FALSE)*'36'!$G$11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kosten'!D152:E250,2,FALSE)*'36'!$G$11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kosten'!D153:E251,2,FALSE)*'36'!$G$11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kosten'!D154:E252,2,FALSE)*'36'!$G$11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kosten'!D155:E253,2,FALSE)*'36'!$G$11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kosten'!D156:E254,2,FALSE)*'36'!$G$11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kosten'!D157:E255,2,FALSE)*'36'!$G$11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kosten'!D158:E256,2,FALSE)*'36'!$G$11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kosten'!D159:E257,2,FALSE)*'36'!$G$11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kosten'!D160:E258,2,FALSE)*'36'!$G$11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kosten'!D161:E259,2,FALSE)*'36'!$G$11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kosten'!D162:E260,2,FALSE)*'36'!$G$11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kosten'!D163:E261,2,FALSE)*'36'!$G$11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kosten'!D164:E262,2,FALSE)*'36'!$G$11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kosten'!D165:E263,2,FALSE)*'36'!$G$11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kosten'!D166:E264,2,FALSE)*'36'!$G$11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kosten'!D167:E265,2,FALSE)*'36'!$G$11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kosten'!D168:E266,2,FALSE)*'36'!$G$11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kosten'!D169:E267,2,FALSE)*'36'!$G$11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kosten'!D170:E268,2,FALSE)*'36'!$G$11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kosten'!D171:E269,2,FALSE)*'36'!$G$11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kosten'!D172:E270,2,FALSE)*'36'!$G$11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kosten'!D173:E271,2,FALSE)*'36'!$G$11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kosten'!D174:E272,2,FALSE)*'36'!$G$11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kosten'!D175:E273,2,FALSE)*'36'!$G$11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kosten'!D176:E274,2,FALSE)*'36'!$G$11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kosten'!D177:E275,2,FALSE)*'36'!$G$11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kosten'!D178:E276,2,FALSE)*'36'!$G$11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kosten'!D179:E277,2,FALSE)*'36'!$G$11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kosten'!D180:E278,2,FALSE)*'36'!$G$11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kosten'!D181:E279,2,FALSE)*'36'!$G$11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kosten'!D182:E280,2,FALSE)*'36'!$G$11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kosten'!D183:E281,2,FALSE)*'36'!$G$11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kosten'!D184:E282,2,FALSE)*'36'!$G$11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kosten'!D185:E283,2,FALSE)*'36'!$G$11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kosten'!D186:E284,2,FALSE)*'36'!$G$11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kosten'!D187:E285,2,FALSE)*'36'!$G$11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kosten'!D188:E286,2,FALSE)*'36'!$G$11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kosten'!D189:E287,2,FALSE)*'36'!$G$11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kosten'!D190:E288,2,FALSE)*'36'!$G$11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kosten'!D191:E289,2,FALSE)*'36'!$G$11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kosten'!D192:E290,2,FALSE)*'36'!$G$11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kosten'!D193:E291,2,FALSE)*'36'!$G$11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kosten'!D194:E292,2,FALSE)*'36'!$G$11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kosten'!D195:E293,2,FALSE)*'36'!$G$11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kosten'!D196:E294,2,FALSE)*'36'!$G$11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kosten'!D197:E295,2,FALSE)*'36'!$G$11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kosten'!D198:E296,2,FALSE)*'36'!$G$11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kosten'!D199:E297,2,FALSE)*'36'!$G$11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I33fFO7cS4QMfs7JvQBYY/ToP5YCoNRBLXEfju9/EJSOE2S762/HlWcmb5jxAt/Z3uscwcZqL0HJ4DJg8pj3TQ==" saltValue="CaVl61zY9wOuXAgJtR4VY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6841F41-FD41-4603-A1D1-5AA3C2254921}">
          <x14:formula1>
            <xm:f>'Dropdown vloerafw en cat'!$B$2:$B$13</xm:f>
          </x14:formula1>
          <xm:sqref>H5:H199</xm:sqref>
        </x14:dataValidation>
        <x14:dataValidation type="list" allowBlank="1" showInputMessage="1" showErrorMessage="1" xr:uid="{05B40922-86DB-4ED8-B2A9-3F73D38C9C6C}">
          <x14:formula1>
            <xm:f>'Dropdown vloerafw en cat'!$P$2:$P$47</xm:f>
          </x14:formula1>
          <xm:sqref>C5:C199</xm:sqref>
        </x14:dataValidation>
        <x14:dataValidation type="list" allowBlank="1" showInputMessage="1" showErrorMessage="1" xr:uid="{A3933CD3-3755-49F9-B0E5-91E0323C266E}">
          <x14:formula1>
            <xm:f>'Dropdown vloerafw en cat'!$K$2:$K$13</xm:f>
          </x14:formula1>
          <xm:sqref>D5:D199</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3D263-C80A-4C96-8CC2-AD3E5831A8D9}">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'37a'!L200/'37a'!M200</f>
        <v>#N/A</v>
      </c>
      <c r="G11" s="142">
        <v>1</v>
      </c>
      <c r="H11" s="139" t="e">
        <f>('37a'!M200*Offertetarief)*G11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GETPIVOTDATA("m2",'37a'!$H$205,"Cat.","G")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GETPIVOTDATA("m2",'37a'!$A$205,"vloerafwerking","Linoleum")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GETPIVOTDATA("m2",'37a'!$A$205,"vloerafwerking","Tapijt")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rWD7wQXQZc8AI88CisMLB693j7gxiY30k46qsr0JBBO3RgiYh9s//9PtIbeotdv1l96NILu08TyaOOU8XEjYgA==" saltValue="P6LWgK6X89PnJY/tW9cUe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F9289"/>
  </sheetPr>
  <dimension ref="A1:EV250"/>
  <sheetViews>
    <sheetView zoomScaleNormal="100" workbookViewId="0">
      <pane ySplit="4" topLeftCell="A5" activePane="bottomLeft" state="frozen"/>
      <selection activeCell="C5" sqref="C5"/>
      <selection pane="bottomLeft" activeCell="D5" sqref="D5:D199"/>
    </sheetView>
  </sheetViews>
  <sheetFormatPr defaultRowHeight="15" x14ac:dyDescent="0.25"/>
  <cols>
    <col min="1" max="1" width="10.85546875" style="68" bestFit="1" customWidth="1"/>
    <col min="2" max="2" width="11.5703125" style="2" bestFit="1" customWidth="1"/>
    <col min="3" max="3" width="11.5703125" style="68" customWidth="1"/>
    <col min="4" max="4" width="16.28515625" style="95" bestFit="1" customWidth="1"/>
    <col min="5" max="5" width="4.5703125" style="74" bestFit="1" customWidth="1"/>
    <col min="6" max="6" width="16.7109375" style="74" customWidth="1"/>
    <col min="7" max="7" width="6.5703125" style="3" bestFit="1" customWidth="1"/>
    <col min="8" max="8" width="10.85546875" style="3" bestFit="1" customWidth="1"/>
    <col min="9" max="9" width="11.5703125" style="3" bestFit="1" customWidth="1"/>
    <col min="10" max="10" width="16" style="65" bestFit="1" customWidth="1"/>
    <col min="11" max="11" width="5.7109375" style="3" bestFit="1" customWidth="1"/>
    <col min="12" max="12" width="9.85546875" style="3" bestFit="1" customWidth="1"/>
    <col min="13" max="13" width="13.28515625" style="91" bestFit="1" customWidth="1"/>
    <col min="14" max="14" width="3" style="91" bestFit="1" customWidth="1"/>
    <col min="15" max="15" width="3" style="2" bestFit="1" customWidth="1"/>
    <col min="16" max="16" width="3" bestFit="1" customWidth="1"/>
    <col min="17" max="17" width="3" style="111" bestFit="1" customWidth="1"/>
    <col min="18" max="25" width="3" bestFit="1" customWidth="1"/>
    <col min="26" max="26" width="6.28515625" bestFit="1" customWidth="1"/>
    <col min="27" max="27" width="10" style="111" bestFit="1" customWidth="1"/>
    <col min="28" max="28" width="11.5703125" customWidth="1"/>
    <col min="29" max="29" width="22.42578125" customWidth="1"/>
    <col min="30" max="30" width="17.7109375" customWidth="1"/>
    <col min="31" max="31" width="28.42578125" customWidth="1"/>
    <col min="32" max="32" width="5" customWidth="1"/>
    <col min="33" max="33" width="3" customWidth="1"/>
    <col min="34" max="35" width="5" customWidth="1"/>
    <col min="36" max="38" width="12" customWidth="1"/>
    <col min="39" max="39" width="5" customWidth="1"/>
    <col min="40" max="40" width="6" customWidth="1"/>
    <col min="41" max="41" width="5" customWidth="1"/>
    <col min="42" max="45" width="6" customWidth="1"/>
    <col min="46" max="46" width="12" customWidth="1"/>
    <col min="47" max="48" width="6" customWidth="1"/>
    <col min="49" max="50" width="12" customWidth="1"/>
    <col min="51" max="51" width="5" customWidth="1"/>
    <col min="52" max="52" width="4" customWidth="1"/>
    <col min="53" max="54" width="6" customWidth="1"/>
    <col min="55" max="55" width="5" customWidth="1"/>
    <col min="56" max="56" width="15" customWidth="1"/>
    <col min="57" max="57" width="7.5703125" customWidth="1"/>
    <col min="58" max="58" width="2" customWidth="1"/>
    <col min="59" max="59" width="5" customWidth="1"/>
    <col min="60" max="60" width="3" customWidth="1"/>
    <col min="61" max="61" width="5" customWidth="1"/>
    <col min="62" max="62" width="11.5703125" customWidth="1"/>
    <col min="63" max="63" width="8.140625" customWidth="1"/>
    <col min="64" max="64" width="12.140625" customWidth="1"/>
    <col min="65" max="65" width="10" customWidth="1"/>
    <col min="66" max="93" width="19.85546875" customWidth="1"/>
    <col min="94" max="94" width="19.5703125" customWidth="1"/>
    <col min="95" max="95" width="26" customWidth="1"/>
    <col min="96" max="96" width="7.85546875" customWidth="1"/>
    <col min="97" max="97" width="6.85546875" customWidth="1"/>
    <col min="98" max="98" width="10.85546875" bestFit="1" customWidth="1"/>
    <col min="99" max="99" width="8.85546875" customWidth="1"/>
    <col min="100" max="100" width="4.85546875" customWidth="1"/>
    <col min="101" max="101" width="7.85546875" customWidth="1"/>
    <col min="102" max="102" width="6.85546875" customWidth="1"/>
    <col min="103" max="103" width="10.85546875" customWidth="1"/>
    <col min="104" max="104" width="8.85546875" customWidth="1"/>
    <col min="105" max="105" width="6.85546875" customWidth="1"/>
    <col min="106" max="106" width="10.85546875" customWidth="1"/>
    <col min="107" max="107" width="10.42578125" bestFit="1" customWidth="1"/>
    <col min="108" max="108" width="6.85546875" customWidth="1"/>
    <col min="109" max="109" width="10.85546875" bestFit="1" customWidth="1"/>
    <col min="110" max="110" width="8.85546875" customWidth="1"/>
    <col min="111" max="111" width="6.85546875" customWidth="1"/>
    <col min="112" max="112" width="10.85546875" bestFit="1" customWidth="1"/>
    <col min="113" max="113" width="10.42578125" bestFit="1" customWidth="1"/>
    <col min="114" max="115" width="6.85546875" customWidth="1"/>
    <col min="116" max="116" width="10.85546875" bestFit="1" customWidth="1"/>
    <col min="117" max="117" width="10.42578125" bestFit="1" customWidth="1"/>
    <col min="118" max="118" width="12" bestFit="1" customWidth="1"/>
    <col min="119" max="119" width="11.85546875" bestFit="1" customWidth="1"/>
    <col min="120" max="120" width="10.42578125" bestFit="1" customWidth="1"/>
    <col min="121" max="121" width="7.85546875" customWidth="1"/>
    <col min="122" max="122" width="11.85546875" bestFit="1" customWidth="1"/>
    <col min="123" max="123" width="10.42578125" bestFit="1" customWidth="1"/>
    <col min="124" max="124" width="7.85546875" customWidth="1"/>
    <col min="125" max="125" width="11.85546875" bestFit="1" customWidth="1"/>
    <col min="126" max="126" width="10.42578125" bestFit="1" customWidth="1"/>
    <col min="127" max="127" width="6.85546875" customWidth="1"/>
    <col min="128" max="128" width="7.85546875" customWidth="1"/>
    <col min="129" max="129" width="12" bestFit="1" customWidth="1"/>
    <col min="130" max="130" width="11.85546875" bestFit="1" customWidth="1"/>
    <col min="131" max="131" width="10.42578125" bestFit="1" customWidth="1"/>
    <col min="132" max="132" width="12" bestFit="1" customWidth="1"/>
    <col min="133" max="133" width="11.85546875" bestFit="1" customWidth="1"/>
    <col min="134" max="134" width="8.85546875" customWidth="1"/>
    <col min="135" max="135" width="7.85546875" customWidth="1"/>
    <col min="136" max="136" width="11.85546875" bestFit="1" customWidth="1"/>
    <col min="137" max="137" width="10.42578125" bestFit="1" customWidth="1"/>
    <col min="138" max="138" width="7.85546875" customWidth="1"/>
    <col min="139" max="139" width="11.85546875" bestFit="1" customWidth="1"/>
    <col min="140" max="140" width="10.42578125" bestFit="1" customWidth="1"/>
    <col min="141" max="141" width="7.85546875" customWidth="1"/>
    <col min="142" max="142" width="11.85546875" bestFit="1" customWidth="1"/>
    <col min="143" max="143" width="10.42578125" bestFit="1" customWidth="1"/>
    <col min="144" max="144" width="7.85546875" customWidth="1"/>
    <col min="145" max="145" width="11.85546875" bestFit="1" customWidth="1"/>
    <col min="146" max="146" width="8.85546875" customWidth="1"/>
    <col min="147" max="147" width="7.85546875" customWidth="1"/>
    <col min="148" max="148" width="11.85546875" bestFit="1" customWidth="1"/>
    <col min="149" max="149" width="11.42578125" bestFit="1" customWidth="1"/>
    <col min="150" max="150" width="7.85546875" customWidth="1"/>
    <col min="151" max="151" width="11.85546875" bestFit="1" customWidth="1"/>
    <col min="152" max="152" width="9.85546875" bestFit="1" customWidth="1"/>
    <col min="153" max="153" width="8.140625" customWidth="1"/>
    <col min="154" max="155" width="12.140625" bestFit="1" customWidth="1"/>
    <col min="156" max="156" width="10" bestFit="1" customWidth="1"/>
  </cols>
  <sheetData>
    <row r="1" spans="1:152" x14ac:dyDescent="0.25">
      <c r="A1" s="87" t="s">
        <v>16</v>
      </c>
      <c r="B1" s="90">
        <f>'Kosten VSR (her)controles'!A5</f>
        <v>1</v>
      </c>
      <c r="C1" s="90"/>
      <c r="D1" s="94" t="str">
        <f>VLOOKUP(B1,'Kosten VSR (her)controles'!A5:E54,3)</f>
        <v>Dorpshuis Annie Londo</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52" x14ac:dyDescent="0.25">
      <c r="A2" s="87" t="s">
        <v>33</v>
      </c>
      <c r="B2" s="16"/>
      <c r="C2" s="16"/>
      <c r="D2" s="94" t="str">
        <f>VLOOKUP(B1,'Kosten VSR (her)controles'!A5:E54,4)</f>
        <v>Beukenlaan 30</v>
      </c>
      <c r="E2" s="96" t="str">
        <f>VLOOKUP(B1,'Kosten VSR (her)controles'!A5:E54,5)</f>
        <v>Westerbork</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52" s="66" customFormat="1" x14ac:dyDescent="0.25">
      <c r="A3" s="114"/>
      <c r="B3" s="115"/>
      <c r="C3" s="115"/>
      <c r="D3" s="116"/>
      <c r="E3" s="117"/>
      <c r="F3" s="117"/>
      <c r="G3" s="118"/>
      <c r="H3" s="118"/>
      <c r="I3" s="118"/>
      <c r="J3" s="118"/>
      <c r="K3" s="118"/>
      <c r="L3" s="118"/>
      <c r="M3" s="119"/>
      <c r="N3" s="112"/>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c r="DO3"/>
      <c r="DP3"/>
      <c r="DQ3"/>
      <c r="DR3"/>
      <c r="DS3"/>
      <c r="DT3"/>
      <c r="DU3"/>
      <c r="DV3"/>
      <c r="DW3"/>
      <c r="DX3"/>
      <c r="DY3"/>
      <c r="DZ3"/>
      <c r="EA3"/>
      <c r="EB3"/>
      <c r="EC3"/>
      <c r="ED3"/>
      <c r="EE3"/>
      <c r="EF3"/>
      <c r="EG3"/>
      <c r="EH3"/>
      <c r="EI3"/>
      <c r="EJ3"/>
      <c r="EK3"/>
      <c r="EL3"/>
      <c r="EM3"/>
      <c r="EN3"/>
      <c r="EO3"/>
      <c r="EP3"/>
      <c r="EQ3"/>
      <c r="ER3"/>
      <c r="ES3"/>
      <c r="ET3"/>
      <c r="EU3"/>
      <c r="EV3"/>
    </row>
    <row r="4" spans="1:152" s="66" customFormat="1"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52" x14ac:dyDescent="0.25">
      <c r="A5" s="124"/>
      <c r="B5" s="125"/>
      <c r="C5" s="129"/>
      <c r="D5" s="129" t="e">
        <f>VLOOKUP(C5,'Dropdown vloerafw en cat'!P2:Q47,2,FALSE)</f>
        <v>#N/A</v>
      </c>
      <c r="E5" s="126"/>
      <c r="F5" s="126" t="e">
        <f>VLOOKUP(D5,'Normen en kosten'!$A$5:$B$103,2,FALSE)</f>
        <v>#N/A</v>
      </c>
      <c r="G5" s="125"/>
      <c r="H5" s="125"/>
      <c r="I5" s="125"/>
      <c r="J5" s="125" t="e">
        <f>F5&amp;I5</f>
        <v>#N/A</v>
      </c>
      <c r="K5" s="127" t="e">
        <f>+VLOOKUP(J5,'Normen en kosten'!D5:E103,2,FALSE)*'1'!$G$11</f>
        <v>#N/A</v>
      </c>
      <c r="L5" s="125">
        <f t="shared" ref="L5:L36"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52" x14ac:dyDescent="0.25">
      <c r="A6" s="124"/>
      <c r="B6" s="125"/>
      <c r="C6" s="129"/>
      <c r="D6" s="129" t="e">
        <f>VLOOKUP(C6,'Dropdown vloerafw en cat'!P3:Q49,2,FALSE)</f>
        <v>#N/A</v>
      </c>
      <c r="E6" s="126"/>
      <c r="F6" s="126" t="e">
        <f>VLOOKUP(D6,'Normen en kosten'!$A$5:$B$103,2,FALSE)</f>
        <v>#N/A</v>
      </c>
      <c r="G6" s="125"/>
      <c r="H6" s="125"/>
      <c r="I6" s="125"/>
      <c r="J6" s="125" t="e">
        <f t="shared" ref="J6:J69" si="1">F6&amp;I6</f>
        <v>#N/A</v>
      </c>
      <c r="K6" s="127" t="e">
        <f>+VLOOKUP(J6,'Normen en kosten'!D6:E104,2,FALSE)*'1'!$G$11</f>
        <v>#N/A</v>
      </c>
      <c r="L6" s="125">
        <f t="shared" si="0"/>
        <v>0</v>
      </c>
      <c r="M6" s="128" t="e">
        <f t="shared" ref="M6:M7"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52" x14ac:dyDescent="0.25">
      <c r="A7" s="124"/>
      <c r="B7" s="125"/>
      <c r="C7" s="129"/>
      <c r="D7" s="129" t="e">
        <f>VLOOKUP(C7,'Dropdown vloerafw en cat'!P4:Q50,2,FALSE)</f>
        <v>#N/A</v>
      </c>
      <c r="E7" s="126"/>
      <c r="F7" s="126" t="e">
        <f>VLOOKUP(D7,'Normen en kosten'!$A$5:$B$103,2,FALSE)</f>
        <v>#N/A</v>
      </c>
      <c r="G7" s="125"/>
      <c r="H7" s="125"/>
      <c r="I7" s="125"/>
      <c r="J7" s="125" t="e">
        <f t="shared" si="1"/>
        <v>#N/A</v>
      </c>
      <c r="K7" s="127" t="e">
        <f>+VLOOKUP(J7,'Normen en kosten'!D7:E105,2,FALSE)*'1'!$G$11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52" x14ac:dyDescent="0.25">
      <c r="A8" s="124"/>
      <c r="B8" s="125"/>
      <c r="C8" s="129"/>
      <c r="D8" s="129" t="e">
        <f>VLOOKUP(C8,'Dropdown vloerafw en cat'!P5:Q51,2,FALSE)</f>
        <v>#N/A</v>
      </c>
      <c r="E8" s="126"/>
      <c r="F8" s="126" t="e">
        <f>VLOOKUP(D8,'Normen en kosten'!$A$5:$B$103,2,FALSE)</f>
        <v>#N/A</v>
      </c>
      <c r="G8" s="125"/>
      <c r="H8" s="125"/>
      <c r="I8" s="125"/>
      <c r="J8" s="125" t="e">
        <f t="shared" si="1"/>
        <v>#N/A</v>
      </c>
      <c r="K8" s="127" t="e">
        <f>+VLOOKUP(J8,'Normen en kosten'!D8:E106,2,FALSE)*'1'!$G$11</f>
        <v>#N/A</v>
      </c>
      <c r="L8" s="125">
        <f t="shared" si="0"/>
        <v>0</v>
      </c>
      <c r="M8" s="128" t="e">
        <f t="shared" ref="M8:M71" si="3">+IF(K8=0,0,L8/K8)</f>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52" x14ac:dyDescent="0.25">
      <c r="A9" s="124"/>
      <c r="B9" s="125"/>
      <c r="C9" s="129"/>
      <c r="D9" s="129" t="e">
        <f>VLOOKUP(C9,'Dropdown vloerafw en cat'!P6:Q52,2,FALSE)</f>
        <v>#N/A</v>
      </c>
      <c r="E9" s="126"/>
      <c r="F9" s="126" t="e">
        <f>VLOOKUP(D9,'Normen en kosten'!$A$5:$B$103,2,FALSE)</f>
        <v>#N/A</v>
      </c>
      <c r="G9" s="125"/>
      <c r="H9" s="125"/>
      <c r="I9" s="125"/>
      <c r="J9" s="125" t="e">
        <f t="shared" si="1"/>
        <v>#N/A</v>
      </c>
      <c r="K9" s="127" t="e">
        <f>+VLOOKUP(J9,'Normen en kosten'!D9:E107,2,FALSE)*'1'!$G$11</f>
        <v>#N/A</v>
      </c>
      <c r="L9" s="125">
        <f t="shared" si="0"/>
        <v>0</v>
      </c>
      <c r="M9" s="128" t="e">
        <f t="shared" si="3"/>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52" x14ac:dyDescent="0.25">
      <c r="A10" s="124"/>
      <c r="B10" s="125"/>
      <c r="C10" s="129"/>
      <c r="D10" s="129" t="e">
        <f>VLOOKUP(C10,'Dropdown vloerafw en cat'!P7:Q53,2,FALSE)</f>
        <v>#N/A</v>
      </c>
      <c r="E10" s="126"/>
      <c r="F10" s="126" t="e">
        <f>VLOOKUP(D10,'Normen en kosten'!$A$5:$B$103,2,FALSE)</f>
        <v>#N/A</v>
      </c>
      <c r="G10" s="125"/>
      <c r="H10" s="125"/>
      <c r="I10" s="125"/>
      <c r="J10" s="125" t="e">
        <f t="shared" si="1"/>
        <v>#N/A</v>
      </c>
      <c r="K10" s="127" t="e">
        <f>+VLOOKUP(J10,'Normen en kosten'!D10:E108,2,FALSE)*'1'!$G$11</f>
        <v>#N/A</v>
      </c>
      <c r="L10" s="125">
        <f t="shared" si="0"/>
        <v>0</v>
      </c>
      <c r="M10" s="128" t="e">
        <f t="shared" si="3"/>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52" x14ac:dyDescent="0.25">
      <c r="A11" s="124"/>
      <c r="B11" s="125"/>
      <c r="C11" s="129"/>
      <c r="D11" s="129" t="e">
        <f>VLOOKUP(C11,'Dropdown vloerafw en cat'!P8:Q54,2,FALSE)</f>
        <v>#N/A</v>
      </c>
      <c r="E11" s="126"/>
      <c r="F11" s="126" t="e">
        <f>VLOOKUP(D11,'Normen en kosten'!$A$5:$B$103,2,FALSE)</f>
        <v>#N/A</v>
      </c>
      <c r="G11" s="125"/>
      <c r="H11" s="125"/>
      <c r="I11" s="125"/>
      <c r="J11" s="125" t="e">
        <f t="shared" si="1"/>
        <v>#N/A</v>
      </c>
      <c r="K11" s="127" t="e">
        <f>+VLOOKUP(J11,'Normen en kosten'!D11:E109,2,FALSE)*'1'!$G$11</f>
        <v>#N/A</v>
      </c>
      <c r="L11" s="125">
        <f t="shared" si="0"/>
        <v>0</v>
      </c>
      <c r="M11" s="128" t="e">
        <f t="shared" si="3"/>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52" x14ac:dyDescent="0.25">
      <c r="A12" s="124"/>
      <c r="B12" s="125"/>
      <c r="C12" s="129"/>
      <c r="D12" s="129" t="e">
        <f>VLOOKUP(C12,'Dropdown vloerafw en cat'!P9:Q55,2,FALSE)</f>
        <v>#N/A</v>
      </c>
      <c r="E12" s="126"/>
      <c r="F12" s="126" t="e">
        <f>VLOOKUP(D12,'Normen en kosten'!$A$5:$B$103,2,FALSE)</f>
        <v>#N/A</v>
      </c>
      <c r="G12" s="125"/>
      <c r="H12" s="125"/>
      <c r="I12" s="125"/>
      <c r="J12" s="125" t="e">
        <f t="shared" si="1"/>
        <v>#N/A</v>
      </c>
      <c r="K12" s="127" t="e">
        <f>+VLOOKUP(J12,'Normen en kosten'!D12:E110,2,FALSE)*'1'!$G$11</f>
        <v>#N/A</v>
      </c>
      <c r="L12" s="125">
        <f t="shared" si="0"/>
        <v>0</v>
      </c>
      <c r="M12" s="128" t="e">
        <f t="shared" si="3"/>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52" x14ac:dyDescent="0.25">
      <c r="A13" s="124"/>
      <c r="B13" s="125"/>
      <c r="C13" s="129"/>
      <c r="D13" s="129" t="e">
        <f>VLOOKUP(C13,'Dropdown vloerafw en cat'!P13:Q56,2,FALSE)</f>
        <v>#N/A</v>
      </c>
      <c r="E13" s="126"/>
      <c r="F13" s="126" t="e">
        <f>VLOOKUP(D13,'Normen en kosten'!$A$5:$B$103,2,FALSE)</f>
        <v>#N/A</v>
      </c>
      <c r="G13" s="125"/>
      <c r="H13" s="125"/>
      <c r="I13" s="125"/>
      <c r="J13" s="125" t="e">
        <f t="shared" si="1"/>
        <v>#N/A</v>
      </c>
      <c r="K13" s="127" t="e">
        <f>+VLOOKUP(J13,'Normen en kosten'!D13:E111,2,FALSE)*'1'!$G$11</f>
        <v>#N/A</v>
      </c>
      <c r="L13" s="125">
        <f t="shared" si="0"/>
        <v>0</v>
      </c>
      <c r="M13" s="128" t="e">
        <f t="shared" si="3"/>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52" x14ac:dyDescent="0.25">
      <c r="A14" s="124"/>
      <c r="B14" s="125"/>
      <c r="C14" s="129"/>
      <c r="D14" s="129" t="e">
        <f>VLOOKUP(C14,'Dropdown vloerafw en cat'!P14:Q57,2,FALSE)</f>
        <v>#N/A</v>
      </c>
      <c r="E14" s="126"/>
      <c r="F14" s="126" t="e">
        <f>VLOOKUP(D14,'Normen en kosten'!$A$5:$B$103,2,FALSE)</f>
        <v>#N/A</v>
      </c>
      <c r="G14" s="125"/>
      <c r="H14" s="125"/>
      <c r="I14" s="125"/>
      <c r="J14" s="125" t="e">
        <f t="shared" si="1"/>
        <v>#N/A</v>
      </c>
      <c r="K14" s="127" t="e">
        <f>+VLOOKUP(J14,'Normen en kosten'!D14:E112,2,FALSE)*'1'!$G$11</f>
        <v>#N/A</v>
      </c>
      <c r="L14" s="125">
        <f t="shared" si="0"/>
        <v>0</v>
      </c>
      <c r="M14" s="128" t="e">
        <f t="shared" si="3"/>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52" x14ac:dyDescent="0.25">
      <c r="A15" s="124"/>
      <c r="B15" s="125"/>
      <c r="C15" s="129"/>
      <c r="D15" s="129" t="e">
        <f>VLOOKUP(C15,'Dropdown vloerafw en cat'!P15:Q58,2,FALSE)</f>
        <v>#N/A</v>
      </c>
      <c r="E15" s="126"/>
      <c r="F15" s="126" t="e">
        <f>VLOOKUP(D15,'Normen en kosten'!$A$5:$B$103,2,FALSE)</f>
        <v>#N/A</v>
      </c>
      <c r="G15" s="125"/>
      <c r="H15" s="125"/>
      <c r="I15" s="125"/>
      <c r="J15" s="125" t="e">
        <f t="shared" si="1"/>
        <v>#N/A</v>
      </c>
      <c r="K15" s="127" t="e">
        <f>+VLOOKUP(J15,'Normen en kosten'!D15:E113,2,FALSE)*'1'!$G$11</f>
        <v>#N/A</v>
      </c>
      <c r="L15" s="125">
        <f t="shared" si="0"/>
        <v>0</v>
      </c>
      <c r="M15" s="128" t="e">
        <f t="shared" si="3"/>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52" x14ac:dyDescent="0.25">
      <c r="A16" s="124"/>
      <c r="B16" s="125"/>
      <c r="C16" s="129"/>
      <c r="D16" s="129" t="e">
        <f>VLOOKUP(C16,'Dropdown vloerafw en cat'!P16:Q59,2,FALSE)</f>
        <v>#N/A</v>
      </c>
      <c r="E16" s="126"/>
      <c r="F16" s="126" t="e">
        <f>VLOOKUP(D16,'Normen en kosten'!$A$5:$B$103,2,FALSE)</f>
        <v>#N/A</v>
      </c>
      <c r="G16" s="125"/>
      <c r="H16" s="125"/>
      <c r="I16" s="125"/>
      <c r="J16" s="125" t="e">
        <f t="shared" si="1"/>
        <v>#N/A</v>
      </c>
      <c r="K16" s="127" t="e">
        <f>+VLOOKUP(J16,'Normen en kosten'!D16:E114,2,FALSE)*'1'!$G$11</f>
        <v>#N/A</v>
      </c>
      <c r="L16" s="125">
        <f t="shared" si="0"/>
        <v>0</v>
      </c>
      <c r="M16" s="128" t="e">
        <f t="shared" si="3"/>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t="e">
        <f>VLOOKUP(C17,'Dropdown vloerafw en cat'!P17:Q60,2,FALSE)</f>
        <v>#N/A</v>
      </c>
      <c r="E17" s="126"/>
      <c r="F17" s="126" t="e">
        <f>VLOOKUP(D17,'Normen en kosten'!$A$5:$B$103,2,FALSE)</f>
        <v>#N/A</v>
      </c>
      <c r="G17" s="125"/>
      <c r="H17" s="125"/>
      <c r="I17" s="125"/>
      <c r="J17" s="125" t="e">
        <f t="shared" si="1"/>
        <v>#N/A</v>
      </c>
      <c r="K17" s="127" t="e">
        <f>+VLOOKUP(J17,'Normen en kosten'!D17:E115,2,FALSE)*'1'!$G$11</f>
        <v>#N/A</v>
      </c>
      <c r="L17" s="125">
        <f t="shared" si="0"/>
        <v>0</v>
      </c>
      <c r="M17" s="128" t="e">
        <f t="shared" si="3"/>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t="e">
        <f>VLOOKUP(C18,'Dropdown vloerafw en cat'!P18:Q61,2,FALSE)</f>
        <v>#N/A</v>
      </c>
      <c r="E18" s="126"/>
      <c r="F18" s="126" t="e">
        <f>VLOOKUP(D18,'Normen en kosten'!$A$5:$B$103,2,FALSE)</f>
        <v>#N/A</v>
      </c>
      <c r="G18" s="125"/>
      <c r="H18" s="125"/>
      <c r="I18" s="125"/>
      <c r="J18" s="125" t="e">
        <f t="shared" si="1"/>
        <v>#N/A</v>
      </c>
      <c r="K18" s="127" t="e">
        <f>+VLOOKUP(J18,'Normen en kosten'!D18:E116,2,FALSE)*'1'!$G$11</f>
        <v>#N/A</v>
      </c>
      <c r="L18" s="125">
        <f t="shared" si="0"/>
        <v>0</v>
      </c>
      <c r="M18" s="128" t="e">
        <f t="shared" si="3"/>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t="e">
        <f>VLOOKUP(C19,'Dropdown vloerafw en cat'!P30:Q62,2,FALSE)</f>
        <v>#N/A</v>
      </c>
      <c r="E19" s="126"/>
      <c r="F19" s="126" t="e">
        <f>VLOOKUP(D19,'Normen en kosten'!$A$5:$B$103,2,FALSE)</f>
        <v>#N/A</v>
      </c>
      <c r="G19" s="125"/>
      <c r="H19" s="125"/>
      <c r="I19" s="125"/>
      <c r="J19" s="125" t="e">
        <f t="shared" si="1"/>
        <v>#N/A</v>
      </c>
      <c r="K19" s="127" t="e">
        <f>+VLOOKUP(J19,'Normen en kosten'!D19:E117,2,FALSE)*'1'!$G$11</f>
        <v>#N/A</v>
      </c>
      <c r="L19" s="125">
        <f t="shared" si="0"/>
        <v>0</v>
      </c>
      <c r="M19" s="128" t="e">
        <f t="shared" si="3"/>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t="e">
        <f>VLOOKUP(C20,'Dropdown vloerafw en cat'!P31:Q63,2,FALSE)</f>
        <v>#N/A</v>
      </c>
      <c r="E20" s="126"/>
      <c r="F20" s="126" t="e">
        <f>VLOOKUP(D20,'Normen en kosten'!$A$5:$B$103,2,FALSE)</f>
        <v>#N/A</v>
      </c>
      <c r="G20" s="125"/>
      <c r="H20" s="125"/>
      <c r="I20" s="125"/>
      <c r="J20" s="125" t="e">
        <f t="shared" si="1"/>
        <v>#N/A</v>
      </c>
      <c r="K20" s="127" t="e">
        <f>+VLOOKUP(J20,'Normen en kosten'!D20:E118,2,FALSE)*'1'!$G$11</f>
        <v>#N/A</v>
      </c>
      <c r="L20" s="125">
        <f t="shared" si="0"/>
        <v>0</v>
      </c>
      <c r="M20" s="128" t="e">
        <f t="shared" si="3"/>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t="e">
        <f>VLOOKUP(C21,'Dropdown vloerafw en cat'!P47:Q64,2,FALSE)</f>
        <v>#N/A</v>
      </c>
      <c r="E21" s="126"/>
      <c r="F21" s="126" t="e">
        <f>VLOOKUP(D21,'Normen en kosten'!$A$5:$B$103,2,FALSE)</f>
        <v>#N/A</v>
      </c>
      <c r="G21" s="125"/>
      <c r="H21" s="125"/>
      <c r="I21" s="125"/>
      <c r="J21" s="125" t="e">
        <f t="shared" si="1"/>
        <v>#N/A</v>
      </c>
      <c r="K21" s="127" t="e">
        <f>+VLOOKUP(J21,'Normen en kosten'!D21:E119,2,FALSE)*'1'!$G$11</f>
        <v>#N/A</v>
      </c>
      <c r="L21" s="125">
        <f t="shared" si="0"/>
        <v>0</v>
      </c>
      <c r="M21" s="128" t="e">
        <f t="shared" si="3"/>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t="e">
        <f>VLOOKUP(C22,'Dropdown vloerafw en cat'!P12:Q65,2,FALSE)</f>
        <v>#N/A</v>
      </c>
      <c r="E22" s="126"/>
      <c r="F22" s="126" t="e">
        <f>VLOOKUP(D22,'Normen en kosten'!$A$5:$B$103,2,FALSE)</f>
        <v>#N/A</v>
      </c>
      <c r="G22" s="125"/>
      <c r="H22" s="125"/>
      <c r="I22" s="125"/>
      <c r="J22" s="125" t="e">
        <f t="shared" si="1"/>
        <v>#N/A</v>
      </c>
      <c r="K22" s="127" t="e">
        <f>+VLOOKUP(J22,'Normen en kosten'!D22:E120,2,FALSE)*'1'!$G$11</f>
        <v>#N/A</v>
      </c>
      <c r="L22" s="125">
        <f t="shared" si="0"/>
        <v>0</v>
      </c>
      <c r="M22" s="128" t="e">
        <f t="shared" si="3"/>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t="e">
        <f>VLOOKUP(C23,'Dropdown vloerafw en cat'!P49:Q66,2,FALSE)</f>
        <v>#N/A</v>
      </c>
      <c r="E23" s="126"/>
      <c r="F23" s="126" t="e">
        <f>VLOOKUP(D23,'Normen en kosten'!$A$5:$B$103,2,FALSE)</f>
        <v>#N/A</v>
      </c>
      <c r="G23" s="125"/>
      <c r="H23" s="125"/>
      <c r="I23" s="125"/>
      <c r="J23" s="125" t="e">
        <f t="shared" si="1"/>
        <v>#N/A</v>
      </c>
      <c r="K23" s="127" t="e">
        <f>+VLOOKUP(J23,'Normen en kosten'!D23:E121,2,FALSE)*'1'!$G$11</f>
        <v>#N/A</v>
      </c>
      <c r="L23" s="125">
        <f t="shared" si="0"/>
        <v>0</v>
      </c>
      <c r="M23" s="128" t="e">
        <f t="shared" si="3"/>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t="e">
        <f>VLOOKUP(C24,'Dropdown vloerafw en cat'!P50:Q67,2,FALSE)</f>
        <v>#N/A</v>
      </c>
      <c r="E24" s="126"/>
      <c r="F24" s="126" t="e">
        <f>VLOOKUP(D24,'Normen en kosten'!$A$5:$B$103,2,FALSE)</f>
        <v>#N/A</v>
      </c>
      <c r="G24" s="125"/>
      <c r="H24" s="125"/>
      <c r="I24" s="125"/>
      <c r="J24" s="125" t="e">
        <f t="shared" si="1"/>
        <v>#N/A</v>
      </c>
      <c r="K24" s="127" t="e">
        <f>+VLOOKUP(J24,'Normen en kosten'!D24:E122,2,FALSE)*'1'!$G$11</f>
        <v>#N/A</v>
      </c>
      <c r="L24" s="125">
        <f t="shared" si="0"/>
        <v>0</v>
      </c>
      <c r="M24" s="128" t="e">
        <f t="shared" si="3"/>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t="e">
        <f>VLOOKUP(C25,'Dropdown vloerafw en cat'!P51:Q68,2,FALSE)</f>
        <v>#N/A</v>
      </c>
      <c r="E25" s="126"/>
      <c r="F25" s="126" t="e">
        <f>VLOOKUP(D25,'Normen en kosten'!$A$5:$B$103,2,FALSE)</f>
        <v>#N/A</v>
      </c>
      <c r="G25" s="125"/>
      <c r="H25" s="125"/>
      <c r="I25" s="125"/>
      <c r="J25" s="125" t="e">
        <f t="shared" si="1"/>
        <v>#N/A</v>
      </c>
      <c r="K25" s="127" t="e">
        <f>+VLOOKUP(J25,'Normen en kosten'!D25:E123,2,FALSE)*'1'!$G$11</f>
        <v>#N/A</v>
      </c>
      <c r="L25" s="125">
        <f t="shared" si="0"/>
        <v>0</v>
      </c>
      <c r="M25" s="128" t="e">
        <f t="shared" si="3"/>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t="e">
        <f>VLOOKUP(C26,'Dropdown vloerafw en cat'!P52:Q69,2,FALSE)</f>
        <v>#N/A</v>
      </c>
      <c r="E26" s="126"/>
      <c r="F26" s="126" t="e">
        <f>VLOOKUP(D26,'Normen en kosten'!$A$5:$B$103,2,FALSE)</f>
        <v>#N/A</v>
      </c>
      <c r="G26" s="125"/>
      <c r="H26" s="125"/>
      <c r="I26" s="125"/>
      <c r="J26" s="125" t="e">
        <f t="shared" si="1"/>
        <v>#N/A</v>
      </c>
      <c r="K26" s="127" t="e">
        <f>+VLOOKUP(J26,'Normen en kosten'!D26:E124,2,FALSE)*'1'!$G$11</f>
        <v>#N/A</v>
      </c>
      <c r="L26" s="125">
        <f t="shared" si="0"/>
        <v>0</v>
      </c>
      <c r="M26" s="128" t="e">
        <f t="shared" si="3"/>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t="e">
        <f>VLOOKUP(C27,'Dropdown vloerafw en cat'!P53:Q70,2,FALSE)</f>
        <v>#N/A</v>
      </c>
      <c r="E27" s="126"/>
      <c r="F27" s="126" t="e">
        <f>VLOOKUP(D27,'Normen en kosten'!$A$5:$B$103,2,FALSE)</f>
        <v>#N/A</v>
      </c>
      <c r="G27" s="125"/>
      <c r="H27" s="125"/>
      <c r="I27" s="125"/>
      <c r="J27" s="125" t="e">
        <f t="shared" si="1"/>
        <v>#N/A</v>
      </c>
      <c r="K27" s="127" t="e">
        <f>+VLOOKUP(J27,'Normen en kosten'!D27:E125,2,FALSE)*'1'!$G$11</f>
        <v>#N/A</v>
      </c>
      <c r="L27" s="125">
        <f t="shared" si="0"/>
        <v>0</v>
      </c>
      <c r="M27" s="128" t="e">
        <f t="shared" si="3"/>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t="e">
        <f>VLOOKUP(C28,'Dropdown vloerafw en cat'!P54:Q71,2,FALSE)</f>
        <v>#N/A</v>
      </c>
      <c r="E28" s="126"/>
      <c r="F28" s="126" t="e">
        <f>VLOOKUP(D28,'Normen en kosten'!$A$5:$B$103,2,FALSE)</f>
        <v>#N/A</v>
      </c>
      <c r="G28" s="125"/>
      <c r="H28" s="125"/>
      <c r="I28" s="125"/>
      <c r="J28" s="125" t="e">
        <f t="shared" si="1"/>
        <v>#N/A</v>
      </c>
      <c r="K28" s="127" t="e">
        <f>+VLOOKUP(J28,'Normen en kosten'!D28:E126,2,FALSE)*'1'!$G$11</f>
        <v>#N/A</v>
      </c>
      <c r="L28" s="125">
        <f t="shared" si="0"/>
        <v>0</v>
      </c>
      <c r="M28" s="128" t="e">
        <f t="shared" si="3"/>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t="e">
        <f>VLOOKUP(C29,'Dropdown vloerafw en cat'!P55:Q72,2,FALSE)</f>
        <v>#N/A</v>
      </c>
      <c r="E29" s="126"/>
      <c r="F29" s="126" t="e">
        <f>VLOOKUP(D29,'Normen en kosten'!$A$5:$B$103,2,FALSE)</f>
        <v>#N/A</v>
      </c>
      <c r="G29" s="125"/>
      <c r="H29" s="125"/>
      <c r="I29" s="125"/>
      <c r="J29" s="125" t="e">
        <f t="shared" si="1"/>
        <v>#N/A</v>
      </c>
      <c r="K29" s="127" t="e">
        <f>+VLOOKUP(J29,'Normen en kosten'!D29:E127,2,FALSE)*'1'!$G$11</f>
        <v>#N/A</v>
      </c>
      <c r="L29" s="125">
        <f t="shared" si="0"/>
        <v>0</v>
      </c>
      <c r="M29" s="128" t="e">
        <f t="shared" si="3"/>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t="e">
        <f>VLOOKUP(C30,'Dropdown vloerafw en cat'!P56:Q73,2,FALSE)</f>
        <v>#N/A</v>
      </c>
      <c r="E30" s="126"/>
      <c r="F30" s="126" t="e">
        <f>VLOOKUP(D30,'Normen en kosten'!$A$5:$B$103,2,FALSE)</f>
        <v>#N/A</v>
      </c>
      <c r="G30" s="125"/>
      <c r="H30" s="125"/>
      <c r="I30" s="125"/>
      <c r="J30" s="125" t="e">
        <f t="shared" si="1"/>
        <v>#N/A</v>
      </c>
      <c r="K30" s="127" t="e">
        <f>+VLOOKUP(J30,'Normen en kosten'!D30:E128,2,FALSE)*'1'!$G$11</f>
        <v>#N/A</v>
      </c>
      <c r="L30" s="125">
        <f t="shared" si="0"/>
        <v>0</v>
      </c>
      <c r="M30" s="128" t="e">
        <f t="shared" si="3"/>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t="e">
        <f>VLOOKUP(C31,'Dropdown vloerafw en cat'!P57:Q74,2,FALSE)</f>
        <v>#N/A</v>
      </c>
      <c r="E31" s="126"/>
      <c r="F31" s="126" t="e">
        <f>VLOOKUP(D31,'Normen en kosten'!$A$5:$B$103,2,FALSE)</f>
        <v>#N/A</v>
      </c>
      <c r="G31" s="125"/>
      <c r="H31" s="125"/>
      <c r="I31" s="125"/>
      <c r="J31" s="125" t="e">
        <f t="shared" si="1"/>
        <v>#N/A</v>
      </c>
      <c r="K31" s="127" t="e">
        <f>+VLOOKUP(J31,'Normen en kosten'!D31:E129,2,FALSE)*'1'!$G$11</f>
        <v>#N/A</v>
      </c>
      <c r="L31" s="125">
        <f t="shared" si="0"/>
        <v>0</v>
      </c>
      <c r="M31" s="128" t="e">
        <f t="shared" si="3"/>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t="e">
        <f>VLOOKUP(C32,'Dropdown vloerafw en cat'!P58:Q75,2,FALSE)</f>
        <v>#N/A</v>
      </c>
      <c r="E32" s="126"/>
      <c r="F32" s="126" t="e">
        <f>VLOOKUP(D32,'Normen en kosten'!$A$5:$B$103,2,FALSE)</f>
        <v>#N/A</v>
      </c>
      <c r="G32" s="125"/>
      <c r="H32" s="125"/>
      <c r="I32" s="125"/>
      <c r="J32" s="125" t="e">
        <f t="shared" si="1"/>
        <v>#N/A</v>
      </c>
      <c r="K32" s="127" t="e">
        <f>+VLOOKUP(J32,'Normen en kosten'!D32:E130,2,FALSE)*'1'!$G$11</f>
        <v>#N/A</v>
      </c>
      <c r="L32" s="125">
        <f t="shared" si="0"/>
        <v>0</v>
      </c>
      <c r="M32" s="128" t="e">
        <f t="shared" si="3"/>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t="e">
        <f>VLOOKUP(C33,'Dropdown vloerafw en cat'!P59:Q76,2,FALSE)</f>
        <v>#N/A</v>
      </c>
      <c r="E33" s="126"/>
      <c r="F33" s="126" t="e">
        <f>VLOOKUP(D33,'Normen en kosten'!$A$5:$B$103,2,FALSE)</f>
        <v>#N/A</v>
      </c>
      <c r="G33" s="125"/>
      <c r="H33" s="125"/>
      <c r="I33" s="125"/>
      <c r="J33" s="125" t="e">
        <f t="shared" si="1"/>
        <v>#N/A</v>
      </c>
      <c r="K33" s="127" t="e">
        <f>+VLOOKUP(J33,'Normen en kosten'!D33:E131,2,FALSE)*'1'!$G$11</f>
        <v>#N/A</v>
      </c>
      <c r="L33" s="125">
        <f t="shared" si="0"/>
        <v>0</v>
      </c>
      <c r="M33" s="128" t="e">
        <f t="shared" si="3"/>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t="e">
        <f>VLOOKUP(C34,'Dropdown vloerafw en cat'!P60:Q77,2,FALSE)</f>
        <v>#N/A</v>
      </c>
      <c r="E34" s="126"/>
      <c r="F34" s="126" t="e">
        <f>VLOOKUP(D34,'Normen en kosten'!$A$5:$B$103,2,FALSE)</f>
        <v>#N/A</v>
      </c>
      <c r="G34" s="125"/>
      <c r="H34" s="125"/>
      <c r="I34" s="125"/>
      <c r="J34" s="125" t="e">
        <f t="shared" si="1"/>
        <v>#N/A</v>
      </c>
      <c r="K34" s="127" t="e">
        <f>+VLOOKUP(J34,'Normen en kosten'!D34:E132,2,FALSE)*'1'!$G$11</f>
        <v>#N/A</v>
      </c>
      <c r="L34" s="125">
        <f t="shared" si="0"/>
        <v>0</v>
      </c>
      <c r="M34" s="128" t="e">
        <f t="shared" si="3"/>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t="e">
        <f>VLOOKUP(C35,'Dropdown vloerafw en cat'!P61:Q78,2,FALSE)</f>
        <v>#N/A</v>
      </c>
      <c r="E35" s="126"/>
      <c r="F35" s="126" t="e">
        <f>VLOOKUP(D35,'Normen en kosten'!$A$5:$B$103,2,FALSE)</f>
        <v>#N/A</v>
      </c>
      <c r="G35" s="125"/>
      <c r="H35" s="125"/>
      <c r="I35" s="125"/>
      <c r="J35" s="125" t="e">
        <f t="shared" si="1"/>
        <v>#N/A</v>
      </c>
      <c r="K35" s="127" t="e">
        <f>+VLOOKUP(J35,'Normen en kosten'!D35:E133,2,FALSE)*'1'!$G$11</f>
        <v>#N/A</v>
      </c>
      <c r="L35" s="125">
        <f t="shared" si="0"/>
        <v>0</v>
      </c>
      <c r="M35" s="128" t="e">
        <f t="shared" si="3"/>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t="e">
        <f>VLOOKUP(C36,'Dropdown vloerafw en cat'!P62:Q79,2,FALSE)</f>
        <v>#N/A</v>
      </c>
      <c r="E36" s="126"/>
      <c r="F36" s="126" t="e">
        <f>VLOOKUP(D36,'Normen en kosten'!$A$5:$B$103,2,FALSE)</f>
        <v>#N/A</v>
      </c>
      <c r="G36" s="125"/>
      <c r="H36" s="125"/>
      <c r="I36" s="125"/>
      <c r="J36" s="125" t="e">
        <f t="shared" si="1"/>
        <v>#N/A</v>
      </c>
      <c r="K36" s="127" t="e">
        <f>+VLOOKUP(J36,'Normen en kosten'!D36:E134,2,FALSE)*'1'!$G$11</f>
        <v>#N/A</v>
      </c>
      <c r="L36" s="125">
        <f t="shared" si="0"/>
        <v>0</v>
      </c>
      <c r="M36" s="128" t="e">
        <f t="shared" si="3"/>
        <v>#N/A</v>
      </c>
      <c r="N36" s="109"/>
      <c r="O36" s="111"/>
      <c r="P36" s="111"/>
      <c r="R36" s="111"/>
      <c r="S36" s="111"/>
      <c r="T36" s="111"/>
      <c r="U36" s="111"/>
      <c r="V36" s="111"/>
      <c r="W36" s="111"/>
      <c r="X36" s="111"/>
      <c r="Y36" s="111"/>
      <c r="Z36" s="111"/>
      <c r="AB36" s="111"/>
      <c r="AC36" s="111"/>
      <c r="AD36" s="111"/>
    </row>
    <row r="37" spans="1:117" x14ac:dyDescent="0.25">
      <c r="A37" s="124"/>
      <c r="B37" s="125"/>
      <c r="C37" s="129"/>
      <c r="D37" s="129" t="e">
        <f>VLOOKUP(C37,'Dropdown vloerafw en cat'!P63:Q80,2,FALSE)</f>
        <v>#N/A</v>
      </c>
      <c r="E37" s="126"/>
      <c r="F37" s="126" t="e">
        <f>VLOOKUP(D37,'Normen en kosten'!$A$5:$B$103,2,FALSE)</f>
        <v>#N/A</v>
      </c>
      <c r="G37" s="125"/>
      <c r="H37" s="125"/>
      <c r="I37" s="125"/>
      <c r="J37" s="125" t="e">
        <f t="shared" si="1"/>
        <v>#N/A</v>
      </c>
      <c r="K37" s="127" t="e">
        <f>+VLOOKUP(J37,'Normen en kosten'!D37:E135,2,FALSE)*'1'!$G$11</f>
        <v>#N/A</v>
      </c>
      <c r="L37" s="125">
        <f t="shared" ref="L37:L68" si="4">+I37*G37</f>
        <v>0</v>
      </c>
      <c r="M37" s="128" t="e">
        <f t="shared" si="3"/>
        <v>#N/A</v>
      </c>
      <c r="N37" s="109"/>
      <c r="O37" s="111"/>
      <c r="P37" s="111"/>
      <c r="R37" s="111"/>
      <c r="S37" s="111"/>
      <c r="T37" s="111"/>
      <c r="U37" s="111"/>
      <c r="V37" s="111"/>
      <c r="W37" s="111"/>
      <c r="X37" s="111"/>
      <c r="Y37" s="111"/>
      <c r="Z37" s="111"/>
      <c r="AB37" s="111"/>
      <c r="AC37" s="111"/>
      <c r="AD37" s="111"/>
    </row>
    <row r="38" spans="1:117" x14ac:dyDescent="0.25">
      <c r="A38" s="124"/>
      <c r="B38" s="125"/>
      <c r="C38" s="129"/>
      <c r="D38" s="129" t="e">
        <f>VLOOKUP(C38,'Dropdown vloerafw en cat'!P64:Q81,2,FALSE)</f>
        <v>#N/A</v>
      </c>
      <c r="E38" s="126"/>
      <c r="F38" s="126" t="e">
        <f>VLOOKUP(D38,'Normen en kosten'!$A$5:$B$103,2,FALSE)</f>
        <v>#N/A</v>
      </c>
      <c r="G38" s="125"/>
      <c r="H38" s="125"/>
      <c r="I38" s="125"/>
      <c r="J38" s="125" t="e">
        <f t="shared" si="1"/>
        <v>#N/A</v>
      </c>
      <c r="K38" s="127" t="e">
        <f>+VLOOKUP(J38,'Normen en kosten'!D38:E136,2,FALSE)*'1'!$G$11</f>
        <v>#N/A</v>
      </c>
      <c r="L38" s="125">
        <f t="shared" si="4"/>
        <v>0</v>
      </c>
      <c r="M38" s="128" t="e">
        <f t="shared" si="3"/>
        <v>#N/A</v>
      </c>
      <c r="N38" s="109"/>
      <c r="O38" s="111"/>
      <c r="P38" s="111"/>
      <c r="R38" s="111"/>
      <c r="S38" s="111"/>
      <c r="T38" s="111"/>
      <c r="U38" s="111"/>
      <c r="V38" s="111"/>
      <c r="W38" s="111"/>
      <c r="X38" s="111"/>
      <c r="Y38" s="111"/>
      <c r="Z38" s="111"/>
      <c r="AB38" s="111"/>
      <c r="AC38" s="111"/>
      <c r="AD38" s="111"/>
    </row>
    <row r="39" spans="1:117" x14ac:dyDescent="0.25">
      <c r="A39" s="124"/>
      <c r="B39" s="125"/>
      <c r="C39" s="129"/>
      <c r="D39" s="129" t="e">
        <f>VLOOKUP(C39,'Dropdown vloerafw en cat'!P65:Q82,2,FALSE)</f>
        <v>#N/A</v>
      </c>
      <c r="E39" s="126"/>
      <c r="F39" s="126" t="e">
        <f>VLOOKUP(D39,'Normen en kosten'!$A$5:$B$103,2,FALSE)</f>
        <v>#N/A</v>
      </c>
      <c r="G39" s="125"/>
      <c r="H39" s="125"/>
      <c r="I39" s="125"/>
      <c r="J39" s="125" t="e">
        <f t="shared" si="1"/>
        <v>#N/A</v>
      </c>
      <c r="K39" s="127" t="e">
        <f>+VLOOKUP(J39,'Normen en kosten'!D39:E137,2,FALSE)*'1'!$G$11</f>
        <v>#N/A</v>
      </c>
      <c r="L39" s="125">
        <f t="shared" si="4"/>
        <v>0</v>
      </c>
      <c r="M39" s="128" t="e">
        <f t="shared" si="3"/>
        <v>#N/A</v>
      </c>
      <c r="N39" s="109"/>
      <c r="O39" s="111"/>
      <c r="P39" s="111"/>
      <c r="R39" s="111"/>
      <c r="S39" s="111"/>
      <c r="T39" s="111"/>
      <c r="U39" s="111"/>
      <c r="V39" s="111"/>
      <c r="W39" s="111"/>
      <c r="X39" s="111"/>
      <c r="Y39" s="111"/>
      <c r="Z39" s="111"/>
      <c r="AB39" s="111"/>
      <c r="AC39" s="111"/>
      <c r="AD39" s="111"/>
    </row>
    <row r="40" spans="1:117" x14ac:dyDescent="0.25">
      <c r="A40" s="124"/>
      <c r="B40" s="125"/>
      <c r="C40" s="129"/>
      <c r="D40" s="129" t="e">
        <f>VLOOKUP(C40,'Dropdown vloerafw en cat'!P66:Q83,2,FALSE)</f>
        <v>#N/A</v>
      </c>
      <c r="E40" s="126"/>
      <c r="F40" s="126" t="e">
        <f>VLOOKUP(D40,'Normen en kosten'!$A$5:$B$103,2,FALSE)</f>
        <v>#N/A</v>
      </c>
      <c r="G40" s="125"/>
      <c r="H40" s="125"/>
      <c r="I40" s="125"/>
      <c r="J40" s="125" t="e">
        <f t="shared" si="1"/>
        <v>#N/A</v>
      </c>
      <c r="K40" s="127" t="e">
        <f>+VLOOKUP(J40,'Normen en kosten'!D40:E138,2,FALSE)*'1'!$G$11</f>
        <v>#N/A</v>
      </c>
      <c r="L40" s="125">
        <f t="shared" si="4"/>
        <v>0</v>
      </c>
      <c r="M40" s="128" t="e">
        <f t="shared" si="3"/>
        <v>#N/A</v>
      </c>
      <c r="N40" s="109"/>
      <c r="O40" s="111"/>
      <c r="P40" s="111"/>
      <c r="R40" s="111"/>
      <c r="S40" s="111"/>
      <c r="T40" s="111"/>
      <c r="U40" s="111"/>
      <c r="V40" s="111"/>
      <c r="W40" s="111"/>
      <c r="X40" s="111"/>
      <c r="Y40" s="111"/>
      <c r="Z40" s="111"/>
      <c r="AB40" s="111"/>
      <c r="AC40" s="111"/>
      <c r="AD40" s="111"/>
    </row>
    <row r="41" spans="1:117" x14ac:dyDescent="0.25">
      <c r="A41" s="124"/>
      <c r="B41" s="125"/>
      <c r="C41" s="129"/>
      <c r="D41" s="129" t="e">
        <f>VLOOKUP(C41,'Dropdown vloerafw en cat'!P67:Q84,2,FALSE)</f>
        <v>#N/A</v>
      </c>
      <c r="E41" s="126"/>
      <c r="F41" s="126" t="e">
        <f>VLOOKUP(D41,'Normen en kosten'!$A$5:$B$103,2,FALSE)</f>
        <v>#N/A</v>
      </c>
      <c r="G41" s="125"/>
      <c r="H41" s="125"/>
      <c r="I41" s="125"/>
      <c r="J41" s="125" t="e">
        <f t="shared" si="1"/>
        <v>#N/A</v>
      </c>
      <c r="K41" s="127" t="e">
        <f>+VLOOKUP(J41,'Normen en kosten'!D41:E139,2,FALSE)*'1'!$G$11</f>
        <v>#N/A</v>
      </c>
      <c r="L41" s="125">
        <f t="shared" si="4"/>
        <v>0</v>
      </c>
      <c r="M41" s="128" t="e">
        <f t="shared" si="3"/>
        <v>#N/A</v>
      </c>
      <c r="N41" s="109"/>
      <c r="O41" s="111"/>
      <c r="P41" s="111"/>
      <c r="R41" s="111"/>
      <c r="S41" s="111"/>
      <c r="T41" s="111"/>
      <c r="U41" s="111"/>
      <c r="V41" s="111"/>
      <c r="W41" s="111"/>
      <c r="X41" s="111"/>
      <c r="Y41" s="111"/>
      <c r="Z41" s="111"/>
      <c r="AB41" s="111"/>
      <c r="AC41" s="111"/>
      <c r="AD41" s="111"/>
    </row>
    <row r="42" spans="1:117" x14ac:dyDescent="0.25">
      <c r="A42" s="124"/>
      <c r="B42" s="125"/>
      <c r="C42" s="129"/>
      <c r="D42" s="129" t="e">
        <f>VLOOKUP(C42,'Dropdown vloerafw en cat'!P68:Q85,2,FALSE)</f>
        <v>#N/A</v>
      </c>
      <c r="E42" s="126"/>
      <c r="F42" s="126" t="e">
        <f>VLOOKUP(D42,'Normen en kosten'!$A$5:$B$103,2,FALSE)</f>
        <v>#N/A</v>
      </c>
      <c r="G42" s="125"/>
      <c r="H42" s="125"/>
      <c r="I42" s="125"/>
      <c r="J42" s="125" t="e">
        <f t="shared" si="1"/>
        <v>#N/A</v>
      </c>
      <c r="K42" s="127" t="e">
        <f>+VLOOKUP(J42,'Normen en kosten'!D42:E140,2,FALSE)*'1'!$G$11</f>
        <v>#N/A</v>
      </c>
      <c r="L42" s="125">
        <f t="shared" si="4"/>
        <v>0</v>
      </c>
      <c r="M42" s="128" t="e">
        <f t="shared" si="3"/>
        <v>#N/A</v>
      </c>
      <c r="N42" s="109"/>
      <c r="O42" s="111"/>
      <c r="P42" s="111"/>
      <c r="R42" s="111"/>
      <c r="S42" s="111"/>
      <c r="T42" s="111"/>
      <c r="U42" s="111"/>
      <c r="V42" s="111"/>
      <c r="W42" s="111"/>
      <c r="X42" s="111"/>
      <c r="Y42" s="111"/>
      <c r="Z42" s="111"/>
      <c r="AB42" s="111"/>
      <c r="AC42" s="111"/>
      <c r="AD42" s="111"/>
    </row>
    <row r="43" spans="1:117" x14ac:dyDescent="0.25">
      <c r="A43" s="124"/>
      <c r="B43" s="125"/>
      <c r="C43" s="129"/>
      <c r="D43" s="129" t="e">
        <f>VLOOKUP(C43,'Dropdown vloerafw en cat'!P69:Q86,2,FALSE)</f>
        <v>#N/A</v>
      </c>
      <c r="E43" s="126"/>
      <c r="F43" s="126" t="e">
        <f>VLOOKUP(D43,'Normen en kosten'!$A$5:$B$103,2,FALSE)</f>
        <v>#N/A</v>
      </c>
      <c r="G43" s="125"/>
      <c r="H43" s="125"/>
      <c r="I43" s="125"/>
      <c r="J43" s="125" t="e">
        <f t="shared" si="1"/>
        <v>#N/A</v>
      </c>
      <c r="K43" s="127" t="e">
        <f>+VLOOKUP(J43,'Normen en kosten'!D43:E141,2,FALSE)*'1'!$G$11</f>
        <v>#N/A</v>
      </c>
      <c r="L43" s="125">
        <f t="shared" si="4"/>
        <v>0</v>
      </c>
      <c r="M43" s="128" t="e">
        <f t="shared" si="3"/>
        <v>#N/A</v>
      </c>
      <c r="N43" s="109"/>
      <c r="O43" s="111"/>
      <c r="P43" s="111"/>
      <c r="R43" s="111"/>
      <c r="S43" s="111"/>
      <c r="T43" s="111"/>
      <c r="U43" s="111"/>
      <c r="V43" s="111"/>
      <c r="W43" s="111"/>
      <c r="X43" s="111"/>
      <c r="Y43" s="111"/>
      <c r="Z43" s="111"/>
      <c r="AB43" s="111"/>
      <c r="AC43" s="111"/>
      <c r="AD43" s="111"/>
    </row>
    <row r="44" spans="1:117" x14ac:dyDescent="0.25">
      <c r="A44" s="124"/>
      <c r="B44" s="125"/>
      <c r="C44" s="129"/>
      <c r="D44" s="129" t="e">
        <f>VLOOKUP(C44,'Dropdown vloerafw en cat'!P70:Q87,2,FALSE)</f>
        <v>#N/A</v>
      </c>
      <c r="E44" s="126"/>
      <c r="F44" s="126" t="e">
        <f>VLOOKUP(D44,'Normen en kosten'!$A$5:$B$103,2,FALSE)</f>
        <v>#N/A</v>
      </c>
      <c r="G44" s="125"/>
      <c r="H44" s="125"/>
      <c r="I44" s="125"/>
      <c r="J44" s="125" t="e">
        <f t="shared" si="1"/>
        <v>#N/A</v>
      </c>
      <c r="K44" s="127" t="e">
        <f>+VLOOKUP(J44,'Normen en kosten'!D44:E142,2,FALSE)*'1'!$G$11</f>
        <v>#N/A</v>
      </c>
      <c r="L44" s="125">
        <f t="shared" si="4"/>
        <v>0</v>
      </c>
      <c r="M44" s="128" t="e">
        <f t="shared" si="3"/>
        <v>#N/A</v>
      </c>
      <c r="N44" s="109"/>
      <c r="O44" s="111"/>
      <c r="P44" s="111"/>
      <c r="R44" s="111"/>
      <c r="S44" s="111"/>
      <c r="T44" s="111"/>
      <c r="U44" s="111"/>
      <c r="V44" s="111"/>
      <c r="W44" s="111"/>
      <c r="X44" s="111"/>
      <c r="Y44" s="111"/>
      <c r="Z44" s="111"/>
      <c r="AB44" s="111"/>
      <c r="AC44" s="111"/>
      <c r="AD44" s="111"/>
    </row>
    <row r="45" spans="1:117" x14ac:dyDescent="0.25">
      <c r="A45" s="124"/>
      <c r="B45" s="125"/>
      <c r="C45" s="129"/>
      <c r="D45" s="129" t="e">
        <f>VLOOKUP(C45,'Dropdown vloerafw en cat'!P71:Q88,2,FALSE)</f>
        <v>#N/A</v>
      </c>
      <c r="E45" s="126"/>
      <c r="F45" s="126" t="e">
        <f>VLOOKUP(D45,'Normen en kosten'!$A$5:$B$103,2,FALSE)</f>
        <v>#N/A</v>
      </c>
      <c r="G45" s="125"/>
      <c r="H45" s="125"/>
      <c r="I45" s="125"/>
      <c r="J45" s="125" t="e">
        <f t="shared" si="1"/>
        <v>#N/A</v>
      </c>
      <c r="K45" s="127" t="e">
        <f>+VLOOKUP(J45,'Normen en kosten'!D45:E143,2,FALSE)*'1'!$G$11</f>
        <v>#N/A</v>
      </c>
      <c r="L45" s="125">
        <f t="shared" si="4"/>
        <v>0</v>
      </c>
      <c r="M45" s="128" t="e">
        <f t="shared" si="3"/>
        <v>#N/A</v>
      </c>
      <c r="N45" s="109"/>
      <c r="O45" s="111"/>
      <c r="P45" s="111"/>
      <c r="R45" s="111"/>
      <c r="S45" s="111"/>
      <c r="T45" s="111"/>
      <c r="U45" s="111"/>
      <c r="V45" s="111"/>
      <c r="W45" s="111"/>
      <c r="X45" s="111"/>
      <c r="Y45" s="111"/>
      <c r="Z45" s="111"/>
      <c r="AB45" s="111"/>
      <c r="AC45" s="111"/>
      <c r="AD45" s="111"/>
    </row>
    <row r="46" spans="1:117" x14ac:dyDescent="0.25">
      <c r="A46" s="124"/>
      <c r="B46" s="125"/>
      <c r="C46" s="129"/>
      <c r="D46" s="129" t="e">
        <f>VLOOKUP(C46,'Dropdown vloerafw en cat'!P72:Q89,2,FALSE)</f>
        <v>#N/A</v>
      </c>
      <c r="E46" s="126"/>
      <c r="F46" s="126" t="e">
        <f>VLOOKUP(D46,'Normen en kosten'!$A$5:$B$103,2,FALSE)</f>
        <v>#N/A</v>
      </c>
      <c r="G46" s="125"/>
      <c r="H46" s="125"/>
      <c r="I46" s="125"/>
      <c r="J46" s="125" t="e">
        <f t="shared" si="1"/>
        <v>#N/A</v>
      </c>
      <c r="K46" s="127" t="e">
        <f>+VLOOKUP(J46,'Normen en kosten'!D46:E144,2,FALSE)*'1'!$G$11</f>
        <v>#N/A</v>
      </c>
      <c r="L46" s="125">
        <f t="shared" si="4"/>
        <v>0</v>
      </c>
      <c r="M46" s="128" t="e">
        <f t="shared" si="3"/>
        <v>#N/A</v>
      </c>
      <c r="N46" s="109"/>
      <c r="O46" s="111"/>
      <c r="P46" s="111"/>
      <c r="R46" s="111"/>
      <c r="S46" s="111"/>
      <c r="T46" s="111"/>
      <c r="U46" s="111"/>
      <c r="V46" s="111"/>
      <c r="W46" s="111"/>
      <c r="X46" s="111"/>
      <c r="Y46" s="111"/>
      <c r="Z46" s="111"/>
      <c r="AB46" s="111"/>
      <c r="AC46" s="111"/>
      <c r="AD46" s="111"/>
    </row>
    <row r="47" spans="1:117" x14ac:dyDescent="0.25">
      <c r="A47" s="124"/>
      <c r="B47" s="125"/>
      <c r="C47" s="129"/>
      <c r="D47" s="129" t="e">
        <f>VLOOKUP(C47,'Dropdown vloerafw en cat'!P73:Q90,2,FALSE)</f>
        <v>#N/A</v>
      </c>
      <c r="E47" s="126"/>
      <c r="F47" s="126" t="e">
        <f>VLOOKUP(D47,'Normen en kosten'!$A$5:$B$103,2,FALSE)</f>
        <v>#N/A</v>
      </c>
      <c r="G47" s="125"/>
      <c r="H47" s="125"/>
      <c r="I47" s="125"/>
      <c r="J47" s="125" t="e">
        <f t="shared" si="1"/>
        <v>#N/A</v>
      </c>
      <c r="K47" s="127" t="e">
        <f>+VLOOKUP(J47,'Normen en kosten'!D47:E145,2,FALSE)*'1'!$G$11</f>
        <v>#N/A</v>
      </c>
      <c r="L47" s="125">
        <f t="shared" si="4"/>
        <v>0</v>
      </c>
      <c r="M47" s="128" t="e">
        <f t="shared" si="3"/>
        <v>#N/A</v>
      </c>
      <c r="N47" s="109"/>
      <c r="O47" s="111"/>
      <c r="P47" s="111"/>
      <c r="R47" s="111"/>
      <c r="S47" s="111"/>
      <c r="T47" s="111"/>
      <c r="U47" s="111"/>
      <c r="V47" s="111"/>
      <c r="W47" s="111"/>
      <c r="X47" s="111"/>
      <c r="Y47" s="111"/>
      <c r="Z47" s="111"/>
      <c r="AB47" s="111"/>
      <c r="AC47" s="111"/>
      <c r="AD47" s="111"/>
    </row>
    <row r="48" spans="1:117" x14ac:dyDescent="0.25">
      <c r="A48" s="124"/>
      <c r="B48" s="125"/>
      <c r="C48" s="129"/>
      <c r="D48" s="129" t="e">
        <f>VLOOKUP(C48,'Dropdown vloerafw en cat'!P74:Q91,2,FALSE)</f>
        <v>#N/A</v>
      </c>
      <c r="E48" s="126"/>
      <c r="F48" s="126" t="e">
        <f>VLOOKUP(D48,'Normen en kosten'!$A$5:$B$103,2,FALSE)</f>
        <v>#N/A</v>
      </c>
      <c r="G48" s="125"/>
      <c r="H48" s="125"/>
      <c r="I48" s="125"/>
      <c r="J48" s="125" t="e">
        <f t="shared" si="1"/>
        <v>#N/A</v>
      </c>
      <c r="K48" s="127" t="e">
        <f>+VLOOKUP(J48,'Normen en kosten'!D48:E146,2,FALSE)*'1'!$G$11</f>
        <v>#N/A</v>
      </c>
      <c r="L48" s="125">
        <f t="shared" si="4"/>
        <v>0</v>
      </c>
      <c r="M48" s="128" t="e">
        <f t="shared" si="3"/>
        <v>#N/A</v>
      </c>
      <c r="N48" s="109"/>
      <c r="O48" s="111"/>
      <c r="P48" s="111"/>
      <c r="R48" s="111"/>
      <c r="S48" s="111"/>
      <c r="T48" s="111"/>
      <c r="U48" s="111"/>
      <c r="V48" s="111"/>
      <c r="W48" s="111"/>
      <c r="X48" s="111"/>
      <c r="Y48" s="111"/>
      <c r="Z48" s="111"/>
      <c r="AB48" s="111"/>
      <c r="AC48" s="111"/>
      <c r="AD48" s="111"/>
    </row>
    <row r="49" spans="1:30" x14ac:dyDescent="0.25">
      <c r="A49" s="124"/>
      <c r="B49" s="125"/>
      <c r="C49" s="129"/>
      <c r="D49" s="129" t="e">
        <f>VLOOKUP(C49,'Dropdown vloerafw en cat'!P75:Q92,2,FALSE)</f>
        <v>#N/A</v>
      </c>
      <c r="E49" s="126"/>
      <c r="F49" s="126" t="e">
        <f>VLOOKUP(D49,'Normen en kosten'!$A$5:$B$103,2,FALSE)</f>
        <v>#N/A</v>
      </c>
      <c r="G49" s="125"/>
      <c r="H49" s="125"/>
      <c r="I49" s="125"/>
      <c r="J49" s="125" t="e">
        <f t="shared" si="1"/>
        <v>#N/A</v>
      </c>
      <c r="K49" s="127" t="e">
        <f>+VLOOKUP(J49,'Normen en kosten'!D49:E147,2,FALSE)*'1'!$G$11</f>
        <v>#N/A</v>
      </c>
      <c r="L49" s="125">
        <f t="shared" si="4"/>
        <v>0</v>
      </c>
      <c r="M49" s="128" t="e">
        <f t="shared" si="3"/>
        <v>#N/A</v>
      </c>
      <c r="N49" s="109"/>
      <c r="O49" s="111"/>
      <c r="P49" s="111"/>
      <c r="R49" s="111"/>
      <c r="S49" s="111"/>
      <c r="T49" s="111"/>
      <c r="U49" s="111"/>
      <c r="V49" s="111"/>
      <c r="W49" s="111"/>
      <c r="X49" s="111"/>
      <c r="Y49" s="111"/>
      <c r="Z49" s="111"/>
      <c r="AB49" s="111"/>
      <c r="AC49" s="111"/>
      <c r="AD49" s="111"/>
    </row>
    <row r="50" spans="1:30" x14ac:dyDescent="0.25">
      <c r="A50" s="124"/>
      <c r="B50" s="125"/>
      <c r="C50" s="129"/>
      <c r="D50" s="129" t="e">
        <f>VLOOKUP(C50,'Dropdown vloerafw en cat'!P76:Q93,2,FALSE)</f>
        <v>#N/A</v>
      </c>
      <c r="E50" s="126"/>
      <c r="F50" s="126" t="e">
        <f>VLOOKUP(D50,'Normen en kosten'!$A$5:$B$103,2,FALSE)</f>
        <v>#N/A</v>
      </c>
      <c r="G50" s="125"/>
      <c r="H50" s="125"/>
      <c r="I50" s="125"/>
      <c r="J50" s="125" t="e">
        <f t="shared" si="1"/>
        <v>#N/A</v>
      </c>
      <c r="K50" s="127" t="e">
        <f>+VLOOKUP(J50,'Normen en kosten'!D50:E148,2,FALSE)*'1'!$G$11</f>
        <v>#N/A</v>
      </c>
      <c r="L50" s="125">
        <f t="shared" si="4"/>
        <v>0</v>
      </c>
      <c r="M50" s="128" t="e">
        <f t="shared" si="3"/>
        <v>#N/A</v>
      </c>
      <c r="N50" s="109"/>
      <c r="O50" s="111"/>
      <c r="P50" s="111"/>
      <c r="R50" s="111"/>
      <c r="S50" s="111"/>
      <c r="T50" s="111"/>
      <c r="U50" s="111"/>
      <c r="V50" s="111"/>
      <c r="W50" s="111"/>
      <c r="X50" s="111"/>
      <c r="Y50" s="111"/>
      <c r="Z50" s="111"/>
      <c r="AB50" s="111"/>
      <c r="AC50" s="111"/>
      <c r="AD50" s="111"/>
    </row>
    <row r="51" spans="1:30" x14ac:dyDescent="0.25">
      <c r="A51" s="124"/>
      <c r="B51" s="125"/>
      <c r="C51" s="129"/>
      <c r="D51" s="129" t="e">
        <f>VLOOKUP(C51,'Dropdown vloerafw en cat'!P77:Q94,2,FALSE)</f>
        <v>#N/A</v>
      </c>
      <c r="E51" s="126"/>
      <c r="F51" s="126" t="e">
        <f>VLOOKUP(D51,'Normen en kosten'!$A$5:$B$103,2,FALSE)</f>
        <v>#N/A</v>
      </c>
      <c r="G51" s="125"/>
      <c r="H51" s="125"/>
      <c r="I51" s="125"/>
      <c r="J51" s="125" t="e">
        <f t="shared" si="1"/>
        <v>#N/A</v>
      </c>
      <c r="K51" s="127" t="e">
        <f>+VLOOKUP(J51,'Normen en kosten'!D51:E149,2,FALSE)*'1'!$G$11</f>
        <v>#N/A</v>
      </c>
      <c r="L51" s="125">
        <f t="shared" si="4"/>
        <v>0</v>
      </c>
      <c r="M51" s="128" t="e">
        <f t="shared" si="3"/>
        <v>#N/A</v>
      </c>
      <c r="N51" s="109"/>
      <c r="O51" s="111"/>
      <c r="P51" s="111"/>
      <c r="R51" s="111"/>
      <c r="S51" s="111"/>
      <c r="T51" s="111"/>
      <c r="U51" s="111"/>
      <c r="V51" s="111"/>
      <c r="W51" s="111"/>
      <c r="X51" s="111"/>
      <c r="Y51" s="111"/>
      <c r="Z51" s="111"/>
      <c r="AB51" s="111"/>
      <c r="AC51" s="111"/>
      <c r="AD51" s="111"/>
    </row>
    <row r="52" spans="1:30" x14ac:dyDescent="0.25">
      <c r="A52" s="124"/>
      <c r="B52" s="125"/>
      <c r="C52" s="129"/>
      <c r="D52" s="129" t="e">
        <f>VLOOKUP(C52,'Dropdown vloerafw en cat'!P78:Q95,2,FALSE)</f>
        <v>#N/A</v>
      </c>
      <c r="E52" s="126"/>
      <c r="F52" s="126" t="e">
        <f>VLOOKUP(D52,'Normen en kosten'!$A$5:$B$103,2,FALSE)</f>
        <v>#N/A</v>
      </c>
      <c r="G52" s="125"/>
      <c r="H52" s="125"/>
      <c r="I52" s="125"/>
      <c r="J52" s="125" t="e">
        <f t="shared" si="1"/>
        <v>#N/A</v>
      </c>
      <c r="K52" s="127" t="e">
        <f>+VLOOKUP(J52,'Normen en kosten'!D52:E150,2,FALSE)*'1'!$G$11</f>
        <v>#N/A</v>
      </c>
      <c r="L52" s="125">
        <f t="shared" si="4"/>
        <v>0</v>
      </c>
      <c r="M52" s="128" t="e">
        <f t="shared" si="3"/>
        <v>#N/A</v>
      </c>
      <c r="O52"/>
    </row>
    <row r="53" spans="1:30" x14ac:dyDescent="0.25">
      <c r="A53" s="124"/>
      <c r="B53" s="125"/>
      <c r="C53" s="129"/>
      <c r="D53" s="129" t="e">
        <f>VLOOKUP(C53,'Dropdown vloerafw en cat'!P79:Q96,2,FALSE)</f>
        <v>#N/A</v>
      </c>
      <c r="E53" s="126"/>
      <c r="F53" s="126" t="e">
        <f>VLOOKUP(D53,'Normen en kosten'!$A$5:$B$103,2,FALSE)</f>
        <v>#N/A</v>
      </c>
      <c r="G53" s="125"/>
      <c r="H53" s="125"/>
      <c r="I53" s="125"/>
      <c r="J53" s="125" t="e">
        <f t="shared" si="1"/>
        <v>#N/A</v>
      </c>
      <c r="K53" s="127" t="e">
        <f>+VLOOKUP(J53,'Normen en kosten'!D53:E151,2,FALSE)*'1'!$G$11</f>
        <v>#N/A</v>
      </c>
      <c r="L53" s="125">
        <f t="shared" si="4"/>
        <v>0</v>
      </c>
      <c r="M53" s="128" t="e">
        <f t="shared" si="3"/>
        <v>#N/A</v>
      </c>
      <c r="O53"/>
    </row>
    <row r="54" spans="1:30" x14ac:dyDescent="0.25">
      <c r="A54" s="124"/>
      <c r="B54" s="125"/>
      <c r="C54" s="129"/>
      <c r="D54" s="129" t="e">
        <f>VLOOKUP(C54,'Dropdown vloerafw en cat'!P80:Q97,2,FALSE)</f>
        <v>#N/A</v>
      </c>
      <c r="E54" s="126"/>
      <c r="F54" s="126" t="e">
        <f>VLOOKUP(D54,'Normen en kosten'!$A$5:$B$103,2,FALSE)</f>
        <v>#N/A</v>
      </c>
      <c r="G54" s="125"/>
      <c r="H54" s="125"/>
      <c r="I54" s="125"/>
      <c r="J54" s="125" t="e">
        <f t="shared" si="1"/>
        <v>#N/A</v>
      </c>
      <c r="K54" s="127" t="e">
        <f>+VLOOKUP(J54,'Normen en kosten'!D54:E152,2,FALSE)*'1'!$G$11</f>
        <v>#N/A</v>
      </c>
      <c r="L54" s="125">
        <f t="shared" si="4"/>
        <v>0</v>
      </c>
      <c r="M54" s="128" t="e">
        <f t="shared" si="3"/>
        <v>#N/A</v>
      </c>
      <c r="O54"/>
    </row>
    <row r="55" spans="1:30" x14ac:dyDescent="0.25">
      <c r="A55" s="124"/>
      <c r="B55" s="125"/>
      <c r="C55" s="129"/>
      <c r="D55" s="129" t="e">
        <f>VLOOKUP(C55,'Dropdown vloerafw en cat'!P81:Q98,2,FALSE)</f>
        <v>#N/A</v>
      </c>
      <c r="E55" s="126"/>
      <c r="F55" s="126" t="e">
        <f>VLOOKUP(D55,'Normen en kosten'!$A$5:$B$103,2,FALSE)</f>
        <v>#N/A</v>
      </c>
      <c r="G55" s="125"/>
      <c r="H55" s="125"/>
      <c r="I55" s="125"/>
      <c r="J55" s="125" t="e">
        <f t="shared" si="1"/>
        <v>#N/A</v>
      </c>
      <c r="K55" s="127" t="e">
        <f>+VLOOKUP(J55,'Normen en kosten'!D55:E153,2,FALSE)*'1'!$G$11</f>
        <v>#N/A</v>
      </c>
      <c r="L55" s="125">
        <f t="shared" si="4"/>
        <v>0</v>
      </c>
      <c r="M55" s="128" t="e">
        <f t="shared" si="3"/>
        <v>#N/A</v>
      </c>
      <c r="O55"/>
    </row>
    <row r="56" spans="1:30" x14ac:dyDescent="0.25">
      <c r="A56" s="124"/>
      <c r="B56" s="125"/>
      <c r="C56" s="129"/>
      <c r="D56" s="129" t="e">
        <f>VLOOKUP(C56,'Dropdown vloerafw en cat'!P82:Q99,2,FALSE)</f>
        <v>#N/A</v>
      </c>
      <c r="E56" s="126"/>
      <c r="F56" s="126" t="e">
        <f>VLOOKUP(D56,'Normen en kosten'!$A$5:$B$103,2,FALSE)</f>
        <v>#N/A</v>
      </c>
      <c r="G56" s="125"/>
      <c r="H56" s="125"/>
      <c r="I56" s="125"/>
      <c r="J56" s="125" t="e">
        <f t="shared" si="1"/>
        <v>#N/A</v>
      </c>
      <c r="K56" s="127" t="e">
        <f>+VLOOKUP(J56,'Normen en kosten'!D56:E154,2,FALSE)*'1'!$G$11</f>
        <v>#N/A</v>
      </c>
      <c r="L56" s="125">
        <f t="shared" si="4"/>
        <v>0</v>
      </c>
      <c r="M56" s="128" t="e">
        <f t="shared" si="3"/>
        <v>#N/A</v>
      </c>
      <c r="O56"/>
    </row>
    <row r="57" spans="1:30" x14ac:dyDescent="0.25">
      <c r="A57" s="124"/>
      <c r="B57" s="125"/>
      <c r="C57" s="129"/>
      <c r="D57" s="129" t="e">
        <f>VLOOKUP(C57,'Dropdown vloerafw en cat'!P83:Q100,2,FALSE)</f>
        <v>#N/A</v>
      </c>
      <c r="E57" s="126"/>
      <c r="F57" s="126" t="e">
        <f>VLOOKUP(D57,'Normen en kosten'!$A$5:$B$103,2,FALSE)</f>
        <v>#N/A</v>
      </c>
      <c r="G57" s="125"/>
      <c r="H57" s="125"/>
      <c r="I57" s="125"/>
      <c r="J57" s="125" t="e">
        <f t="shared" si="1"/>
        <v>#N/A</v>
      </c>
      <c r="K57" s="127" t="e">
        <f>+VLOOKUP(J57,'Normen en kosten'!D57:E155,2,FALSE)*'1'!$G$11</f>
        <v>#N/A</v>
      </c>
      <c r="L57" s="125">
        <f t="shared" si="4"/>
        <v>0</v>
      </c>
      <c r="M57" s="128" t="e">
        <f t="shared" si="3"/>
        <v>#N/A</v>
      </c>
      <c r="O57"/>
    </row>
    <row r="58" spans="1:30" x14ac:dyDescent="0.25">
      <c r="A58" s="124"/>
      <c r="B58" s="125"/>
      <c r="C58" s="129"/>
      <c r="D58" s="129" t="e">
        <f>VLOOKUP(C58,'Dropdown vloerafw en cat'!P84:Q101,2,FALSE)</f>
        <v>#N/A</v>
      </c>
      <c r="E58" s="126"/>
      <c r="F58" s="126" t="e">
        <f>VLOOKUP(D58,'Normen en kosten'!$A$5:$B$103,2,FALSE)</f>
        <v>#N/A</v>
      </c>
      <c r="G58" s="125"/>
      <c r="H58" s="125"/>
      <c r="I58" s="125"/>
      <c r="J58" s="125" t="e">
        <f t="shared" si="1"/>
        <v>#N/A</v>
      </c>
      <c r="K58" s="127" t="e">
        <f>+VLOOKUP(J58,'Normen en kosten'!D58:E156,2,FALSE)*'1'!$G$11</f>
        <v>#N/A</v>
      </c>
      <c r="L58" s="125">
        <f t="shared" si="4"/>
        <v>0</v>
      </c>
      <c r="M58" s="128" t="e">
        <f t="shared" si="3"/>
        <v>#N/A</v>
      </c>
      <c r="O58"/>
    </row>
    <row r="59" spans="1:30" x14ac:dyDescent="0.25">
      <c r="A59" s="124"/>
      <c r="B59" s="125"/>
      <c r="C59" s="129"/>
      <c r="D59" s="129" t="e">
        <f>VLOOKUP(C59,'Dropdown vloerafw en cat'!P85:Q102,2,FALSE)</f>
        <v>#N/A</v>
      </c>
      <c r="E59" s="126"/>
      <c r="F59" s="126" t="e">
        <f>VLOOKUP(D59,'Normen en kosten'!$A$5:$B$103,2,FALSE)</f>
        <v>#N/A</v>
      </c>
      <c r="G59" s="125"/>
      <c r="H59" s="125"/>
      <c r="I59" s="125"/>
      <c r="J59" s="125" t="e">
        <f t="shared" si="1"/>
        <v>#N/A</v>
      </c>
      <c r="K59" s="127" t="e">
        <f>+VLOOKUP(J59,'Normen en kosten'!D59:E157,2,FALSE)*'1'!$G$11</f>
        <v>#N/A</v>
      </c>
      <c r="L59" s="125">
        <f t="shared" si="4"/>
        <v>0</v>
      </c>
      <c r="M59" s="128" t="e">
        <f t="shared" si="3"/>
        <v>#N/A</v>
      </c>
      <c r="O59"/>
    </row>
    <row r="60" spans="1:30" x14ac:dyDescent="0.25">
      <c r="A60" s="124"/>
      <c r="B60" s="125"/>
      <c r="C60" s="129"/>
      <c r="D60" s="129" t="e">
        <f>VLOOKUP(C60,'Dropdown vloerafw en cat'!P86:Q103,2,FALSE)</f>
        <v>#N/A</v>
      </c>
      <c r="E60" s="126"/>
      <c r="F60" s="126" t="e">
        <f>VLOOKUP(D60,'Normen en kosten'!$A$5:$B$103,2,FALSE)</f>
        <v>#N/A</v>
      </c>
      <c r="G60" s="125"/>
      <c r="H60" s="125"/>
      <c r="I60" s="125"/>
      <c r="J60" s="125" t="e">
        <f t="shared" si="1"/>
        <v>#N/A</v>
      </c>
      <c r="K60" s="127" t="e">
        <f>+VLOOKUP(J60,'Normen en kosten'!D60:E158,2,FALSE)*'1'!$G$11</f>
        <v>#N/A</v>
      </c>
      <c r="L60" s="125">
        <f t="shared" si="4"/>
        <v>0</v>
      </c>
      <c r="M60" s="128" t="e">
        <f t="shared" si="3"/>
        <v>#N/A</v>
      </c>
      <c r="O60"/>
    </row>
    <row r="61" spans="1:30" x14ac:dyDescent="0.25">
      <c r="A61" s="124"/>
      <c r="B61" s="125"/>
      <c r="C61" s="129"/>
      <c r="D61" s="129" t="e">
        <f>VLOOKUP(C61,'Dropdown vloerafw en cat'!P87:Q104,2,FALSE)</f>
        <v>#N/A</v>
      </c>
      <c r="E61" s="126"/>
      <c r="F61" s="126" t="e">
        <f>VLOOKUP(D61,'Normen en kosten'!$A$5:$B$103,2,FALSE)</f>
        <v>#N/A</v>
      </c>
      <c r="G61" s="125"/>
      <c r="H61" s="125"/>
      <c r="I61" s="125"/>
      <c r="J61" s="125" t="e">
        <f t="shared" si="1"/>
        <v>#N/A</v>
      </c>
      <c r="K61" s="127" t="e">
        <f>+VLOOKUP(J61,'Normen en kosten'!D61:E159,2,FALSE)*'1'!$G$11</f>
        <v>#N/A</v>
      </c>
      <c r="L61" s="125">
        <f t="shared" si="4"/>
        <v>0</v>
      </c>
      <c r="M61" s="128" t="e">
        <f t="shared" si="3"/>
        <v>#N/A</v>
      </c>
      <c r="O61"/>
    </row>
    <row r="62" spans="1:30" x14ac:dyDescent="0.25">
      <c r="A62" s="124"/>
      <c r="B62" s="125"/>
      <c r="C62" s="129"/>
      <c r="D62" s="129" t="e">
        <f>VLOOKUP(C62,'Dropdown vloerafw en cat'!P88:Q105,2,FALSE)</f>
        <v>#N/A</v>
      </c>
      <c r="E62" s="126"/>
      <c r="F62" s="126" t="e">
        <f>VLOOKUP(D62,'Normen en kosten'!$A$5:$B$103,2,FALSE)</f>
        <v>#N/A</v>
      </c>
      <c r="G62" s="125"/>
      <c r="H62" s="125"/>
      <c r="I62" s="125"/>
      <c r="J62" s="125" t="e">
        <f t="shared" si="1"/>
        <v>#N/A</v>
      </c>
      <c r="K62" s="127" t="e">
        <f>+VLOOKUP(J62,'Normen en kosten'!D62:E160,2,FALSE)*'1'!$G$11</f>
        <v>#N/A</v>
      </c>
      <c r="L62" s="125">
        <f t="shared" si="4"/>
        <v>0</v>
      </c>
      <c r="M62" s="128" t="e">
        <f t="shared" si="3"/>
        <v>#N/A</v>
      </c>
      <c r="O62"/>
    </row>
    <row r="63" spans="1:30" x14ac:dyDescent="0.25">
      <c r="A63" s="124"/>
      <c r="B63" s="125"/>
      <c r="C63" s="129"/>
      <c r="D63" s="129" t="e">
        <f>VLOOKUP(C63,'Dropdown vloerafw en cat'!P89:Q106,2,FALSE)</f>
        <v>#N/A</v>
      </c>
      <c r="E63" s="126"/>
      <c r="F63" s="126" t="e">
        <f>VLOOKUP(D63,'Normen en kosten'!$A$5:$B$103,2,FALSE)</f>
        <v>#N/A</v>
      </c>
      <c r="G63" s="125"/>
      <c r="H63" s="125"/>
      <c r="I63" s="125"/>
      <c r="J63" s="125" t="e">
        <f t="shared" si="1"/>
        <v>#N/A</v>
      </c>
      <c r="K63" s="127" t="e">
        <f>+VLOOKUP(J63,'Normen en kosten'!D63:E161,2,FALSE)*'1'!$G$11</f>
        <v>#N/A</v>
      </c>
      <c r="L63" s="125">
        <f t="shared" si="4"/>
        <v>0</v>
      </c>
      <c r="M63" s="128" t="e">
        <f t="shared" si="3"/>
        <v>#N/A</v>
      </c>
      <c r="O63"/>
    </row>
    <row r="64" spans="1:30" x14ac:dyDescent="0.25">
      <c r="A64" s="124"/>
      <c r="B64" s="125"/>
      <c r="C64" s="129"/>
      <c r="D64" s="129" t="e">
        <f>VLOOKUP(C64,'Dropdown vloerafw en cat'!P90:Q107,2,FALSE)</f>
        <v>#N/A</v>
      </c>
      <c r="E64" s="126"/>
      <c r="F64" s="126" t="e">
        <f>VLOOKUP(D64,'Normen en kosten'!$A$5:$B$103,2,FALSE)</f>
        <v>#N/A</v>
      </c>
      <c r="G64" s="125"/>
      <c r="H64" s="125"/>
      <c r="I64" s="125"/>
      <c r="J64" s="125" t="e">
        <f t="shared" si="1"/>
        <v>#N/A</v>
      </c>
      <c r="K64" s="127" t="e">
        <f>+VLOOKUP(J64,'Normen en kosten'!D64:E162,2,FALSE)*'1'!$G$11</f>
        <v>#N/A</v>
      </c>
      <c r="L64" s="125">
        <f t="shared" si="4"/>
        <v>0</v>
      </c>
      <c r="M64" s="128" t="e">
        <f t="shared" si="3"/>
        <v>#N/A</v>
      </c>
      <c r="O64"/>
    </row>
    <row r="65" spans="1:15" x14ac:dyDescent="0.25">
      <c r="A65" s="124"/>
      <c r="B65" s="125"/>
      <c r="C65" s="129"/>
      <c r="D65" s="129" t="e">
        <f>VLOOKUP(C65,'Dropdown vloerafw en cat'!P91:Q108,2,FALSE)</f>
        <v>#N/A</v>
      </c>
      <c r="E65" s="126"/>
      <c r="F65" s="126" t="e">
        <f>VLOOKUP(D65,'Normen en kosten'!$A$5:$B$103,2,FALSE)</f>
        <v>#N/A</v>
      </c>
      <c r="G65" s="125"/>
      <c r="H65" s="125"/>
      <c r="I65" s="125"/>
      <c r="J65" s="125" t="e">
        <f t="shared" si="1"/>
        <v>#N/A</v>
      </c>
      <c r="K65" s="127" t="e">
        <f>+VLOOKUP(J65,'Normen en kosten'!D65:E163,2,FALSE)*'1'!$G$11</f>
        <v>#N/A</v>
      </c>
      <c r="L65" s="125">
        <f t="shared" si="4"/>
        <v>0</v>
      </c>
      <c r="M65" s="128" t="e">
        <f t="shared" si="3"/>
        <v>#N/A</v>
      </c>
      <c r="O65"/>
    </row>
    <row r="66" spans="1:15" x14ac:dyDescent="0.25">
      <c r="A66" s="124"/>
      <c r="B66" s="125"/>
      <c r="C66" s="129"/>
      <c r="D66" s="129" t="e">
        <f>VLOOKUP(C66,'Dropdown vloerafw en cat'!P92:Q109,2,FALSE)</f>
        <v>#N/A</v>
      </c>
      <c r="E66" s="126"/>
      <c r="F66" s="126" t="e">
        <f>VLOOKUP(D66,'Normen en kosten'!$A$5:$B$103,2,FALSE)</f>
        <v>#N/A</v>
      </c>
      <c r="G66" s="125"/>
      <c r="H66" s="125"/>
      <c r="I66" s="125"/>
      <c r="J66" s="125" t="e">
        <f t="shared" si="1"/>
        <v>#N/A</v>
      </c>
      <c r="K66" s="127" t="e">
        <f>+VLOOKUP(J66,'Normen en kosten'!D66:E164,2,FALSE)*'1'!$G$11</f>
        <v>#N/A</v>
      </c>
      <c r="L66" s="125">
        <f t="shared" si="4"/>
        <v>0</v>
      </c>
      <c r="M66" s="128" t="e">
        <f t="shared" si="3"/>
        <v>#N/A</v>
      </c>
      <c r="O66"/>
    </row>
    <row r="67" spans="1:15" x14ac:dyDescent="0.25">
      <c r="A67" s="124"/>
      <c r="B67" s="125"/>
      <c r="C67" s="129"/>
      <c r="D67" s="129" t="e">
        <f>VLOOKUP(C67,'Dropdown vloerafw en cat'!P93:Q110,2,FALSE)</f>
        <v>#N/A</v>
      </c>
      <c r="E67" s="126"/>
      <c r="F67" s="126" t="e">
        <f>VLOOKUP(D67,'Normen en kosten'!$A$5:$B$103,2,FALSE)</f>
        <v>#N/A</v>
      </c>
      <c r="G67" s="125"/>
      <c r="H67" s="125"/>
      <c r="I67" s="125"/>
      <c r="J67" s="125" t="e">
        <f t="shared" si="1"/>
        <v>#N/A</v>
      </c>
      <c r="K67" s="127" t="e">
        <f>+VLOOKUP(J67,'Normen en kosten'!D67:E165,2,FALSE)*'1'!$G$11</f>
        <v>#N/A</v>
      </c>
      <c r="L67" s="125">
        <f t="shared" si="4"/>
        <v>0</v>
      </c>
      <c r="M67" s="128" t="e">
        <f t="shared" si="3"/>
        <v>#N/A</v>
      </c>
      <c r="O67"/>
    </row>
    <row r="68" spans="1:15" x14ac:dyDescent="0.25">
      <c r="A68" s="124"/>
      <c r="B68" s="125"/>
      <c r="C68" s="129"/>
      <c r="D68" s="129" t="e">
        <f>VLOOKUP(C68,'Dropdown vloerafw en cat'!P94:Q111,2,FALSE)</f>
        <v>#N/A</v>
      </c>
      <c r="E68" s="126"/>
      <c r="F68" s="126" t="e">
        <f>VLOOKUP(D68,'Normen en kosten'!$A$5:$B$103,2,FALSE)</f>
        <v>#N/A</v>
      </c>
      <c r="G68" s="125"/>
      <c r="H68" s="125"/>
      <c r="I68" s="125"/>
      <c r="J68" s="125" t="e">
        <f t="shared" si="1"/>
        <v>#N/A</v>
      </c>
      <c r="K68" s="127" t="e">
        <f>+VLOOKUP(J68,'Normen en kosten'!D68:E166,2,FALSE)*'1'!$G$11</f>
        <v>#N/A</v>
      </c>
      <c r="L68" s="125">
        <f t="shared" si="4"/>
        <v>0</v>
      </c>
      <c r="M68" s="128" t="e">
        <f t="shared" si="3"/>
        <v>#N/A</v>
      </c>
      <c r="O68"/>
    </row>
    <row r="69" spans="1:15" x14ac:dyDescent="0.25">
      <c r="A69" s="124"/>
      <c r="B69" s="125"/>
      <c r="C69" s="129"/>
      <c r="D69" s="129" t="e">
        <f>VLOOKUP(C69,'Dropdown vloerafw en cat'!P95:Q112,2,FALSE)</f>
        <v>#N/A</v>
      </c>
      <c r="E69" s="126"/>
      <c r="F69" s="126" t="e">
        <f>VLOOKUP(D69,'Normen en kosten'!$A$5:$B$103,2,FALSE)</f>
        <v>#N/A</v>
      </c>
      <c r="G69" s="125"/>
      <c r="H69" s="125"/>
      <c r="I69" s="125"/>
      <c r="J69" s="125" t="e">
        <f t="shared" si="1"/>
        <v>#N/A</v>
      </c>
      <c r="K69" s="127" t="e">
        <f>+VLOOKUP(J69,'Normen en kosten'!D69:E167,2,FALSE)*'1'!$G$11</f>
        <v>#N/A</v>
      </c>
      <c r="L69" s="125">
        <f t="shared" ref="L69:L100" si="5">+I69*G69</f>
        <v>0</v>
      </c>
      <c r="M69" s="128" t="e">
        <f t="shared" si="3"/>
        <v>#N/A</v>
      </c>
      <c r="O69"/>
    </row>
    <row r="70" spans="1:15" x14ac:dyDescent="0.25">
      <c r="A70" s="124"/>
      <c r="B70" s="125"/>
      <c r="C70" s="129"/>
      <c r="D70" s="129" t="e">
        <f>VLOOKUP(C70,'Dropdown vloerafw en cat'!P96:Q113,2,FALSE)</f>
        <v>#N/A</v>
      </c>
      <c r="E70" s="126"/>
      <c r="F70" s="126" t="e">
        <f>VLOOKUP(D70,'Normen en kosten'!$A$5:$B$103,2,FALSE)</f>
        <v>#N/A</v>
      </c>
      <c r="G70" s="125"/>
      <c r="H70" s="125"/>
      <c r="I70" s="125"/>
      <c r="J70" s="125" t="e">
        <f t="shared" ref="J70:J133" si="6">F70&amp;I70</f>
        <v>#N/A</v>
      </c>
      <c r="K70" s="127" t="e">
        <f>+VLOOKUP(J70,'Normen en kosten'!D70:E168,2,FALSE)*'1'!$G$11</f>
        <v>#N/A</v>
      </c>
      <c r="L70" s="125">
        <f t="shared" si="5"/>
        <v>0</v>
      </c>
      <c r="M70" s="128" t="e">
        <f t="shared" si="3"/>
        <v>#N/A</v>
      </c>
      <c r="O70"/>
    </row>
    <row r="71" spans="1:15" x14ac:dyDescent="0.25">
      <c r="A71" s="124"/>
      <c r="B71" s="125"/>
      <c r="C71" s="129"/>
      <c r="D71" s="129" t="e">
        <f>VLOOKUP(C71,'Dropdown vloerafw en cat'!P97:Q114,2,FALSE)</f>
        <v>#N/A</v>
      </c>
      <c r="E71" s="126"/>
      <c r="F71" s="126" t="e">
        <f>VLOOKUP(D71,'Normen en kosten'!$A$5:$B$103,2,FALSE)</f>
        <v>#N/A</v>
      </c>
      <c r="G71" s="125"/>
      <c r="H71" s="125"/>
      <c r="I71" s="125"/>
      <c r="J71" s="125" t="e">
        <f t="shared" si="6"/>
        <v>#N/A</v>
      </c>
      <c r="K71" s="127" t="e">
        <f>+VLOOKUP(J71,'Normen en kosten'!D71:E169,2,FALSE)*'1'!$G$11</f>
        <v>#N/A</v>
      </c>
      <c r="L71" s="125">
        <f t="shared" si="5"/>
        <v>0</v>
      </c>
      <c r="M71" s="128" t="e">
        <f t="shared" si="3"/>
        <v>#N/A</v>
      </c>
      <c r="O71"/>
    </row>
    <row r="72" spans="1:15" x14ac:dyDescent="0.25">
      <c r="A72" s="124"/>
      <c r="B72" s="125"/>
      <c r="C72" s="129"/>
      <c r="D72" s="129" t="e">
        <f>VLOOKUP(C72,'Dropdown vloerafw en cat'!P98:Q115,2,FALSE)</f>
        <v>#N/A</v>
      </c>
      <c r="E72" s="126"/>
      <c r="F72" s="126" t="e">
        <f>VLOOKUP(D72,'Normen en kosten'!$A$5:$B$103,2,FALSE)</f>
        <v>#N/A</v>
      </c>
      <c r="G72" s="125"/>
      <c r="H72" s="125"/>
      <c r="I72" s="125"/>
      <c r="J72" s="125" t="e">
        <f t="shared" si="6"/>
        <v>#N/A</v>
      </c>
      <c r="K72" s="127" t="e">
        <f>+VLOOKUP(J72,'Normen en kosten'!D72:E170,2,FALSE)*'1'!$G$11</f>
        <v>#N/A</v>
      </c>
      <c r="L72" s="125">
        <f t="shared" si="5"/>
        <v>0</v>
      </c>
      <c r="M72" s="128" t="e">
        <f t="shared" ref="M72:M135" si="7">+IF(K72=0,0,L72/K72)</f>
        <v>#N/A</v>
      </c>
      <c r="O72"/>
    </row>
    <row r="73" spans="1:15" x14ac:dyDescent="0.25">
      <c r="A73" s="124"/>
      <c r="B73" s="125"/>
      <c r="C73" s="129"/>
      <c r="D73" s="129" t="e">
        <f>VLOOKUP(C73,'Dropdown vloerafw en cat'!P99:Q116,2,FALSE)</f>
        <v>#N/A</v>
      </c>
      <c r="E73" s="126"/>
      <c r="F73" s="126" t="e">
        <f>VLOOKUP(D73,'Normen en kosten'!$A$5:$B$103,2,FALSE)</f>
        <v>#N/A</v>
      </c>
      <c r="G73" s="125"/>
      <c r="H73" s="125"/>
      <c r="I73" s="125"/>
      <c r="J73" s="125" t="e">
        <f t="shared" si="6"/>
        <v>#N/A</v>
      </c>
      <c r="K73" s="127" t="e">
        <f>+VLOOKUP(J73,'Normen en kosten'!D73:E171,2,FALSE)*'1'!$G$11</f>
        <v>#N/A</v>
      </c>
      <c r="L73" s="125">
        <f t="shared" si="5"/>
        <v>0</v>
      </c>
      <c r="M73" s="128" t="e">
        <f t="shared" si="7"/>
        <v>#N/A</v>
      </c>
      <c r="O73"/>
    </row>
    <row r="74" spans="1:15" x14ac:dyDescent="0.25">
      <c r="A74" s="124"/>
      <c r="B74" s="125"/>
      <c r="C74" s="129"/>
      <c r="D74" s="129" t="e">
        <f>VLOOKUP(C74,'Dropdown vloerafw en cat'!P100:Q117,2,FALSE)</f>
        <v>#N/A</v>
      </c>
      <c r="E74" s="126"/>
      <c r="F74" s="126" t="e">
        <f>VLOOKUP(D74,'Normen en kosten'!$A$5:$B$103,2,FALSE)</f>
        <v>#N/A</v>
      </c>
      <c r="G74" s="125"/>
      <c r="H74" s="125"/>
      <c r="I74" s="125"/>
      <c r="J74" s="125" t="e">
        <f t="shared" si="6"/>
        <v>#N/A</v>
      </c>
      <c r="K74" s="127" t="e">
        <f>+VLOOKUP(J74,'Normen en kosten'!D74:E172,2,FALSE)*'1'!$G$11</f>
        <v>#N/A</v>
      </c>
      <c r="L74" s="125">
        <f t="shared" si="5"/>
        <v>0</v>
      </c>
      <c r="M74" s="128" t="e">
        <f t="shared" si="7"/>
        <v>#N/A</v>
      </c>
      <c r="O74"/>
    </row>
    <row r="75" spans="1:15" x14ac:dyDescent="0.25">
      <c r="A75" s="124"/>
      <c r="B75" s="125"/>
      <c r="C75" s="129"/>
      <c r="D75" s="129" t="e">
        <f>VLOOKUP(C75,'Dropdown vloerafw en cat'!P101:Q118,2,FALSE)</f>
        <v>#N/A</v>
      </c>
      <c r="E75" s="126"/>
      <c r="F75" s="126" t="e">
        <f>VLOOKUP(D75,'Normen en kosten'!$A$5:$B$103,2,FALSE)</f>
        <v>#N/A</v>
      </c>
      <c r="G75" s="125"/>
      <c r="H75" s="125"/>
      <c r="I75" s="125"/>
      <c r="J75" s="125" t="e">
        <f t="shared" si="6"/>
        <v>#N/A</v>
      </c>
      <c r="K75" s="127" t="e">
        <f>+VLOOKUP(J75,'Normen en kosten'!D75:E173,2,FALSE)*'1'!$G$11</f>
        <v>#N/A</v>
      </c>
      <c r="L75" s="125">
        <f t="shared" si="5"/>
        <v>0</v>
      </c>
      <c r="M75" s="128" t="e">
        <f t="shared" si="7"/>
        <v>#N/A</v>
      </c>
      <c r="O75"/>
    </row>
    <row r="76" spans="1:15" x14ac:dyDescent="0.25">
      <c r="A76" s="124"/>
      <c r="B76" s="125"/>
      <c r="C76" s="129"/>
      <c r="D76" s="129" t="e">
        <f>VLOOKUP(C76,'Dropdown vloerafw en cat'!P102:Q119,2,FALSE)</f>
        <v>#N/A</v>
      </c>
      <c r="E76" s="126"/>
      <c r="F76" s="126" t="e">
        <f>VLOOKUP(D76,'Normen en kosten'!$A$5:$B$103,2,FALSE)</f>
        <v>#N/A</v>
      </c>
      <c r="G76" s="125"/>
      <c r="H76" s="125"/>
      <c r="I76" s="125"/>
      <c r="J76" s="125" t="e">
        <f t="shared" si="6"/>
        <v>#N/A</v>
      </c>
      <c r="K76" s="127" t="e">
        <f>+VLOOKUP(J76,'Normen en kosten'!D76:E174,2,FALSE)*'1'!$G$11</f>
        <v>#N/A</v>
      </c>
      <c r="L76" s="125">
        <f t="shared" si="5"/>
        <v>0</v>
      </c>
      <c r="M76" s="128" t="e">
        <f t="shared" si="7"/>
        <v>#N/A</v>
      </c>
      <c r="O76"/>
    </row>
    <row r="77" spans="1:15" x14ac:dyDescent="0.25">
      <c r="A77" s="124"/>
      <c r="B77" s="125"/>
      <c r="C77" s="129"/>
      <c r="D77" s="129" t="e">
        <f>VLOOKUP(C77,'Dropdown vloerafw en cat'!P103:Q120,2,FALSE)</f>
        <v>#N/A</v>
      </c>
      <c r="E77" s="126"/>
      <c r="F77" s="126" t="e">
        <f>VLOOKUP(D77,'Normen en kosten'!$A$5:$B$103,2,FALSE)</f>
        <v>#N/A</v>
      </c>
      <c r="G77" s="125"/>
      <c r="H77" s="125"/>
      <c r="I77" s="125"/>
      <c r="J77" s="125" t="e">
        <f t="shared" si="6"/>
        <v>#N/A</v>
      </c>
      <c r="K77" s="127" t="e">
        <f>+VLOOKUP(J77,'Normen en kosten'!D77:E175,2,FALSE)*'1'!$G$11</f>
        <v>#N/A</v>
      </c>
      <c r="L77" s="125">
        <f t="shared" si="5"/>
        <v>0</v>
      </c>
      <c r="M77" s="128" t="e">
        <f t="shared" si="7"/>
        <v>#N/A</v>
      </c>
      <c r="O77"/>
    </row>
    <row r="78" spans="1:15" x14ac:dyDescent="0.25">
      <c r="A78" s="124"/>
      <c r="B78" s="125"/>
      <c r="C78" s="129"/>
      <c r="D78" s="129" t="e">
        <f>VLOOKUP(C78,'Dropdown vloerafw en cat'!P104:Q121,2,FALSE)</f>
        <v>#N/A</v>
      </c>
      <c r="E78" s="126"/>
      <c r="F78" s="126" t="e">
        <f>VLOOKUP(D78,'Normen en kosten'!$A$5:$B$103,2,FALSE)</f>
        <v>#N/A</v>
      </c>
      <c r="G78" s="125"/>
      <c r="H78" s="125"/>
      <c r="I78" s="125"/>
      <c r="J78" s="125" t="e">
        <f t="shared" si="6"/>
        <v>#N/A</v>
      </c>
      <c r="K78" s="127" t="e">
        <f>+VLOOKUP(J78,'Normen en kosten'!D78:E176,2,FALSE)*'1'!$G$11</f>
        <v>#N/A</v>
      </c>
      <c r="L78" s="125">
        <f t="shared" si="5"/>
        <v>0</v>
      </c>
      <c r="M78" s="128" t="e">
        <f t="shared" si="7"/>
        <v>#N/A</v>
      </c>
      <c r="O78"/>
    </row>
    <row r="79" spans="1:15" x14ac:dyDescent="0.25">
      <c r="A79" s="124"/>
      <c r="B79" s="125"/>
      <c r="C79" s="129"/>
      <c r="D79" s="129" t="e">
        <f>VLOOKUP(C79,'Dropdown vloerafw en cat'!P105:Q122,2,FALSE)</f>
        <v>#N/A</v>
      </c>
      <c r="E79" s="126"/>
      <c r="F79" s="126" t="e">
        <f>VLOOKUP(D79,'Normen en kosten'!$A$5:$B$103,2,FALSE)</f>
        <v>#N/A</v>
      </c>
      <c r="G79" s="125"/>
      <c r="H79" s="125"/>
      <c r="I79" s="125"/>
      <c r="J79" s="125" t="e">
        <f t="shared" si="6"/>
        <v>#N/A</v>
      </c>
      <c r="K79" s="127" t="e">
        <f>+VLOOKUP(J79,'Normen en kosten'!D79:E177,2,FALSE)*'1'!$G$11</f>
        <v>#N/A</v>
      </c>
      <c r="L79" s="125">
        <f t="shared" si="5"/>
        <v>0</v>
      </c>
      <c r="M79" s="128" t="e">
        <f t="shared" si="7"/>
        <v>#N/A</v>
      </c>
      <c r="O79"/>
    </row>
    <row r="80" spans="1:15" x14ac:dyDescent="0.25">
      <c r="A80" s="124"/>
      <c r="B80" s="125"/>
      <c r="C80" s="129"/>
      <c r="D80" s="129" t="e">
        <f>VLOOKUP(C80,'Dropdown vloerafw en cat'!P106:Q123,2,FALSE)</f>
        <v>#N/A</v>
      </c>
      <c r="E80" s="126"/>
      <c r="F80" s="126" t="e">
        <f>VLOOKUP(D80,'Normen en kosten'!$A$5:$B$103,2,FALSE)</f>
        <v>#N/A</v>
      </c>
      <c r="G80" s="125"/>
      <c r="H80" s="125"/>
      <c r="I80" s="125"/>
      <c r="J80" s="125" t="e">
        <f t="shared" si="6"/>
        <v>#N/A</v>
      </c>
      <c r="K80" s="127" t="e">
        <f>+VLOOKUP(J80,'Normen en kosten'!D80:E178,2,FALSE)*'1'!$G$11</f>
        <v>#N/A</v>
      </c>
      <c r="L80" s="125">
        <f t="shared" si="5"/>
        <v>0</v>
      </c>
      <c r="M80" s="128" t="e">
        <f t="shared" si="7"/>
        <v>#N/A</v>
      </c>
      <c r="O80"/>
    </row>
    <row r="81" spans="1:15" x14ac:dyDescent="0.25">
      <c r="A81" s="124"/>
      <c r="B81" s="125"/>
      <c r="C81" s="129"/>
      <c r="D81" s="129" t="e">
        <f>VLOOKUP(C81,'Dropdown vloerafw en cat'!P107:Q124,2,FALSE)</f>
        <v>#N/A</v>
      </c>
      <c r="E81" s="126"/>
      <c r="F81" s="126" t="e">
        <f>VLOOKUP(D81,'Normen en kosten'!$A$5:$B$103,2,FALSE)</f>
        <v>#N/A</v>
      </c>
      <c r="G81" s="125"/>
      <c r="H81" s="125"/>
      <c r="I81" s="125"/>
      <c r="J81" s="125" t="e">
        <f t="shared" si="6"/>
        <v>#N/A</v>
      </c>
      <c r="K81" s="127" t="e">
        <f>+VLOOKUP(J81,'Normen en kosten'!D81:E179,2,FALSE)*'1'!$G$11</f>
        <v>#N/A</v>
      </c>
      <c r="L81" s="125">
        <f t="shared" si="5"/>
        <v>0</v>
      </c>
      <c r="M81" s="128" t="e">
        <f t="shared" si="7"/>
        <v>#N/A</v>
      </c>
      <c r="O81"/>
    </row>
    <row r="82" spans="1:15" x14ac:dyDescent="0.25">
      <c r="A82" s="124"/>
      <c r="B82" s="125"/>
      <c r="C82" s="129"/>
      <c r="D82" s="129" t="e">
        <f>VLOOKUP(C82,'Dropdown vloerafw en cat'!P108:Q125,2,FALSE)</f>
        <v>#N/A</v>
      </c>
      <c r="E82" s="126"/>
      <c r="F82" s="126" t="e">
        <f>VLOOKUP(D82,'Normen en kosten'!$A$5:$B$103,2,FALSE)</f>
        <v>#N/A</v>
      </c>
      <c r="G82" s="125"/>
      <c r="H82" s="125"/>
      <c r="I82" s="125"/>
      <c r="J82" s="125" t="e">
        <f t="shared" si="6"/>
        <v>#N/A</v>
      </c>
      <c r="K82" s="127" t="e">
        <f>+VLOOKUP(J82,'Normen en kosten'!D82:E180,2,FALSE)*'1'!$G$11</f>
        <v>#N/A</v>
      </c>
      <c r="L82" s="125">
        <f t="shared" si="5"/>
        <v>0</v>
      </c>
      <c r="M82" s="128" t="e">
        <f t="shared" si="7"/>
        <v>#N/A</v>
      </c>
      <c r="O82"/>
    </row>
    <row r="83" spans="1:15" x14ac:dyDescent="0.25">
      <c r="A83" s="124"/>
      <c r="B83" s="125"/>
      <c r="C83" s="129"/>
      <c r="D83" s="129" t="e">
        <f>VLOOKUP(C83,'Dropdown vloerafw en cat'!P109:Q126,2,FALSE)</f>
        <v>#N/A</v>
      </c>
      <c r="E83" s="126"/>
      <c r="F83" s="126" t="e">
        <f>VLOOKUP(D83,'Normen en kosten'!$A$5:$B$103,2,FALSE)</f>
        <v>#N/A</v>
      </c>
      <c r="G83" s="125"/>
      <c r="H83" s="125"/>
      <c r="I83" s="125"/>
      <c r="J83" s="125" t="e">
        <f t="shared" si="6"/>
        <v>#N/A</v>
      </c>
      <c r="K83" s="127" t="e">
        <f>+VLOOKUP(J83,'Normen en kosten'!D83:E181,2,FALSE)*'1'!$G$11</f>
        <v>#N/A</v>
      </c>
      <c r="L83" s="125">
        <f t="shared" si="5"/>
        <v>0</v>
      </c>
      <c r="M83" s="128" t="e">
        <f t="shared" si="7"/>
        <v>#N/A</v>
      </c>
      <c r="O83"/>
    </row>
    <row r="84" spans="1:15" x14ac:dyDescent="0.25">
      <c r="A84" s="124"/>
      <c r="B84" s="125"/>
      <c r="C84" s="129"/>
      <c r="D84" s="129" t="e">
        <f>VLOOKUP(C84,'Dropdown vloerafw en cat'!P110:Q127,2,FALSE)</f>
        <v>#N/A</v>
      </c>
      <c r="E84" s="126"/>
      <c r="F84" s="126" t="e">
        <f>VLOOKUP(D84,'Normen en kosten'!$A$5:$B$103,2,FALSE)</f>
        <v>#N/A</v>
      </c>
      <c r="G84" s="125"/>
      <c r="H84" s="125"/>
      <c r="I84" s="125"/>
      <c r="J84" s="125" t="e">
        <f t="shared" si="6"/>
        <v>#N/A</v>
      </c>
      <c r="K84" s="127" t="e">
        <f>+VLOOKUP(J84,'Normen en kosten'!D84:E182,2,FALSE)*'1'!$G$11</f>
        <v>#N/A</v>
      </c>
      <c r="L84" s="125">
        <f t="shared" si="5"/>
        <v>0</v>
      </c>
      <c r="M84" s="128" t="e">
        <f t="shared" si="7"/>
        <v>#N/A</v>
      </c>
      <c r="O84"/>
    </row>
    <row r="85" spans="1:15" x14ac:dyDescent="0.25">
      <c r="A85" s="124"/>
      <c r="B85" s="125"/>
      <c r="C85" s="129"/>
      <c r="D85" s="129" t="e">
        <f>VLOOKUP(C85,'Dropdown vloerafw en cat'!P111:Q128,2,FALSE)</f>
        <v>#N/A</v>
      </c>
      <c r="E85" s="126"/>
      <c r="F85" s="126" t="e">
        <f>VLOOKUP(D85,'Normen en kosten'!$A$5:$B$103,2,FALSE)</f>
        <v>#N/A</v>
      </c>
      <c r="G85" s="125"/>
      <c r="H85" s="125"/>
      <c r="I85" s="125"/>
      <c r="J85" s="125" t="e">
        <f t="shared" si="6"/>
        <v>#N/A</v>
      </c>
      <c r="K85" s="127" t="e">
        <f>+VLOOKUP(J85,'Normen en kosten'!D85:E183,2,FALSE)*'1'!$G$11</f>
        <v>#N/A</v>
      </c>
      <c r="L85" s="125">
        <f t="shared" si="5"/>
        <v>0</v>
      </c>
      <c r="M85" s="128" t="e">
        <f t="shared" si="7"/>
        <v>#N/A</v>
      </c>
      <c r="O85"/>
    </row>
    <row r="86" spans="1:15" x14ac:dyDescent="0.25">
      <c r="A86" s="124"/>
      <c r="B86" s="125"/>
      <c r="C86" s="129"/>
      <c r="D86" s="129" t="e">
        <f>VLOOKUP(C86,'Dropdown vloerafw en cat'!P112:Q129,2,FALSE)</f>
        <v>#N/A</v>
      </c>
      <c r="E86" s="126"/>
      <c r="F86" s="126" t="e">
        <f>VLOOKUP(D86,'Normen en kosten'!$A$5:$B$103,2,FALSE)</f>
        <v>#N/A</v>
      </c>
      <c r="G86" s="125"/>
      <c r="H86" s="125"/>
      <c r="I86" s="125"/>
      <c r="J86" s="125" t="e">
        <f t="shared" si="6"/>
        <v>#N/A</v>
      </c>
      <c r="K86" s="127" t="e">
        <f>+VLOOKUP(J86,'Normen en kosten'!D86:E184,2,FALSE)*'1'!$G$11</f>
        <v>#N/A</v>
      </c>
      <c r="L86" s="125">
        <f t="shared" si="5"/>
        <v>0</v>
      </c>
      <c r="M86" s="128" t="e">
        <f t="shared" si="7"/>
        <v>#N/A</v>
      </c>
      <c r="O86"/>
    </row>
    <row r="87" spans="1:15" x14ac:dyDescent="0.25">
      <c r="A87" s="124"/>
      <c r="B87" s="125"/>
      <c r="C87" s="129"/>
      <c r="D87" s="129" t="e">
        <f>VLOOKUP(C87,'Dropdown vloerafw en cat'!P113:Q130,2,FALSE)</f>
        <v>#N/A</v>
      </c>
      <c r="E87" s="126"/>
      <c r="F87" s="126" t="e">
        <f>VLOOKUP(D87,'Normen en kosten'!$A$5:$B$103,2,FALSE)</f>
        <v>#N/A</v>
      </c>
      <c r="G87" s="125"/>
      <c r="H87" s="125"/>
      <c r="I87" s="125"/>
      <c r="J87" s="125" t="e">
        <f t="shared" si="6"/>
        <v>#N/A</v>
      </c>
      <c r="K87" s="127" t="e">
        <f>+VLOOKUP(J87,'Normen en kosten'!D87:E185,2,FALSE)*'1'!$G$11</f>
        <v>#N/A</v>
      </c>
      <c r="L87" s="125">
        <f t="shared" si="5"/>
        <v>0</v>
      </c>
      <c r="M87" s="128" t="e">
        <f t="shared" si="7"/>
        <v>#N/A</v>
      </c>
      <c r="O87"/>
    </row>
    <row r="88" spans="1:15" x14ac:dyDescent="0.25">
      <c r="A88" s="124"/>
      <c r="B88" s="125"/>
      <c r="C88" s="129"/>
      <c r="D88" s="129" t="e">
        <f>VLOOKUP(C88,'Dropdown vloerafw en cat'!P114:Q131,2,FALSE)</f>
        <v>#N/A</v>
      </c>
      <c r="E88" s="126"/>
      <c r="F88" s="126" t="e">
        <f>VLOOKUP(D88,'Normen en kosten'!$A$5:$B$103,2,FALSE)</f>
        <v>#N/A</v>
      </c>
      <c r="G88" s="125"/>
      <c r="H88" s="125"/>
      <c r="I88" s="125"/>
      <c r="J88" s="125" t="e">
        <f t="shared" si="6"/>
        <v>#N/A</v>
      </c>
      <c r="K88" s="127" t="e">
        <f>+VLOOKUP(J88,'Normen en kosten'!D88:E186,2,FALSE)*'1'!$G$11</f>
        <v>#N/A</v>
      </c>
      <c r="L88" s="125">
        <f t="shared" si="5"/>
        <v>0</v>
      </c>
      <c r="M88" s="128" t="e">
        <f t="shared" si="7"/>
        <v>#N/A</v>
      </c>
      <c r="O88"/>
    </row>
    <row r="89" spans="1:15" x14ac:dyDescent="0.25">
      <c r="A89" s="124"/>
      <c r="B89" s="125"/>
      <c r="C89" s="129"/>
      <c r="D89" s="129" t="e">
        <f>VLOOKUP(C89,'Dropdown vloerafw en cat'!P115:Q132,2,FALSE)</f>
        <v>#N/A</v>
      </c>
      <c r="E89" s="126"/>
      <c r="F89" s="126" t="e">
        <f>VLOOKUP(D89,'Normen en kosten'!$A$5:$B$103,2,FALSE)</f>
        <v>#N/A</v>
      </c>
      <c r="G89" s="125"/>
      <c r="H89" s="125"/>
      <c r="I89" s="125"/>
      <c r="J89" s="125" t="e">
        <f t="shared" si="6"/>
        <v>#N/A</v>
      </c>
      <c r="K89" s="127" t="e">
        <f>+VLOOKUP(J89,'Normen en kosten'!D89:E187,2,FALSE)*'1'!$G$11</f>
        <v>#N/A</v>
      </c>
      <c r="L89" s="125">
        <f t="shared" si="5"/>
        <v>0</v>
      </c>
      <c r="M89" s="128" t="e">
        <f t="shared" si="7"/>
        <v>#N/A</v>
      </c>
      <c r="O89"/>
    </row>
    <row r="90" spans="1:15" x14ac:dyDescent="0.25">
      <c r="A90" s="124"/>
      <c r="B90" s="125"/>
      <c r="C90" s="129"/>
      <c r="D90" s="129" t="e">
        <f>VLOOKUP(C90,'Dropdown vloerafw en cat'!P116:Q133,2,FALSE)</f>
        <v>#N/A</v>
      </c>
      <c r="E90" s="126"/>
      <c r="F90" s="126" t="e">
        <f>VLOOKUP(D90,'Normen en kosten'!$A$5:$B$103,2,FALSE)</f>
        <v>#N/A</v>
      </c>
      <c r="G90" s="125"/>
      <c r="H90" s="125"/>
      <c r="I90" s="125"/>
      <c r="J90" s="125" t="e">
        <f t="shared" si="6"/>
        <v>#N/A</v>
      </c>
      <c r="K90" s="127" t="e">
        <f>+VLOOKUP(J90,'Normen en kosten'!D90:E188,2,FALSE)*'1'!$G$11</f>
        <v>#N/A</v>
      </c>
      <c r="L90" s="125">
        <f t="shared" si="5"/>
        <v>0</v>
      </c>
      <c r="M90" s="128" t="e">
        <f t="shared" si="7"/>
        <v>#N/A</v>
      </c>
      <c r="O90"/>
    </row>
    <row r="91" spans="1:15" x14ac:dyDescent="0.25">
      <c r="A91" s="124"/>
      <c r="B91" s="125"/>
      <c r="C91" s="129"/>
      <c r="D91" s="129" t="e">
        <f>VLOOKUP(C91,'Dropdown vloerafw en cat'!P117:Q134,2,FALSE)</f>
        <v>#N/A</v>
      </c>
      <c r="E91" s="126"/>
      <c r="F91" s="126" t="e">
        <f>VLOOKUP(D91,'Normen en kosten'!$A$5:$B$103,2,FALSE)</f>
        <v>#N/A</v>
      </c>
      <c r="G91" s="125"/>
      <c r="H91" s="125"/>
      <c r="I91" s="125"/>
      <c r="J91" s="125" t="e">
        <f t="shared" si="6"/>
        <v>#N/A</v>
      </c>
      <c r="K91" s="127" t="e">
        <f>+VLOOKUP(J91,'Normen en kosten'!D91:E189,2,FALSE)*'1'!$G$11</f>
        <v>#N/A</v>
      </c>
      <c r="L91" s="125">
        <f t="shared" si="5"/>
        <v>0</v>
      </c>
      <c r="M91" s="128" t="e">
        <f t="shared" si="7"/>
        <v>#N/A</v>
      </c>
      <c r="O91"/>
    </row>
    <row r="92" spans="1:15" x14ac:dyDescent="0.25">
      <c r="A92" s="124"/>
      <c r="B92" s="125"/>
      <c r="C92" s="129"/>
      <c r="D92" s="129" t="e">
        <f>VLOOKUP(C92,'Dropdown vloerafw en cat'!P118:Q135,2,FALSE)</f>
        <v>#N/A</v>
      </c>
      <c r="E92" s="126"/>
      <c r="F92" s="126" t="e">
        <f>VLOOKUP(D92,'Normen en kosten'!$A$5:$B$103,2,FALSE)</f>
        <v>#N/A</v>
      </c>
      <c r="G92" s="125"/>
      <c r="H92" s="125"/>
      <c r="I92" s="125"/>
      <c r="J92" s="125" t="e">
        <f t="shared" si="6"/>
        <v>#N/A</v>
      </c>
      <c r="K92" s="127" t="e">
        <f>+VLOOKUP(J92,'Normen en kosten'!D92:E190,2,FALSE)*'1'!$G$11</f>
        <v>#N/A</v>
      </c>
      <c r="L92" s="125">
        <f t="shared" si="5"/>
        <v>0</v>
      </c>
      <c r="M92" s="128" t="e">
        <f t="shared" si="7"/>
        <v>#N/A</v>
      </c>
      <c r="O92"/>
    </row>
    <row r="93" spans="1:15" x14ac:dyDescent="0.25">
      <c r="A93" s="124"/>
      <c r="B93" s="125"/>
      <c r="C93" s="129"/>
      <c r="D93" s="129" t="e">
        <f>VLOOKUP(C93,'Dropdown vloerafw en cat'!P119:Q136,2,FALSE)</f>
        <v>#N/A</v>
      </c>
      <c r="E93" s="126"/>
      <c r="F93" s="126" t="e">
        <f>VLOOKUP(D93,'Normen en kosten'!$A$5:$B$103,2,FALSE)</f>
        <v>#N/A</v>
      </c>
      <c r="G93" s="125"/>
      <c r="H93" s="125"/>
      <c r="I93" s="125"/>
      <c r="J93" s="125" t="e">
        <f t="shared" si="6"/>
        <v>#N/A</v>
      </c>
      <c r="K93" s="127" t="e">
        <f>+VLOOKUP(J93,'Normen en kosten'!D93:E191,2,FALSE)*'1'!$G$11</f>
        <v>#N/A</v>
      </c>
      <c r="L93" s="125">
        <f t="shared" si="5"/>
        <v>0</v>
      </c>
      <c r="M93" s="128" t="e">
        <f t="shared" si="7"/>
        <v>#N/A</v>
      </c>
      <c r="O93"/>
    </row>
    <row r="94" spans="1:15" x14ac:dyDescent="0.25">
      <c r="A94" s="124"/>
      <c r="B94" s="125"/>
      <c r="C94" s="129"/>
      <c r="D94" s="129" t="e">
        <f>VLOOKUP(C94,'Dropdown vloerafw en cat'!P120:Q137,2,FALSE)</f>
        <v>#N/A</v>
      </c>
      <c r="E94" s="126"/>
      <c r="F94" s="126" t="e">
        <f>VLOOKUP(D94,'Normen en kosten'!$A$5:$B$103,2,FALSE)</f>
        <v>#N/A</v>
      </c>
      <c r="G94" s="125"/>
      <c r="H94" s="125"/>
      <c r="I94" s="125"/>
      <c r="J94" s="125" t="e">
        <f t="shared" si="6"/>
        <v>#N/A</v>
      </c>
      <c r="K94" s="127" t="e">
        <f>+VLOOKUP(J94,'Normen en kosten'!D94:E192,2,FALSE)*'1'!$G$11</f>
        <v>#N/A</v>
      </c>
      <c r="L94" s="125">
        <f t="shared" si="5"/>
        <v>0</v>
      </c>
      <c r="M94" s="128" t="e">
        <f t="shared" si="7"/>
        <v>#N/A</v>
      </c>
      <c r="O94"/>
    </row>
    <row r="95" spans="1:15" x14ac:dyDescent="0.25">
      <c r="A95" s="124"/>
      <c r="B95" s="125"/>
      <c r="C95" s="129"/>
      <c r="D95" s="129" t="e">
        <f>VLOOKUP(C95,'Dropdown vloerafw en cat'!P121:Q138,2,FALSE)</f>
        <v>#N/A</v>
      </c>
      <c r="E95" s="126"/>
      <c r="F95" s="126" t="e">
        <f>VLOOKUP(D95,'Normen en kosten'!$A$5:$B$103,2,FALSE)</f>
        <v>#N/A</v>
      </c>
      <c r="G95" s="125"/>
      <c r="H95" s="125"/>
      <c r="I95" s="125"/>
      <c r="J95" s="125" t="e">
        <f t="shared" si="6"/>
        <v>#N/A</v>
      </c>
      <c r="K95" s="127" t="e">
        <f>+VLOOKUP(J95,'Normen en kosten'!D95:E193,2,FALSE)*'1'!$G$11</f>
        <v>#N/A</v>
      </c>
      <c r="L95" s="125">
        <f t="shared" si="5"/>
        <v>0</v>
      </c>
      <c r="M95" s="128" t="e">
        <f t="shared" si="7"/>
        <v>#N/A</v>
      </c>
      <c r="O95"/>
    </row>
    <row r="96" spans="1:15" x14ac:dyDescent="0.25">
      <c r="A96" s="124"/>
      <c r="B96" s="125"/>
      <c r="C96" s="129"/>
      <c r="D96" s="129" t="e">
        <f>VLOOKUP(C96,'Dropdown vloerafw en cat'!P122:Q139,2,FALSE)</f>
        <v>#N/A</v>
      </c>
      <c r="E96" s="126"/>
      <c r="F96" s="126" t="e">
        <f>VLOOKUP(D96,'Normen en kosten'!$A$5:$B$103,2,FALSE)</f>
        <v>#N/A</v>
      </c>
      <c r="G96" s="125"/>
      <c r="H96" s="125"/>
      <c r="I96" s="125"/>
      <c r="J96" s="125" t="e">
        <f t="shared" si="6"/>
        <v>#N/A</v>
      </c>
      <c r="K96" s="127" t="e">
        <f>+VLOOKUP(J96,'Normen en kosten'!D96:E194,2,FALSE)*'1'!$G$11</f>
        <v>#N/A</v>
      </c>
      <c r="L96" s="125">
        <f t="shared" si="5"/>
        <v>0</v>
      </c>
      <c r="M96" s="128" t="e">
        <f t="shared" si="7"/>
        <v>#N/A</v>
      </c>
      <c r="O96"/>
    </row>
    <row r="97" spans="1:27" x14ac:dyDescent="0.25">
      <c r="A97" s="124"/>
      <c r="B97" s="125"/>
      <c r="C97" s="129"/>
      <c r="D97" s="129" t="e">
        <f>VLOOKUP(C97,'Dropdown vloerafw en cat'!P123:Q140,2,FALSE)</f>
        <v>#N/A</v>
      </c>
      <c r="E97" s="126"/>
      <c r="F97" s="126" t="e">
        <f>VLOOKUP(D97,'Normen en kosten'!$A$5:$B$103,2,FALSE)</f>
        <v>#N/A</v>
      </c>
      <c r="G97" s="125"/>
      <c r="H97" s="125"/>
      <c r="I97" s="125"/>
      <c r="J97" s="125" t="e">
        <f t="shared" si="6"/>
        <v>#N/A</v>
      </c>
      <c r="K97" s="127" t="e">
        <f>+VLOOKUP(J97,'Normen en kosten'!D97:E195,2,FALSE)*'1'!$G$11</f>
        <v>#N/A</v>
      </c>
      <c r="L97" s="125">
        <f t="shared" si="5"/>
        <v>0</v>
      </c>
      <c r="M97" s="128" t="e">
        <f t="shared" si="7"/>
        <v>#N/A</v>
      </c>
      <c r="O97"/>
    </row>
    <row r="98" spans="1:27" x14ac:dyDescent="0.25">
      <c r="A98" s="124"/>
      <c r="B98" s="125"/>
      <c r="C98" s="129"/>
      <c r="D98" s="129" t="e">
        <f>VLOOKUP(C98,'Dropdown vloerafw en cat'!P124:Q141,2,FALSE)</f>
        <v>#N/A</v>
      </c>
      <c r="E98" s="126"/>
      <c r="F98" s="126" t="e">
        <f>VLOOKUP(D98,'Normen en kosten'!$A$5:$B$103,2,FALSE)</f>
        <v>#N/A</v>
      </c>
      <c r="G98" s="125"/>
      <c r="H98" s="125"/>
      <c r="I98" s="125"/>
      <c r="J98" s="125" t="e">
        <f t="shared" si="6"/>
        <v>#N/A</v>
      </c>
      <c r="K98" s="127" t="e">
        <f>+VLOOKUP(J98,'Normen en kosten'!D98:E196,2,FALSE)*'1'!$G$11</f>
        <v>#N/A</v>
      </c>
      <c r="L98" s="125">
        <f t="shared" si="5"/>
        <v>0</v>
      </c>
      <c r="M98" s="128" t="e">
        <f t="shared" si="7"/>
        <v>#N/A</v>
      </c>
      <c r="O98"/>
    </row>
    <row r="99" spans="1:27" x14ac:dyDescent="0.25">
      <c r="A99" s="124"/>
      <c r="B99" s="125"/>
      <c r="C99" s="129"/>
      <c r="D99" s="129" t="e">
        <f>VLOOKUP(C99,'Dropdown vloerafw en cat'!P125:Q142,2,FALSE)</f>
        <v>#N/A</v>
      </c>
      <c r="E99" s="126"/>
      <c r="F99" s="126" t="e">
        <f>VLOOKUP(D99,'Normen en kosten'!$A$5:$B$103,2,FALSE)</f>
        <v>#N/A</v>
      </c>
      <c r="G99" s="125"/>
      <c r="H99" s="125"/>
      <c r="I99" s="125"/>
      <c r="J99" s="125" t="e">
        <f t="shared" si="6"/>
        <v>#N/A</v>
      </c>
      <c r="K99" s="127" t="e">
        <f>+VLOOKUP(J99,'Normen en kosten'!D99:E197,2,FALSE)*'1'!$G$11</f>
        <v>#N/A</v>
      </c>
      <c r="L99" s="125">
        <f t="shared" si="5"/>
        <v>0</v>
      </c>
      <c r="M99" s="128" t="e">
        <f t="shared" si="7"/>
        <v>#N/A</v>
      </c>
      <c r="N99" s="93"/>
      <c r="O99"/>
    </row>
    <row r="100" spans="1:27" x14ac:dyDescent="0.25">
      <c r="A100" s="124"/>
      <c r="B100" s="125"/>
      <c r="C100" s="129"/>
      <c r="D100" s="129" t="e">
        <f>VLOOKUP(C100,'Dropdown vloerafw en cat'!P126:Q143,2,FALSE)</f>
        <v>#N/A</v>
      </c>
      <c r="E100" s="126"/>
      <c r="F100" s="126" t="e">
        <f>VLOOKUP(D100,'Normen en kosten'!$A$5:$B$103,2,FALSE)</f>
        <v>#N/A</v>
      </c>
      <c r="G100" s="125"/>
      <c r="H100" s="125"/>
      <c r="I100" s="125"/>
      <c r="J100" s="125" t="e">
        <f t="shared" si="6"/>
        <v>#N/A</v>
      </c>
      <c r="K100" s="127" t="e">
        <f>+VLOOKUP(J100,'Normen en kosten'!D100:E198,2,FALSE)*'1'!$G$11</f>
        <v>#N/A</v>
      </c>
      <c r="L100" s="125">
        <f t="shared" si="5"/>
        <v>0</v>
      </c>
      <c r="M100" s="128" t="e">
        <f t="shared" si="7"/>
        <v>#N/A</v>
      </c>
      <c r="O100" s="66"/>
      <c r="P100" s="66"/>
      <c r="R100" s="66"/>
      <c r="S100" s="66"/>
      <c r="T100" s="66"/>
      <c r="U100" s="66"/>
      <c r="V100" s="66"/>
    </row>
    <row r="101" spans="1:27" s="66" customFormat="1" x14ac:dyDescent="0.25">
      <c r="A101" s="124"/>
      <c r="B101" s="125"/>
      <c r="C101" s="129"/>
      <c r="D101" s="129" t="e">
        <f>VLOOKUP(C101,'Dropdown vloerafw en cat'!P127:Q144,2,FALSE)</f>
        <v>#N/A</v>
      </c>
      <c r="E101" s="126"/>
      <c r="F101" s="126" t="e">
        <f>VLOOKUP(D101,'Normen en kosten'!$A$5:$B$103,2,FALSE)</f>
        <v>#N/A</v>
      </c>
      <c r="G101" s="125"/>
      <c r="H101" s="125"/>
      <c r="I101" s="125"/>
      <c r="J101" s="125" t="e">
        <f t="shared" si="6"/>
        <v>#N/A</v>
      </c>
      <c r="K101" s="127" t="e">
        <f>+VLOOKUP(J101,'Normen en kosten'!D101:E199,2,FALSE)*'1'!$G$11</f>
        <v>#N/A</v>
      </c>
      <c r="L101" s="125">
        <f t="shared" ref="L101:L132" si="8">+I101*G101</f>
        <v>0</v>
      </c>
      <c r="M101" s="128" t="e">
        <f t="shared" si="7"/>
        <v>#N/A</v>
      </c>
      <c r="N101" s="91"/>
      <c r="O101"/>
      <c r="P101"/>
      <c r="Q101" s="111"/>
      <c r="R101"/>
      <c r="S101"/>
      <c r="T101"/>
      <c r="U101"/>
      <c r="V101"/>
      <c r="AA101" s="111"/>
    </row>
    <row r="102" spans="1:27" x14ac:dyDescent="0.25">
      <c r="A102" s="124"/>
      <c r="B102" s="125"/>
      <c r="C102" s="129"/>
      <c r="D102" s="129" t="e">
        <f>VLOOKUP(C102,'Dropdown vloerafw en cat'!P128:Q145,2,FALSE)</f>
        <v>#N/A</v>
      </c>
      <c r="E102" s="126"/>
      <c r="F102" s="126" t="e">
        <f>VLOOKUP(D102,'Normen en kosten'!$A$5:$B$103,2,FALSE)</f>
        <v>#N/A</v>
      </c>
      <c r="G102" s="125"/>
      <c r="H102" s="125"/>
      <c r="I102" s="125"/>
      <c r="J102" s="125" t="e">
        <f t="shared" si="6"/>
        <v>#N/A</v>
      </c>
      <c r="K102" s="127" t="e">
        <f>+VLOOKUP(J102,'Normen en kosten'!D102:E200,2,FALSE)*'1'!$G$11</f>
        <v>#N/A</v>
      </c>
      <c r="L102" s="125">
        <f t="shared" si="8"/>
        <v>0</v>
      </c>
      <c r="M102" s="128" t="e">
        <f t="shared" si="7"/>
        <v>#N/A</v>
      </c>
      <c r="O102"/>
    </row>
    <row r="103" spans="1:27" x14ac:dyDescent="0.25">
      <c r="A103" s="124"/>
      <c r="B103" s="125"/>
      <c r="C103" s="129"/>
      <c r="D103" s="129" t="e">
        <f>VLOOKUP(C103,'Dropdown vloerafw en cat'!P129:Q146,2,FALSE)</f>
        <v>#N/A</v>
      </c>
      <c r="E103" s="126"/>
      <c r="F103" s="126" t="e">
        <f>VLOOKUP(D103,'Normen en kosten'!$A$5:$B$103,2,FALSE)</f>
        <v>#N/A</v>
      </c>
      <c r="G103" s="125"/>
      <c r="H103" s="125"/>
      <c r="I103" s="125"/>
      <c r="J103" s="125" t="e">
        <f t="shared" si="6"/>
        <v>#N/A</v>
      </c>
      <c r="K103" s="127" t="e">
        <f>+VLOOKUP(J103,'Normen en kosten'!D103:E201,2,FALSE)*'1'!$G$11</f>
        <v>#N/A</v>
      </c>
      <c r="L103" s="125">
        <f t="shared" si="8"/>
        <v>0</v>
      </c>
      <c r="M103" s="128" t="e">
        <f t="shared" si="7"/>
        <v>#N/A</v>
      </c>
      <c r="O103"/>
    </row>
    <row r="104" spans="1:27" x14ac:dyDescent="0.25">
      <c r="A104" s="124"/>
      <c r="B104" s="125"/>
      <c r="C104" s="129"/>
      <c r="D104" s="129" t="e">
        <f>VLOOKUP(C104,'Dropdown vloerafw en cat'!P130:Q147,2,FALSE)</f>
        <v>#N/A</v>
      </c>
      <c r="E104" s="126"/>
      <c r="F104" s="126" t="e">
        <f>VLOOKUP(D104,'Normen en kosten'!$A$5:$B$103,2,FALSE)</f>
        <v>#N/A</v>
      </c>
      <c r="G104" s="125"/>
      <c r="H104" s="125"/>
      <c r="I104" s="125"/>
      <c r="J104" s="125" t="e">
        <f t="shared" si="6"/>
        <v>#N/A</v>
      </c>
      <c r="K104" s="127" t="e">
        <f>+VLOOKUP(J104,'Normen en kosten'!D104:E202,2,FALSE)*'1'!$G$11</f>
        <v>#N/A</v>
      </c>
      <c r="L104" s="125">
        <f t="shared" si="8"/>
        <v>0</v>
      </c>
      <c r="M104" s="128" t="e">
        <f t="shared" si="7"/>
        <v>#N/A</v>
      </c>
      <c r="O104"/>
    </row>
    <row r="105" spans="1:27" x14ac:dyDescent="0.25">
      <c r="A105" s="124"/>
      <c r="B105" s="125"/>
      <c r="C105" s="129"/>
      <c r="D105" s="129" t="e">
        <f>VLOOKUP(C105,'Dropdown vloerafw en cat'!P131:Q148,2,FALSE)</f>
        <v>#N/A</v>
      </c>
      <c r="E105" s="126"/>
      <c r="F105" s="126" t="e">
        <f>VLOOKUP(D105,'Normen en kosten'!$A$5:$B$103,2,FALSE)</f>
        <v>#N/A</v>
      </c>
      <c r="G105" s="125"/>
      <c r="H105" s="125"/>
      <c r="I105" s="125"/>
      <c r="J105" s="125" t="e">
        <f t="shared" si="6"/>
        <v>#N/A</v>
      </c>
      <c r="K105" s="127" t="e">
        <f>+VLOOKUP(J105,'Normen en kosten'!D105:E203,2,FALSE)*'1'!$G$11</f>
        <v>#N/A</v>
      </c>
      <c r="L105" s="125">
        <f t="shared" si="8"/>
        <v>0</v>
      </c>
      <c r="M105" s="128" t="e">
        <f t="shared" si="7"/>
        <v>#N/A</v>
      </c>
      <c r="O105"/>
    </row>
    <row r="106" spans="1:27" x14ac:dyDescent="0.25">
      <c r="A106" s="124"/>
      <c r="B106" s="125"/>
      <c r="C106" s="129"/>
      <c r="D106" s="129" t="e">
        <f>VLOOKUP(C106,'Dropdown vloerafw en cat'!P132:Q149,2,FALSE)</f>
        <v>#N/A</v>
      </c>
      <c r="E106" s="126"/>
      <c r="F106" s="126" t="e">
        <f>VLOOKUP(D106,'Normen en kosten'!$A$5:$B$103,2,FALSE)</f>
        <v>#N/A</v>
      </c>
      <c r="G106" s="125"/>
      <c r="H106" s="125"/>
      <c r="I106" s="125"/>
      <c r="J106" s="125" t="e">
        <f t="shared" si="6"/>
        <v>#N/A</v>
      </c>
      <c r="K106" s="127" t="e">
        <f>+VLOOKUP(J106,'Normen en kosten'!D106:E204,2,FALSE)*'1'!$G$11</f>
        <v>#N/A</v>
      </c>
      <c r="L106" s="125">
        <f t="shared" si="8"/>
        <v>0</v>
      </c>
      <c r="M106" s="128" t="e">
        <f t="shared" si="7"/>
        <v>#N/A</v>
      </c>
      <c r="O106"/>
    </row>
    <row r="107" spans="1:27" x14ac:dyDescent="0.25">
      <c r="A107" s="124"/>
      <c r="B107" s="125"/>
      <c r="C107" s="129"/>
      <c r="D107" s="129" t="e">
        <f>VLOOKUP(C107,'Dropdown vloerafw en cat'!P133:Q150,2,FALSE)</f>
        <v>#N/A</v>
      </c>
      <c r="E107" s="126"/>
      <c r="F107" s="126" t="e">
        <f>VLOOKUP(D107,'Normen en kosten'!$A$5:$B$103,2,FALSE)</f>
        <v>#N/A</v>
      </c>
      <c r="G107" s="125"/>
      <c r="H107" s="125"/>
      <c r="I107" s="125"/>
      <c r="J107" s="125" t="e">
        <f t="shared" si="6"/>
        <v>#N/A</v>
      </c>
      <c r="K107" s="127" t="e">
        <f>+VLOOKUP(J107,'Normen en kosten'!D107:E205,2,FALSE)*'1'!$G$11</f>
        <v>#N/A</v>
      </c>
      <c r="L107" s="125">
        <f t="shared" si="8"/>
        <v>0</v>
      </c>
      <c r="M107" s="128" t="e">
        <f t="shared" si="7"/>
        <v>#N/A</v>
      </c>
      <c r="O107"/>
    </row>
    <row r="108" spans="1:27" x14ac:dyDescent="0.25">
      <c r="A108" s="124"/>
      <c r="B108" s="125"/>
      <c r="C108" s="129"/>
      <c r="D108" s="129" t="e">
        <f>VLOOKUP(C108,'Dropdown vloerafw en cat'!P134:Q151,2,FALSE)</f>
        <v>#N/A</v>
      </c>
      <c r="E108" s="126"/>
      <c r="F108" s="126" t="e">
        <f>VLOOKUP(D108,'Normen en kosten'!$A$5:$B$103,2,FALSE)</f>
        <v>#N/A</v>
      </c>
      <c r="G108" s="125"/>
      <c r="H108" s="125"/>
      <c r="I108" s="125"/>
      <c r="J108" s="125" t="e">
        <f t="shared" si="6"/>
        <v>#N/A</v>
      </c>
      <c r="K108" s="127" t="e">
        <f>+VLOOKUP(J108,'Normen en kosten'!D108:E206,2,FALSE)*'1'!$G$11</f>
        <v>#N/A</v>
      </c>
      <c r="L108" s="125">
        <f t="shared" si="8"/>
        <v>0</v>
      </c>
      <c r="M108" s="128" t="e">
        <f t="shared" si="7"/>
        <v>#N/A</v>
      </c>
      <c r="O108"/>
    </row>
    <row r="109" spans="1:27" x14ac:dyDescent="0.25">
      <c r="A109" s="124"/>
      <c r="B109" s="125"/>
      <c r="C109" s="129"/>
      <c r="D109" s="129" t="e">
        <f>VLOOKUP(C109,'Dropdown vloerafw en cat'!P135:Q152,2,FALSE)</f>
        <v>#N/A</v>
      </c>
      <c r="E109" s="126"/>
      <c r="F109" s="126" t="e">
        <f>VLOOKUP(D109,'Normen en kosten'!$A$5:$B$103,2,FALSE)</f>
        <v>#N/A</v>
      </c>
      <c r="G109" s="125"/>
      <c r="H109" s="125"/>
      <c r="I109" s="125"/>
      <c r="J109" s="125" t="e">
        <f t="shared" si="6"/>
        <v>#N/A</v>
      </c>
      <c r="K109" s="127" t="e">
        <f>+VLOOKUP(J109,'Normen en kosten'!D109:E207,2,FALSE)*'1'!$G$11</f>
        <v>#N/A</v>
      </c>
      <c r="L109" s="125">
        <f t="shared" si="8"/>
        <v>0</v>
      </c>
      <c r="M109" s="128" t="e">
        <f t="shared" si="7"/>
        <v>#N/A</v>
      </c>
      <c r="O109"/>
    </row>
    <row r="110" spans="1:27" x14ac:dyDescent="0.25">
      <c r="A110" s="124"/>
      <c r="B110" s="125"/>
      <c r="C110" s="129"/>
      <c r="D110" s="129" t="e">
        <f>VLOOKUP(C110,'Dropdown vloerafw en cat'!P136:Q153,2,FALSE)</f>
        <v>#N/A</v>
      </c>
      <c r="E110" s="126"/>
      <c r="F110" s="126" t="e">
        <f>VLOOKUP(D110,'Normen en kosten'!$A$5:$B$103,2,FALSE)</f>
        <v>#N/A</v>
      </c>
      <c r="G110" s="125"/>
      <c r="H110" s="125"/>
      <c r="I110" s="125"/>
      <c r="J110" s="125" t="e">
        <f t="shared" si="6"/>
        <v>#N/A</v>
      </c>
      <c r="K110" s="127" t="e">
        <f>+VLOOKUP(J110,'Normen en kosten'!D110:E208,2,FALSE)*'1'!$G$11</f>
        <v>#N/A</v>
      </c>
      <c r="L110" s="125">
        <f t="shared" si="8"/>
        <v>0</v>
      </c>
      <c r="M110" s="128" t="e">
        <f t="shared" si="7"/>
        <v>#N/A</v>
      </c>
      <c r="O110"/>
    </row>
    <row r="111" spans="1:27" x14ac:dyDescent="0.25">
      <c r="A111" s="124"/>
      <c r="B111" s="125"/>
      <c r="C111" s="129"/>
      <c r="D111" s="129" t="e">
        <f>VLOOKUP(C111,'Dropdown vloerafw en cat'!P137:Q154,2,FALSE)</f>
        <v>#N/A</v>
      </c>
      <c r="E111" s="126"/>
      <c r="F111" s="126" t="e">
        <f>VLOOKUP(D111,'Normen en kosten'!$A$5:$B$103,2,FALSE)</f>
        <v>#N/A</v>
      </c>
      <c r="G111" s="125"/>
      <c r="H111" s="125"/>
      <c r="I111" s="125"/>
      <c r="J111" s="125" t="e">
        <f t="shared" si="6"/>
        <v>#N/A</v>
      </c>
      <c r="K111" s="127" t="e">
        <f>+VLOOKUP(J111,'Normen en kosten'!D111:E209,2,FALSE)*'1'!$G$11</f>
        <v>#N/A</v>
      </c>
      <c r="L111" s="125">
        <f t="shared" si="8"/>
        <v>0</v>
      </c>
      <c r="M111" s="128" t="e">
        <f t="shared" si="7"/>
        <v>#N/A</v>
      </c>
      <c r="O111"/>
    </row>
    <row r="112" spans="1:27" x14ac:dyDescent="0.25">
      <c r="A112" s="124"/>
      <c r="B112" s="125"/>
      <c r="C112" s="129"/>
      <c r="D112" s="129" t="e">
        <f>VLOOKUP(C112,'Dropdown vloerafw en cat'!P138:Q155,2,FALSE)</f>
        <v>#N/A</v>
      </c>
      <c r="E112" s="126"/>
      <c r="F112" s="126" t="e">
        <f>VLOOKUP(D112,'Normen en kosten'!$A$5:$B$103,2,FALSE)</f>
        <v>#N/A</v>
      </c>
      <c r="G112" s="125"/>
      <c r="H112" s="125"/>
      <c r="I112" s="125"/>
      <c r="J112" s="125" t="e">
        <f t="shared" si="6"/>
        <v>#N/A</v>
      </c>
      <c r="K112" s="127" t="e">
        <f>+VLOOKUP(J112,'Normen en kosten'!D112:E210,2,FALSE)*'1'!$G$11</f>
        <v>#N/A</v>
      </c>
      <c r="L112" s="125">
        <f t="shared" si="8"/>
        <v>0</v>
      </c>
      <c r="M112" s="128" t="e">
        <f t="shared" si="7"/>
        <v>#N/A</v>
      </c>
      <c r="O112"/>
    </row>
    <row r="113" spans="1:15" x14ac:dyDescent="0.25">
      <c r="A113" s="124"/>
      <c r="B113" s="125"/>
      <c r="C113" s="129"/>
      <c r="D113" s="129" t="e">
        <f>VLOOKUP(C113,'Dropdown vloerafw en cat'!P139:Q156,2,FALSE)</f>
        <v>#N/A</v>
      </c>
      <c r="E113" s="126"/>
      <c r="F113" s="126" t="e">
        <f>VLOOKUP(D113,'Normen en kosten'!$A$5:$B$103,2,FALSE)</f>
        <v>#N/A</v>
      </c>
      <c r="G113" s="125"/>
      <c r="H113" s="125"/>
      <c r="I113" s="125"/>
      <c r="J113" s="125" t="e">
        <f t="shared" si="6"/>
        <v>#N/A</v>
      </c>
      <c r="K113" s="127" t="e">
        <f>+VLOOKUP(J113,'Normen en kosten'!D113:E211,2,FALSE)*'1'!$G$11</f>
        <v>#N/A</v>
      </c>
      <c r="L113" s="125">
        <f t="shared" si="8"/>
        <v>0</v>
      </c>
      <c r="M113" s="128" t="e">
        <f t="shared" si="7"/>
        <v>#N/A</v>
      </c>
      <c r="O113"/>
    </row>
    <row r="114" spans="1:15" x14ac:dyDescent="0.25">
      <c r="A114" s="124"/>
      <c r="B114" s="125"/>
      <c r="C114" s="129"/>
      <c r="D114" s="129" t="e">
        <f>VLOOKUP(C114,'Dropdown vloerafw en cat'!P140:Q157,2,FALSE)</f>
        <v>#N/A</v>
      </c>
      <c r="E114" s="126"/>
      <c r="F114" s="126" t="e">
        <f>VLOOKUP(D114,'Normen en kosten'!$A$5:$B$103,2,FALSE)</f>
        <v>#N/A</v>
      </c>
      <c r="G114" s="125"/>
      <c r="H114" s="125"/>
      <c r="I114" s="125"/>
      <c r="J114" s="125" t="e">
        <f t="shared" si="6"/>
        <v>#N/A</v>
      </c>
      <c r="K114" s="127" t="e">
        <f>+VLOOKUP(J114,'Normen en kosten'!D114:E212,2,FALSE)*'1'!$G$11</f>
        <v>#N/A</v>
      </c>
      <c r="L114" s="125">
        <f t="shared" si="8"/>
        <v>0</v>
      </c>
      <c r="M114" s="128" t="e">
        <f t="shared" si="7"/>
        <v>#N/A</v>
      </c>
      <c r="O114"/>
    </row>
    <row r="115" spans="1:15" x14ac:dyDescent="0.25">
      <c r="A115" s="124"/>
      <c r="B115" s="125"/>
      <c r="C115" s="129"/>
      <c r="D115" s="129" t="e">
        <f>VLOOKUP(C115,'Dropdown vloerafw en cat'!P141:Q158,2,FALSE)</f>
        <v>#N/A</v>
      </c>
      <c r="E115" s="126"/>
      <c r="F115" s="126" t="e">
        <f>VLOOKUP(D115,'Normen en kosten'!$A$5:$B$103,2,FALSE)</f>
        <v>#N/A</v>
      </c>
      <c r="G115" s="125"/>
      <c r="H115" s="125"/>
      <c r="I115" s="125"/>
      <c r="J115" s="125" t="e">
        <f t="shared" si="6"/>
        <v>#N/A</v>
      </c>
      <c r="K115" s="127" t="e">
        <f>+VLOOKUP(J115,'Normen en kosten'!D115:E213,2,FALSE)*'1'!$G$11</f>
        <v>#N/A</v>
      </c>
      <c r="L115" s="125">
        <f t="shared" si="8"/>
        <v>0</v>
      </c>
      <c r="M115" s="128" t="e">
        <f t="shared" si="7"/>
        <v>#N/A</v>
      </c>
      <c r="O115"/>
    </row>
    <row r="116" spans="1:15" x14ac:dyDescent="0.25">
      <c r="A116" s="124"/>
      <c r="B116" s="125"/>
      <c r="C116" s="129"/>
      <c r="D116" s="129" t="e">
        <f>VLOOKUP(C116,'Dropdown vloerafw en cat'!P142:Q159,2,FALSE)</f>
        <v>#N/A</v>
      </c>
      <c r="E116" s="126"/>
      <c r="F116" s="126" t="e">
        <f>VLOOKUP(D116,'Normen en kosten'!$A$5:$B$103,2,FALSE)</f>
        <v>#N/A</v>
      </c>
      <c r="G116" s="125"/>
      <c r="H116" s="125"/>
      <c r="I116" s="125"/>
      <c r="J116" s="125" t="e">
        <f t="shared" si="6"/>
        <v>#N/A</v>
      </c>
      <c r="K116" s="127" t="e">
        <f>+VLOOKUP(J116,'Normen en kosten'!D116:E214,2,FALSE)*'1'!$G$11</f>
        <v>#N/A</v>
      </c>
      <c r="L116" s="125">
        <f t="shared" si="8"/>
        <v>0</v>
      </c>
      <c r="M116" s="128" t="e">
        <f t="shared" si="7"/>
        <v>#N/A</v>
      </c>
      <c r="O116"/>
    </row>
    <row r="117" spans="1:15" x14ac:dyDescent="0.25">
      <c r="A117" s="124"/>
      <c r="B117" s="125"/>
      <c r="C117" s="129"/>
      <c r="D117" s="129" t="e">
        <f>VLOOKUP(C117,'Dropdown vloerafw en cat'!P143:Q160,2,FALSE)</f>
        <v>#N/A</v>
      </c>
      <c r="E117" s="126"/>
      <c r="F117" s="126" t="e">
        <f>VLOOKUP(D117,'Normen en kosten'!$A$5:$B$103,2,FALSE)</f>
        <v>#N/A</v>
      </c>
      <c r="G117" s="125"/>
      <c r="H117" s="125"/>
      <c r="I117" s="125"/>
      <c r="J117" s="125" t="e">
        <f t="shared" si="6"/>
        <v>#N/A</v>
      </c>
      <c r="K117" s="127" t="e">
        <f>+VLOOKUP(J117,'Normen en kosten'!D117:E215,2,FALSE)*'1'!$G$11</f>
        <v>#N/A</v>
      </c>
      <c r="L117" s="125">
        <f t="shared" si="8"/>
        <v>0</v>
      </c>
      <c r="M117" s="128" t="e">
        <f t="shared" si="7"/>
        <v>#N/A</v>
      </c>
      <c r="O117"/>
    </row>
    <row r="118" spans="1:15" x14ac:dyDescent="0.25">
      <c r="A118" s="124"/>
      <c r="B118" s="125"/>
      <c r="C118" s="129"/>
      <c r="D118" s="129" t="e">
        <f>VLOOKUP(C118,'Dropdown vloerafw en cat'!P144:Q161,2,FALSE)</f>
        <v>#N/A</v>
      </c>
      <c r="E118" s="126"/>
      <c r="F118" s="126" t="e">
        <f>VLOOKUP(D118,'Normen en kosten'!$A$5:$B$103,2,FALSE)</f>
        <v>#N/A</v>
      </c>
      <c r="G118" s="125"/>
      <c r="H118" s="125"/>
      <c r="I118" s="125"/>
      <c r="J118" s="125" t="e">
        <f t="shared" si="6"/>
        <v>#N/A</v>
      </c>
      <c r="K118" s="127" t="e">
        <f>+VLOOKUP(J118,'Normen en kosten'!D118:E216,2,FALSE)*'1'!$G$11</f>
        <v>#N/A</v>
      </c>
      <c r="L118" s="125">
        <f t="shared" si="8"/>
        <v>0</v>
      </c>
      <c r="M118" s="128" t="e">
        <f t="shared" si="7"/>
        <v>#N/A</v>
      </c>
      <c r="O118"/>
    </row>
    <row r="119" spans="1:15" x14ac:dyDescent="0.25">
      <c r="A119" s="124"/>
      <c r="B119" s="125"/>
      <c r="C119" s="129"/>
      <c r="D119" s="129" t="e">
        <f>VLOOKUP(C119,'Dropdown vloerafw en cat'!P145:Q162,2,FALSE)</f>
        <v>#N/A</v>
      </c>
      <c r="E119" s="126"/>
      <c r="F119" s="126" t="e">
        <f>VLOOKUP(D119,'Normen en kosten'!$A$5:$B$103,2,FALSE)</f>
        <v>#N/A</v>
      </c>
      <c r="G119" s="125"/>
      <c r="H119" s="125"/>
      <c r="I119" s="125"/>
      <c r="J119" s="125" t="e">
        <f t="shared" si="6"/>
        <v>#N/A</v>
      </c>
      <c r="K119" s="127" t="e">
        <f>+VLOOKUP(J119,'Normen en kosten'!D119:E217,2,FALSE)*'1'!$G$11</f>
        <v>#N/A</v>
      </c>
      <c r="L119" s="125">
        <f t="shared" si="8"/>
        <v>0</v>
      </c>
      <c r="M119" s="128" t="e">
        <f t="shared" si="7"/>
        <v>#N/A</v>
      </c>
    </row>
    <row r="120" spans="1:15" x14ac:dyDescent="0.25">
      <c r="A120" s="124"/>
      <c r="B120" s="125"/>
      <c r="C120" s="129"/>
      <c r="D120" s="129" t="e">
        <f>VLOOKUP(C120,'Dropdown vloerafw en cat'!P146:Q163,2,FALSE)</f>
        <v>#N/A</v>
      </c>
      <c r="E120" s="126"/>
      <c r="F120" s="126" t="e">
        <f>VLOOKUP(D120,'Normen en kosten'!$A$5:$B$103,2,FALSE)</f>
        <v>#N/A</v>
      </c>
      <c r="G120" s="125"/>
      <c r="H120" s="125"/>
      <c r="I120" s="125"/>
      <c r="J120" s="125" t="e">
        <f t="shared" si="6"/>
        <v>#N/A</v>
      </c>
      <c r="K120" s="127" t="e">
        <f>+VLOOKUP(J120,'Normen en kosten'!D120:E218,2,FALSE)*'1'!$G$11</f>
        <v>#N/A</v>
      </c>
      <c r="L120" s="125">
        <f t="shared" si="8"/>
        <v>0</v>
      </c>
      <c r="M120" s="128" t="e">
        <f t="shared" si="7"/>
        <v>#N/A</v>
      </c>
    </row>
    <row r="121" spans="1:15" x14ac:dyDescent="0.25">
      <c r="A121" s="124"/>
      <c r="B121" s="125"/>
      <c r="C121" s="129"/>
      <c r="D121" s="129" t="e">
        <f>VLOOKUP(C121,'Dropdown vloerafw en cat'!P147:Q164,2,FALSE)</f>
        <v>#N/A</v>
      </c>
      <c r="E121" s="126"/>
      <c r="F121" s="126" t="e">
        <f>VLOOKUP(D121,'Normen en kosten'!$A$5:$B$103,2,FALSE)</f>
        <v>#N/A</v>
      </c>
      <c r="G121" s="125"/>
      <c r="H121" s="125"/>
      <c r="I121" s="125"/>
      <c r="J121" s="125" t="e">
        <f t="shared" si="6"/>
        <v>#N/A</v>
      </c>
      <c r="K121" s="127" t="e">
        <f>+VLOOKUP(J121,'Normen en kosten'!D121:E219,2,FALSE)*'1'!$G$11</f>
        <v>#N/A</v>
      </c>
      <c r="L121" s="125">
        <f t="shared" si="8"/>
        <v>0</v>
      </c>
      <c r="M121" s="128" t="e">
        <f t="shared" si="7"/>
        <v>#N/A</v>
      </c>
    </row>
    <row r="122" spans="1:15" x14ac:dyDescent="0.25">
      <c r="A122" s="124"/>
      <c r="B122" s="125"/>
      <c r="C122" s="129"/>
      <c r="D122" s="129" t="e">
        <f>VLOOKUP(C122,'Dropdown vloerafw en cat'!P148:Q165,2,FALSE)</f>
        <v>#N/A</v>
      </c>
      <c r="E122" s="126"/>
      <c r="F122" s="126" t="e">
        <f>VLOOKUP(D122,'Normen en kosten'!$A$5:$B$103,2,FALSE)</f>
        <v>#N/A</v>
      </c>
      <c r="G122" s="125"/>
      <c r="H122" s="125"/>
      <c r="I122" s="125"/>
      <c r="J122" s="125" t="e">
        <f t="shared" si="6"/>
        <v>#N/A</v>
      </c>
      <c r="K122" s="127" t="e">
        <f>+VLOOKUP(J122,'Normen en kosten'!D122:E220,2,FALSE)*'1'!$G$11</f>
        <v>#N/A</v>
      </c>
      <c r="L122" s="125">
        <f t="shared" si="8"/>
        <v>0</v>
      </c>
      <c r="M122" s="128" t="e">
        <f t="shared" si="7"/>
        <v>#N/A</v>
      </c>
    </row>
    <row r="123" spans="1:15" x14ac:dyDescent="0.25">
      <c r="A123" s="124"/>
      <c r="B123" s="125"/>
      <c r="C123" s="129"/>
      <c r="D123" s="129" t="e">
        <f>VLOOKUP(C123,'Dropdown vloerafw en cat'!P149:Q166,2,FALSE)</f>
        <v>#N/A</v>
      </c>
      <c r="E123" s="126"/>
      <c r="F123" s="126" t="e">
        <f>VLOOKUP(D123,'Normen en kosten'!$A$5:$B$103,2,FALSE)</f>
        <v>#N/A</v>
      </c>
      <c r="G123" s="125"/>
      <c r="H123" s="125"/>
      <c r="I123" s="125"/>
      <c r="J123" s="125" t="e">
        <f t="shared" si="6"/>
        <v>#N/A</v>
      </c>
      <c r="K123" s="127" t="e">
        <f>+VLOOKUP(J123,'Normen en kosten'!D123:E221,2,FALSE)*'1'!$G$11</f>
        <v>#N/A</v>
      </c>
      <c r="L123" s="125">
        <f t="shared" si="8"/>
        <v>0</v>
      </c>
      <c r="M123" s="128" t="e">
        <f t="shared" si="7"/>
        <v>#N/A</v>
      </c>
    </row>
    <row r="124" spans="1:15" x14ac:dyDescent="0.25">
      <c r="A124" s="124"/>
      <c r="B124" s="125"/>
      <c r="C124" s="129"/>
      <c r="D124" s="129" t="e">
        <f>VLOOKUP(C124,'Dropdown vloerafw en cat'!P150:Q167,2,FALSE)</f>
        <v>#N/A</v>
      </c>
      <c r="E124" s="126"/>
      <c r="F124" s="126" t="e">
        <f>VLOOKUP(D124,'Normen en kosten'!$A$5:$B$103,2,FALSE)</f>
        <v>#N/A</v>
      </c>
      <c r="G124" s="125"/>
      <c r="H124" s="125"/>
      <c r="I124" s="125"/>
      <c r="J124" s="125" t="e">
        <f t="shared" si="6"/>
        <v>#N/A</v>
      </c>
      <c r="K124" s="127" t="e">
        <f>+VLOOKUP(J124,'Normen en kosten'!D124:E222,2,FALSE)*'1'!$G$11</f>
        <v>#N/A</v>
      </c>
      <c r="L124" s="125">
        <f t="shared" si="8"/>
        <v>0</v>
      </c>
      <c r="M124" s="128" t="e">
        <f t="shared" si="7"/>
        <v>#N/A</v>
      </c>
    </row>
    <row r="125" spans="1:15" x14ac:dyDescent="0.25">
      <c r="A125" s="124"/>
      <c r="B125" s="125"/>
      <c r="C125" s="129"/>
      <c r="D125" s="129" t="e">
        <f>VLOOKUP(C125,'Dropdown vloerafw en cat'!P151:Q168,2,FALSE)</f>
        <v>#N/A</v>
      </c>
      <c r="E125" s="126"/>
      <c r="F125" s="126" t="e">
        <f>VLOOKUP(D125,'Normen en kosten'!$A$5:$B$103,2,FALSE)</f>
        <v>#N/A</v>
      </c>
      <c r="G125" s="125"/>
      <c r="H125" s="125"/>
      <c r="I125" s="125"/>
      <c r="J125" s="125" t="e">
        <f t="shared" si="6"/>
        <v>#N/A</v>
      </c>
      <c r="K125" s="127" t="e">
        <f>+VLOOKUP(J125,'Normen en kosten'!D125:E223,2,FALSE)*'1'!$G$11</f>
        <v>#N/A</v>
      </c>
      <c r="L125" s="125">
        <f t="shared" si="8"/>
        <v>0</v>
      </c>
      <c r="M125" s="128" t="e">
        <f t="shared" si="7"/>
        <v>#N/A</v>
      </c>
    </row>
    <row r="126" spans="1:15" x14ac:dyDescent="0.25">
      <c r="A126" s="124"/>
      <c r="B126" s="125"/>
      <c r="C126" s="129"/>
      <c r="D126" s="129" t="e">
        <f>VLOOKUP(C126,'Dropdown vloerafw en cat'!P152:Q169,2,FALSE)</f>
        <v>#N/A</v>
      </c>
      <c r="E126" s="126"/>
      <c r="F126" s="126" t="e">
        <f>VLOOKUP(D126,'Normen en kosten'!$A$5:$B$103,2,FALSE)</f>
        <v>#N/A</v>
      </c>
      <c r="G126" s="125"/>
      <c r="H126" s="125"/>
      <c r="I126" s="125"/>
      <c r="J126" s="125" t="e">
        <f t="shared" si="6"/>
        <v>#N/A</v>
      </c>
      <c r="K126" s="127" t="e">
        <f>+VLOOKUP(J126,'Normen en kosten'!D126:E224,2,FALSE)*'1'!$G$11</f>
        <v>#N/A</v>
      </c>
      <c r="L126" s="125">
        <f t="shared" si="8"/>
        <v>0</v>
      </c>
      <c r="M126" s="128" t="e">
        <f t="shared" si="7"/>
        <v>#N/A</v>
      </c>
    </row>
    <row r="127" spans="1:15" x14ac:dyDescent="0.25">
      <c r="A127" s="124"/>
      <c r="B127" s="125"/>
      <c r="C127" s="129"/>
      <c r="D127" s="129" t="e">
        <f>VLOOKUP(C127,'Dropdown vloerafw en cat'!P153:Q170,2,FALSE)</f>
        <v>#N/A</v>
      </c>
      <c r="E127" s="126"/>
      <c r="F127" s="126" t="e">
        <f>VLOOKUP(D127,'Normen en kosten'!$A$5:$B$103,2,FALSE)</f>
        <v>#N/A</v>
      </c>
      <c r="G127" s="125"/>
      <c r="H127" s="125"/>
      <c r="I127" s="125"/>
      <c r="J127" s="125" t="e">
        <f t="shared" si="6"/>
        <v>#N/A</v>
      </c>
      <c r="K127" s="127" t="e">
        <f>+VLOOKUP(J127,'Normen en kosten'!D127:E225,2,FALSE)*'1'!$G$11</f>
        <v>#N/A</v>
      </c>
      <c r="L127" s="125">
        <f t="shared" si="8"/>
        <v>0</v>
      </c>
      <c r="M127" s="128" t="e">
        <f t="shared" si="7"/>
        <v>#N/A</v>
      </c>
    </row>
    <row r="128" spans="1:15" x14ac:dyDescent="0.25">
      <c r="A128" s="124"/>
      <c r="B128" s="125"/>
      <c r="C128" s="129"/>
      <c r="D128" s="129" t="e">
        <f>VLOOKUP(C128,'Dropdown vloerafw en cat'!P154:Q171,2,FALSE)</f>
        <v>#N/A</v>
      </c>
      <c r="E128" s="126"/>
      <c r="F128" s="126" t="e">
        <f>VLOOKUP(D128,'Normen en kosten'!$A$5:$B$103,2,FALSE)</f>
        <v>#N/A</v>
      </c>
      <c r="G128" s="125"/>
      <c r="H128" s="125"/>
      <c r="I128" s="125"/>
      <c r="J128" s="125" t="e">
        <f t="shared" si="6"/>
        <v>#N/A</v>
      </c>
      <c r="K128" s="127" t="e">
        <f>+VLOOKUP(J128,'Normen en kosten'!D128:E226,2,FALSE)*'1'!$G$11</f>
        <v>#N/A</v>
      </c>
      <c r="L128" s="125">
        <f t="shared" si="8"/>
        <v>0</v>
      </c>
      <c r="M128" s="128" t="e">
        <f t="shared" si="7"/>
        <v>#N/A</v>
      </c>
    </row>
    <row r="129" spans="1:13" x14ac:dyDescent="0.25">
      <c r="A129" s="124"/>
      <c r="B129" s="125"/>
      <c r="C129" s="129"/>
      <c r="D129" s="129" t="e">
        <f>VLOOKUP(C129,'Dropdown vloerafw en cat'!P155:Q172,2,FALSE)</f>
        <v>#N/A</v>
      </c>
      <c r="E129" s="126"/>
      <c r="F129" s="126" t="e">
        <f>VLOOKUP(D129,'Normen en kosten'!$A$5:$B$103,2,FALSE)</f>
        <v>#N/A</v>
      </c>
      <c r="G129" s="125"/>
      <c r="H129" s="125"/>
      <c r="I129" s="125"/>
      <c r="J129" s="125" t="e">
        <f t="shared" si="6"/>
        <v>#N/A</v>
      </c>
      <c r="K129" s="127" t="e">
        <f>+VLOOKUP(J129,'Normen en kosten'!D129:E227,2,FALSE)*'1'!$G$11</f>
        <v>#N/A</v>
      </c>
      <c r="L129" s="125">
        <f t="shared" si="8"/>
        <v>0</v>
      </c>
      <c r="M129" s="128" t="e">
        <f t="shared" si="7"/>
        <v>#N/A</v>
      </c>
    </row>
    <row r="130" spans="1:13" x14ac:dyDescent="0.25">
      <c r="A130" s="124"/>
      <c r="B130" s="125"/>
      <c r="C130" s="129"/>
      <c r="D130" s="129" t="e">
        <f>VLOOKUP(C130,'Dropdown vloerafw en cat'!P156:Q173,2,FALSE)</f>
        <v>#N/A</v>
      </c>
      <c r="E130" s="126"/>
      <c r="F130" s="126" t="e">
        <f>VLOOKUP(D130,'Normen en kosten'!$A$5:$B$103,2,FALSE)</f>
        <v>#N/A</v>
      </c>
      <c r="G130" s="125"/>
      <c r="H130" s="125"/>
      <c r="I130" s="125"/>
      <c r="J130" s="125" t="e">
        <f t="shared" si="6"/>
        <v>#N/A</v>
      </c>
      <c r="K130" s="127" t="e">
        <f>+VLOOKUP(J130,'Normen en kosten'!D130:E228,2,FALSE)*'1'!$G$11</f>
        <v>#N/A</v>
      </c>
      <c r="L130" s="125">
        <f t="shared" si="8"/>
        <v>0</v>
      </c>
      <c r="M130" s="128" t="e">
        <f t="shared" si="7"/>
        <v>#N/A</v>
      </c>
    </row>
    <row r="131" spans="1:13" x14ac:dyDescent="0.25">
      <c r="A131" s="124"/>
      <c r="B131" s="125"/>
      <c r="C131" s="129"/>
      <c r="D131" s="129" t="e">
        <f>VLOOKUP(C131,'Dropdown vloerafw en cat'!P157:Q174,2,FALSE)</f>
        <v>#N/A</v>
      </c>
      <c r="E131" s="126"/>
      <c r="F131" s="126" t="e">
        <f>VLOOKUP(D131,'Normen en kosten'!$A$5:$B$103,2,FALSE)</f>
        <v>#N/A</v>
      </c>
      <c r="G131" s="125"/>
      <c r="H131" s="125"/>
      <c r="I131" s="125"/>
      <c r="J131" s="125" t="e">
        <f t="shared" si="6"/>
        <v>#N/A</v>
      </c>
      <c r="K131" s="127" t="e">
        <f>+VLOOKUP(J131,'Normen en kosten'!D131:E229,2,FALSE)*'1'!$G$11</f>
        <v>#N/A</v>
      </c>
      <c r="L131" s="125">
        <f t="shared" si="8"/>
        <v>0</v>
      </c>
      <c r="M131" s="128" t="e">
        <f t="shared" si="7"/>
        <v>#N/A</v>
      </c>
    </row>
    <row r="132" spans="1:13" x14ac:dyDescent="0.25">
      <c r="A132" s="124"/>
      <c r="B132" s="125"/>
      <c r="C132" s="129"/>
      <c r="D132" s="129" t="e">
        <f>VLOOKUP(C132,'Dropdown vloerafw en cat'!P158:Q175,2,FALSE)</f>
        <v>#N/A</v>
      </c>
      <c r="E132" s="126"/>
      <c r="F132" s="126" t="e">
        <f>VLOOKUP(D132,'Normen en kosten'!$A$5:$B$103,2,FALSE)</f>
        <v>#N/A</v>
      </c>
      <c r="G132" s="125"/>
      <c r="H132" s="125"/>
      <c r="I132" s="125"/>
      <c r="J132" s="125" t="e">
        <f t="shared" si="6"/>
        <v>#N/A</v>
      </c>
      <c r="K132" s="127" t="e">
        <f>+VLOOKUP(J132,'Normen en kosten'!D132:E230,2,FALSE)*'1'!$G$11</f>
        <v>#N/A</v>
      </c>
      <c r="L132" s="125">
        <f t="shared" si="8"/>
        <v>0</v>
      </c>
      <c r="M132" s="128" t="e">
        <f t="shared" si="7"/>
        <v>#N/A</v>
      </c>
    </row>
    <row r="133" spans="1:13" x14ac:dyDescent="0.25">
      <c r="A133" s="124"/>
      <c r="B133" s="125"/>
      <c r="C133" s="129"/>
      <c r="D133" s="129" t="e">
        <f>VLOOKUP(C133,'Dropdown vloerafw en cat'!P159:Q176,2,FALSE)</f>
        <v>#N/A</v>
      </c>
      <c r="E133" s="126"/>
      <c r="F133" s="126" t="e">
        <f>VLOOKUP(D133,'Normen en kosten'!$A$5:$B$103,2,FALSE)</f>
        <v>#N/A</v>
      </c>
      <c r="G133" s="125"/>
      <c r="H133" s="125"/>
      <c r="I133" s="125"/>
      <c r="J133" s="125" t="e">
        <f t="shared" si="6"/>
        <v>#N/A</v>
      </c>
      <c r="K133" s="127" t="e">
        <f>+VLOOKUP(J133,'Normen en kosten'!D133:E231,2,FALSE)*'1'!$G$11</f>
        <v>#N/A</v>
      </c>
      <c r="L133" s="125">
        <f t="shared" ref="L133:L164" si="9">+I133*G133</f>
        <v>0</v>
      </c>
      <c r="M133" s="128" t="e">
        <f t="shared" si="7"/>
        <v>#N/A</v>
      </c>
    </row>
    <row r="134" spans="1:13" x14ac:dyDescent="0.25">
      <c r="A134" s="124"/>
      <c r="B134" s="125"/>
      <c r="C134" s="129"/>
      <c r="D134" s="129" t="e">
        <f>VLOOKUP(C134,'Dropdown vloerafw en cat'!P160:Q177,2,FALSE)</f>
        <v>#N/A</v>
      </c>
      <c r="E134" s="126"/>
      <c r="F134" s="126" t="e">
        <f>VLOOKUP(D134,'Normen en kosten'!$A$5:$B$103,2,FALSE)</f>
        <v>#N/A</v>
      </c>
      <c r="G134" s="125"/>
      <c r="H134" s="125"/>
      <c r="I134" s="125"/>
      <c r="J134" s="125" t="e">
        <f t="shared" ref="J134:J197" si="10">F134&amp;I134</f>
        <v>#N/A</v>
      </c>
      <c r="K134" s="127" t="e">
        <f>+VLOOKUP(J134,'Normen en kosten'!D134:E232,2,FALSE)*'1'!$G$11</f>
        <v>#N/A</v>
      </c>
      <c r="L134" s="125">
        <f t="shared" si="9"/>
        <v>0</v>
      </c>
      <c r="M134" s="128" t="e">
        <f t="shared" si="7"/>
        <v>#N/A</v>
      </c>
    </row>
    <row r="135" spans="1:13" x14ac:dyDescent="0.25">
      <c r="A135" s="124"/>
      <c r="B135" s="125"/>
      <c r="C135" s="129"/>
      <c r="D135" s="129" t="e">
        <f>VLOOKUP(C135,'Dropdown vloerafw en cat'!P161:Q178,2,FALSE)</f>
        <v>#N/A</v>
      </c>
      <c r="E135" s="126"/>
      <c r="F135" s="126" t="e">
        <f>VLOOKUP(D135,'Normen en kosten'!$A$5:$B$103,2,FALSE)</f>
        <v>#N/A</v>
      </c>
      <c r="G135" s="125"/>
      <c r="H135" s="125"/>
      <c r="I135" s="125"/>
      <c r="J135" s="125" t="e">
        <f t="shared" si="10"/>
        <v>#N/A</v>
      </c>
      <c r="K135" s="127" t="e">
        <f>+VLOOKUP(J135,'Normen en kosten'!D135:E233,2,FALSE)*'1'!$G$11</f>
        <v>#N/A</v>
      </c>
      <c r="L135" s="125">
        <f t="shared" si="9"/>
        <v>0</v>
      </c>
      <c r="M135" s="128" t="e">
        <f t="shared" si="7"/>
        <v>#N/A</v>
      </c>
    </row>
    <row r="136" spans="1:13" x14ac:dyDescent="0.25">
      <c r="A136" s="124"/>
      <c r="B136" s="125"/>
      <c r="C136" s="129"/>
      <c r="D136" s="129" t="e">
        <f>VLOOKUP(C136,'Dropdown vloerafw en cat'!P162:Q179,2,FALSE)</f>
        <v>#N/A</v>
      </c>
      <c r="E136" s="126"/>
      <c r="F136" s="126" t="e">
        <f>VLOOKUP(D136,'Normen en kosten'!$A$5:$B$103,2,FALSE)</f>
        <v>#N/A</v>
      </c>
      <c r="G136" s="125"/>
      <c r="H136" s="125"/>
      <c r="I136" s="125"/>
      <c r="J136" s="125" t="e">
        <f t="shared" si="10"/>
        <v>#N/A</v>
      </c>
      <c r="K136" s="127" t="e">
        <f>+VLOOKUP(J136,'Normen en kosten'!D136:E234,2,FALSE)*'1'!$G$11</f>
        <v>#N/A</v>
      </c>
      <c r="L136" s="125">
        <f t="shared" si="9"/>
        <v>0</v>
      </c>
      <c r="M136" s="128" t="e">
        <f t="shared" ref="M136:M199" si="11">+IF(K136=0,0,L136/K136)</f>
        <v>#N/A</v>
      </c>
    </row>
    <row r="137" spans="1:13" x14ac:dyDescent="0.25">
      <c r="A137" s="124"/>
      <c r="B137" s="125"/>
      <c r="C137" s="129"/>
      <c r="D137" s="129" t="e">
        <f>VLOOKUP(C137,'Dropdown vloerafw en cat'!P163:Q180,2,FALSE)</f>
        <v>#N/A</v>
      </c>
      <c r="E137" s="126"/>
      <c r="F137" s="126" t="e">
        <f>VLOOKUP(D137,'Normen en kosten'!$A$5:$B$103,2,FALSE)</f>
        <v>#N/A</v>
      </c>
      <c r="G137" s="125"/>
      <c r="H137" s="125"/>
      <c r="I137" s="125"/>
      <c r="J137" s="125" t="e">
        <f t="shared" si="10"/>
        <v>#N/A</v>
      </c>
      <c r="K137" s="127" t="e">
        <f>+VLOOKUP(J137,'Normen en kosten'!D137:E235,2,FALSE)*'1'!$G$11</f>
        <v>#N/A</v>
      </c>
      <c r="L137" s="125">
        <f t="shared" si="9"/>
        <v>0</v>
      </c>
      <c r="M137" s="128" t="e">
        <f t="shared" si="11"/>
        <v>#N/A</v>
      </c>
    </row>
    <row r="138" spans="1:13" x14ac:dyDescent="0.25">
      <c r="A138" s="124"/>
      <c r="B138" s="125"/>
      <c r="C138" s="129"/>
      <c r="D138" s="129" t="e">
        <f>VLOOKUP(C138,'Dropdown vloerafw en cat'!P164:Q181,2,FALSE)</f>
        <v>#N/A</v>
      </c>
      <c r="E138" s="126"/>
      <c r="F138" s="126" t="e">
        <f>VLOOKUP(D138,'Normen en kosten'!$A$5:$B$103,2,FALSE)</f>
        <v>#N/A</v>
      </c>
      <c r="G138" s="125"/>
      <c r="H138" s="125"/>
      <c r="I138" s="125"/>
      <c r="J138" s="125" t="e">
        <f t="shared" si="10"/>
        <v>#N/A</v>
      </c>
      <c r="K138" s="127" t="e">
        <f>+VLOOKUP(J138,'Normen en kosten'!D138:E236,2,FALSE)*'1'!$G$11</f>
        <v>#N/A</v>
      </c>
      <c r="L138" s="125">
        <f t="shared" si="9"/>
        <v>0</v>
      </c>
      <c r="M138" s="128" t="e">
        <f t="shared" si="11"/>
        <v>#N/A</v>
      </c>
    </row>
    <row r="139" spans="1:13" x14ac:dyDescent="0.25">
      <c r="A139" s="124"/>
      <c r="B139" s="125"/>
      <c r="C139" s="129"/>
      <c r="D139" s="129" t="e">
        <f>VLOOKUP(C139,'Dropdown vloerafw en cat'!P165:Q182,2,FALSE)</f>
        <v>#N/A</v>
      </c>
      <c r="E139" s="126"/>
      <c r="F139" s="126" t="e">
        <f>VLOOKUP(D139,'Normen en kosten'!$A$5:$B$103,2,FALSE)</f>
        <v>#N/A</v>
      </c>
      <c r="G139" s="125"/>
      <c r="H139" s="125"/>
      <c r="I139" s="125"/>
      <c r="J139" s="125" t="e">
        <f t="shared" si="10"/>
        <v>#N/A</v>
      </c>
      <c r="K139" s="127" t="e">
        <f>+VLOOKUP(J139,'Normen en kosten'!D139:E237,2,FALSE)*'1'!$G$11</f>
        <v>#N/A</v>
      </c>
      <c r="L139" s="125">
        <f t="shared" si="9"/>
        <v>0</v>
      </c>
      <c r="M139" s="128" t="e">
        <f t="shared" si="11"/>
        <v>#N/A</v>
      </c>
    </row>
    <row r="140" spans="1:13" x14ac:dyDescent="0.25">
      <c r="A140" s="124"/>
      <c r="B140" s="125"/>
      <c r="C140" s="129"/>
      <c r="D140" s="129" t="e">
        <f>VLOOKUP(C140,'Dropdown vloerafw en cat'!P166:Q183,2,FALSE)</f>
        <v>#N/A</v>
      </c>
      <c r="E140" s="126"/>
      <c r="F140" s="126" t="e">
        <f>VLOOKUP(D140,'Normen en kosten'!$A$5:$B$103,2,FALSE)</f>
        <v>#N/A</v>
      </c>
      <c r="G140" s="125"/>
      <c r="H140" s="125"/>
      <c r="I140" s="125"/>
      <c r="J140" s="125" t="e">
        <f t="shared" si="10"/>
        <v>#N/A</v>
      </c>
      <c r="K140" s="127" t="e">
        <f>+VLOOKUP(J140,'Normen en kosten'!D140:E238,2,FALSE)*'1'!$G$11</f>
        <v>#N/A</v>
      </c>
      <c r="L140" s="125">
        <f t="shared" si="9"/>
        <v>0</v>
      </c>
      <c r="M140" s="128" t="e">
        <f t="shared" si="11"/>
        <v>#N/A</v>
      </c>
    </row>
    <row r="141" spans="1:13" x14ac:dyDescent="0.25">
      <c r="A141" s="124"/>
      <c r="B141" s="125"/>
      <c r="C141" s="129"/>
      <c r="D141" s="129" t="e">
        <f>VLOOKUP(C141,'Dropdown vloerafw en cat'!P167:Q184,2,FALSE)</f>
        <v>#N/A</v>
      </c>
      <c r="E141" s="126"/>
      <c r="F141" s="126" t="e">
        <f>VLOOKUP(D141,'Normen en kosten'!$A$5:$B$103,2,FALSE)</f>
        <v>#N/A</v>
      </c>
      <c r="G141" s="125"/>
      <c r="H141" s="125"/>
      <c r="I141" s="125"/>
      <c r="J141" s="125" t="e">
        <f t="shared" si="10"/>
        <v>#N/A</v>
      </c>
      <c r="K141" s="127" t="e">
        <f>+VLOOKUP(J141,'Normen en kosten'!D141:E239,2,FALSE)*'1'!$G$11</f>
        <v>#N/A</v>
      </c>
      <c r="L141" s="125">
        <f t="shared" si="9"/>
        <v>0</v>
      </c>
      <c r="M141" s="128" t="e">
        <f t="shared" si="11"/>
        <v>#N/A</v>
      </c>
    </row>
    <row r="142" spans="1:13" x14ac:dyDescent="0.25">
      <c r="A142" s="124"/>
      <c r="B142" s="125"/>
      <c r="C142" s="129"/>
      <c r="D142" s="129" t="e">
        <f>VLOOKUP(C142,'Dropdown vloerafw en cat'!P168:Q185,2,FALSE)</f>
        <v>#N/A</v>
      </c>
      <c r="E142" s="126"/>
      <c r="F142" s="126" t="e">
        <f>VLOOKUP(D142,'Normen en kosten'!$A$5:$B$103,2,FALSE)</f>
        <v>#N/A</v>
      </c>
      <c r="G142" s="125"/>
      <c r="H142" s="125"/>
      <c r="I142" s="125"/>
      <c r="J142" s="125" t="e">
        <f t="shared" si="10"/>
        <v>#N/A</v>
      </c>
      <c r="K142" s="127" t="e">
        <f>+VLOOKUP(J142,'Normen en kosten'!D142:E240,2,FALSE)*'1'!$G$11</f>
        <v>#N/A</v>
      </c>
      <c r="L142" s="125">
        <f t="shared" si="9"/>
        <v>0</v>
      </c>
      <c r="M142" s="128" t="e">
        <f t="shared" si="11"/>
        <v>#N/A</v>
      </c>
    </row>
    <row r="143" spans="1:13" x14ac:dyDescent="0.25">
      <c r="A143" s="124"/>
      <c r="B143" s="125"/>
      <c r="C143" s="129"/>
      <c r="D143" s="129" t="e">
        <f>VLOOKUP(C143,'Dropdown vloerafw en cat'!P169:Q186,2,FALSE)</f>
        <v>#N/A</v>
      </c>
      <c r="E143" s="126"/>
      <c r="F143" s="126" t="e">
        <f>VLOOKUP(D143,'Normen en kosten'!$A$5:$B$103,2,FALSE)</f>
        <v>#N/A</v>
      </c>
      <c r="G143" s="125"/>
      <c r="H143" s="125"/>
      <c r="I143" s="125"/>
      <c r="J143" s="125" t="e">
        <f t="shared" si="10"/>
        <v>#N/A</v>
      </c>
      <c r="K143" s="127" t="e">
        <f>+VLOOKUP(J143,'Normen en kosten'!D143:E241,2,FALSE)*'1'!$G$11</f>
        <v>#N/A</v>
      </c>
      <c r="L143" s="125">
        <f t="shared" si="9"/>
        <v>0</v>
      </c>
      <c r="M143" s="128" t="e">
        <f t="shared" si="11"/>
        <v>#N/A</v>
      </c>
    </row>
    <row r="144" spans="1:13" x14ac:dyDescent="0.25">
      <c r="A144" s="124"/>
      <c r="B144" s="125"/>
      <c r="C144" s="129"/>
      <c r="D144" s="129" t="e">
        <f>VLOOKUP(C144,'Dropdown vloerafw en cat'!P170:Q187,2,FALSE)</f>
        <v>#N/A</v>
      </c>
      <c r="E144" s="126"/>
      <c r="F144" s="126" t="e">
        <f>VLOOKUP(D144,'Normen en kosten'!$A$5:$B$103,2,FALSE)</f>
        <v>#N/A</v>
      </c>
      <c r="G144" s="125"/>
      <c r="H144" s="125"/>
      <c r="I144" s="125"/>
      <c r="J144" s="125" t="e">
        <f t="shared" si="10"/>
        <v>#N/A</v>
      </c>
      <c r="K144" s="127" t="e">
        <f>+VLOOKUP(J144,'Normen en kosten'!D144:E242,2,FALSE)*'1'!$G$11</f>
        <v>#N/A</v>
      </c>
      <c r="L144" s="125">
        <f t="shared" si="9"/>
        <v>0</v>
      </c>
      <c r="M144" s="128" t="e">
        <f t="shared" si="11"/>
        <v>#N/A</v>
      </c>
    </row>
    <row r="145" spans="1:13" x14ac:dyDescent="0.25">
      <c r="A145" s="124"/>
      <c r="B145" s="125"/>
      <c r="C145" s="129"/>
      <c r="D145" s="129" t="e">
        <f>VLOOKUP(C145,'Dropdown vloerafw en cat'!P171:Q188,2,FALSE)</f>
        <v>#N/A</v>
      </c>
      <c r="E145" s="126"/>
      <c r="F145" s="126" t="e">
        <f>VLOOKUP(D145,'Normen en kosten'!$A$5:$B$103,2,FALSE)</f>
        <v>#N/A</v>
      </c>
      <c r="G145" s="125"/>
      <c r="H145" s="125"/>
      <c r="I145" s="125"/>
      <c r="J145" s="125" t="e">
        <f t="shared" si="10"/>
        <v>#N/A</v>
      </c>
      <c r="K145" s="127" t="e">
        <f>+VLOOKUP(J145,'Normen en kosten'!D145:E243,2,FALSE)*'1'!$G$11</f>
        <v>#N/A</v>
      </c>
      <c r="L145" s="125">
        <f t="shared" si="9"/>
        <v>0</v>
      </c>
      <c r="M145" s="128" t="e">
        <f t="shared" si="11"/>
        <v>#N/A</v>
      </c>
    </row>
    <row r="146" spans="1:13" x14ac:dyDescent="0.25">
      <c r="A146" s="124"/>
      <c r="B146" s="125"/>
      <c r="C146" s="129"/>
      <c r="D146" s="129" t="e">
        <f>VLOOKUP(C146,'Dropdown vloerafw en cat'!P172:Q189,2,FALSE)</f>
        <v>#N/A</v>
      </c>
      <c r="E146" s="126"/>
      <c r="F146" s="126" t="e">
        <f>VLOOKUP(D146,'Normen en kosten'!$A$5:$B$103,2,FALSE)</f>
        <v>#N/A</v>
      </c>
      <c r="G146" s="125"/>
      <c r="H146" s="125"/>
      <c r="I146" s="125"/>
      <c r="J146" s="125" t="e">
        <f t="shared" si="10"/>
        <v>#N/A</v>
      </c>
      <c r="K146" s="127" t="e">
        <f>+VLOOKUP(J146,'Normen en kosten'!D146:E244,2,FALSE)*'1'!$G$11</f>
        <v>#N/A</v>
      </c>
      <c r="L146" s="125">
        <f t="shared" si="9"/>
        <v>0</v>
      </c>
      <c r="M146" s="128" t="e">
        <f t="shared" si="11"/>
        <v>#N/A</v>
      </c>
    </row>
    <row r="147" spans="1:13" x14ac:dyDescent="0.25">
      <c r="A147" s="124"/>
      <c r="B147" s="125"/>
      <c r="C147" s="129"/>
      <c r="D147" s="129" t="e">
        <f>VLOOKUP(C147,'Dropdown vloerafw en cat'!P173:Q190,2,FALSE)</f>
        <v>#N/A</v>
      </c>
      <c r="E147" s="126"/>
      <c r="F147" s="126" t="e">
        <f>VLOOKUP(D147,'Normen en kosten'!$A$5:$B$103,2,FALSE)</f>
        <v>#N/A</v>
      </c>
      <c r="G147" s="125"/>
      <c r="H147" s="125"/>
      <c r="I147" s="125"/>
      <c r="J147" s="125" t="e">
        <f t="shared" si="10"/>
        <v>#N/A</v>
      </c>
      <c r="K147" s="127" t="e">
        <f>+VLOOKUP(J147,'Normen en kosten'!D147:E245,2,FALSE)*'1'!$G$11</f>
        <v>#N/A</v>
      </c>
      <c r="L147" s="125">
        <f t="shared" si="9"/>
        <v>0</v>
      </c>
      <c r="M147" s="128" t="e">
        <f t="shared" si="11"/>
        <v>#N/A</v>
      </c>
    </row>
    <row r="148" spans="1:13" x14ac:dyDescent="0.25">
      <c r="A148" s="124"/>
      <c r="B148" s="125"/>
      <c r="C148" s="129"/>
      <c r="D148" s="129" t="e">
        <f>VLOOKUP(C148,'Dropdown vloerafw en cat'!P174:Q191,2,FALSE)</f>
        <v>#N/A</v>
      </c>
      <c r="E148" s="126"/>
      <c r="F148" s="126" t="e">
        <f>VLOOKUP(D148,'Normen en kosten'!$A$5:$B$103,2,FALSE)</f>
        <v>#N/A</v>
      </c>
      <c r="G148" s="125"/>
      <c r="H148" s="125"/>
      <c r="I148" s="125"/>
      <c r="J148" s="125" t="e">
        <f t="shared" si="10"/>
        <v>#N/A</v>
      </c>
      <c r="K148" s="127" t="e">
        <f>+VLOOKUP(J148,'Normen en kosten'!D148:E246,2,FALSE)*'1'!$G$11</f>
        <v>#N/A</v>
      </c>
      <c r="L148" s="125">
        <f t="shared" si="9"/>
        <v>0</v>
      </c>
      <c r="M148" s="128" t="e">
        <f t="shared" si="11"/>
        <v>#N/A</v>
      </c>
    </row>
    <row r="149" spans="1:13" x14ac:dyDescent="0.25">
      <c r="A149" s="124"/>
      <c r="B149" s="125"/>
      <c r="C149" s="129"/>
      <c r="D149" s="129" t="e">
        <f>VLOOKUP(C149,'Dropdown vloerafw en cat'!P175:Q192,2,FALSE)</f>
        <v>#N/A</v>
      </c>
      <c r="E149" s="126"/>
      <c r="F149" s="126" t="e">
        <f>VLOOKUP(D149,'Normen en kosten'!$A$5:$B$103,2,FALSE)</f>
        <v>#N/A</v>
      </c>
      <c r="G149" s="125"/>
      <c r="H149" s="125"/>
      <c r="I149" s="125"/>
      <c r="J149" s="125" t="e">
        <f t="shared" si="10"/>
        <v>#N/A</v>
      </c>
      <c r="K149" s="127" t="e">
        <f>+VLOOKUP(J149,'Normen en kosten'!D149:E247,2,FALSE)*'1'!$G$11</f>
        <v>#N/A</v>
      </c>
      <c r="L149" s="125">
        <f t="shared" si="9"/>
        <v>0</v>
      </c>
      <c r="M149" s="128" t="e">
        <f t="shared" si="11"/>
        <v>#N/A</v>
      </c>
    </row>
    <row r="150" spans="1:13" x14ac:dyDescent="0.25">
      <c r="A150" s="124"/>
      <c r="B150" s="125"/>
      <c r="C150" s="129"/>
      <c r="D150" s="129" t="e">
        <f>VLOOKUP(C150,'Dropdown vloerafw en cat'!P176:Q193,2,FALSE)</f>
        <v>#N/A</v>
      </c>
      <c r="E150" s="126"/>
      <c r="F150" s="126" t="e">
        <f>VLOOKUP(D150,'Normen en kosten'!$A$5:$B$103,2,FALSE)</f>
        <v>#N/A</v>
      </c>
      <c r="G150" s="125"/>
      <c r="H150" s="125"/>
      <c r="I150" s="125"/>
      <c r="J150" s="125" t="e">
        <f t="shared" si="10"/>
        <v>#N/A</v>
      </c>
      <c r="K150" s="127" t="e">
        <f>+VLOOKUP(J150,'Normen en kosten'!D150:E248,2,FALSE)*'1'!$G$11</f>
        <v>#N/A</v>
      </c>
      <c r="L150" s="125">
        <f t="shared" si="9"/>
        <v>0</v>
      </c>
      <c r="M150" s="128" t="e">
        <f t="shared" si="11"/>
        <v>#N/A</v>
      </c>
    </row>
    <row r="151" spans="1:13" x14ac:dyDescent="0.25">
      <c r="A151" s="124"/>
      <c r="B151" s="125"/>
      <c r="C151" s="129"/>
      <c r="D151" s="129" t="e">
        <f>VLOOKUP(C151,'Dropdown vloerafw en cat'!P177:Q194,2,FALSE)</f>
        <v>#N/A</v>
      </c>
      <c r="E151" s="126"/>
      <c r="F151" s="126" t="e">
        <f>VLOOKUP(D151,'Normen en kosten'!$A$5:$B$103,2,FALSE)</f>
        <v>#N/A</v>
      </c>
      <c r="G151" s="125"/>
      <c r="H151" s="125"/>
      <c r="I151" s="125"/>
      <c r="J151" s="125" t="e">
        <f t="shared" si="10"/>
        <v>#N/A</v>
      </c>
      <c r="K151" s="127" t="e">
        <f>+VLOOKUP(J151,'Normen en kosten'!D151:E249,2,FALSE)*'1'!$G$11</f>
        <v>#N/A</v>
      </c>
      <c r="L151" s="125">
        <f t="shared" si="9"/>
        <v>0</v>
      </c>
      <c r="M151" s="128" t="e">
        <f t="shared" si="11"/>
        <v>#N/A</v>
      </c>
    </row>
    <row r="152" spans="1:13" x14ac:dyDescent="0.25">
      <c r="A152" s="124"/>
      <c r="B152" s="125"/>
      <c r="C152" s="129"/>
      <c r="D152" s="129" t="e">
        <f>VLOOKUP(C152,'Dropdown vloerafw en cat'!P178:Q195,2,FALSE)</f>
        <v>#N/A</v>
      </c>
      <c r="E152" s="126"/>
      <c r="F152" s="126" t="e">
        <f>VLOOKUP(D152,'Normen en kosten'!$A$5:$B$103,2,FALSE)</f>
        <v>#N/A</v>
      </c>
      <c r="G152" s="125"/>
      <c r="H152" s="125"/>
      <c r="I152" s="125"/>
      <c r="J152" s="125" t="e">
        <f t="shared" si="10"/>
        <v>#N/A</v>
      </c>
      <c r="K152" s="127" t="e">
        <f>+VLOOKUP(J152,'Normen en kosten'!D152:E250,2,FALSE)*'1'!$G$11</f>
        <v>#N/A</v>
      </c>
      <c r="L152" s="125">
        <f t="shared" si="9"/>
        <v>0</v>
      </c>
      <c r="M152" s="128" t="e">
        <f t="shared" si="11"/>
        <v>#N/A</v>
      </c>
    </row>
    <row r="153" spans="1:13" x14ac:dyDescent="0.25">
      <c r="A153" s="124"/>
      <c r="B153" s="125"/>
      <c r="C153" s="129"/>
      <c r="D153" s="129" t="e">
        <f>VLOOKUP(C153,'Dropdown vloerafw en cat'!P179:Q196,2,FALSE)</f>
        <v>#N/A</v>
      </c>
      <c r="E153" s="126"/>
      <c r="F153" s="126" t="e">
        <f>VLOOKUP(D153,'Normen en kosten'!$A$5:$B$103,2,FALSE)</f>
        <v>#N/A</v>
      </c>
      <c r="G153" s="125"/>
      <c r="H153" s="125"/>
      <c r="I153" s="125"/>
      <c r="J153" s="125" t="e">
        <f t="shared" si="10"/>
        <v>#N/A</v>
      </c>
      <c r="K153" s="127" t="e">
        <f>+VLOOKUP(J153,'Normen en kosten'!D153:E251,2,FALSE)*'1'!$G$11</f>
        <v>#N/A</v>
      </c>
      <c r="L153" s="125">
        <f t="shared" si="9"/>
        <v>0</v>
      </c>
      <c r="M153" s="128" t="e">
        <f t="shared" si="11"/>
        <v>#N/A</v>
      </c>
    </row>
    <row r="154" spans="1:13" x14ac:dyDescent="0.25">
      <c r="A154" s="124"/>
      <c r="B154" s="125"/>
      <c r="C154" s="129"/>
      <c r="D154" s="129" t="e">
        <f>VLOOKUP(C154,'Dropdown vloerafw en cat'!P180:Q197,2,FALSE)</f>
        <v>#N/A</v>
      </c>
      <c r="E154" s="126"/>
      <c r="F154" s="126" t="e">
        <f>VLOOKUP(D154,'Normen en kosten'!$A$5:$B$103,2,FALSE)</f>
        <v>#N/A</v>
      </c>
      <c r="G154" s="125"/>
      <c r="H154" s="125"/>
      <c r="I154" s="125"/>
      <c r="J154" s="125" t="e">
        <f t="shared" si="10"/>
        <v>#N/A</v>
      </c>
      <c r="K154" s="127" t="e">
        <f>+VLOOKUP(J154,'Normen en kosten'!D154:E252,2,FALSE)*'1'!$G$11</f>
        <v>#N/A</v>
      </c>
      <c r="L154" s="125">
        <f t="shared" si="9"/>
        <v>0</v>
      </c>
      <c r="M154" s="128" t="e">
        <f t="shared" si="11"/>
        <v>#N/A</v>
      </c>
    </row>
    <row r="155" spans="1:13" x14ac:dyDescent="0.25">
      <c r="A155" s="124"/>
      <c r="B155" s="125"/>
      <c r="C155" s="129"/>
      <c r="D155" s="129" t="e">
        <f>VLOOKUP(C155,'Dropdown vloerafw en cat'!P181:Q198,2,FALSE)</f>
        <v>#N/A</v>
      </c>
      <c r="E155" s="126"/>
      <c r="F155" s="126" t="e">
        <f>VLOOKUP(D155,'Normen en kosten'!$A$5:$B$103,2,FALSE)</f>
        <v>#N/A</v>
      </c>
      <c r="G155" s="125"/>
      <c r="H155" s="125"/>
      <c r="I155" s="125"/>
      <c r="J155" s="125" t="e">
        <f t="shared" si="10"/>
        <v>#N/A</v>
      </c>
      <c r="K155" s="127" t="e">
        <f>+VLOOKUP(J155,'Normen en kosten'!D155:E253,2,FALSE)*'1'!$G$11</f>
        <v>#N/A</v>
      </c>
      <c r="L155" s="125">
        <f t="shared" si="9"/>
        <v>0</v>
      </c>
      <c r="M155" s="128" t="e">
        <f t="shared" si="11"/>
        <v>#N/A</v>
      </c>
    </row>
    <row r="156" spans="1:13" x14ac:dyDescent="0.25">
      <c r="A156" s="124"/>
      <c r="B156" s="125"/>
      <c r="C156" s="129"/>
      <c r="D156" s="129" t="e">
        <f>VLOOKUP(C156,'Dropdown vloerafw en cat'!P182:Q199,2,FALSE)</f>
        <v>#N/A</v>
      </c>
      <c r="E156" s="126"/>
      <c r="F156" s="126" t="e">
        <f>VLOOKUP(D156,'Normen en kosten'!$A$5:$B$103,2,FALSE)</f>
        <v>#N/A</v>
      </c>
      <c r="G156" s="125"/>
      <c r="H156" s="125"/>
      <c r="I156" s="125"/>
      <c r="J156" s="125" t="e">
        <f t="shared" si="10"/>
        <v>#N/A</v>
      </c>
      <c r="K156" s="127" t="e">
        <f>+VLOOKUP(J156,'Normen en kosten'!D156:E254,2,FALSE)*'1'!$G$11</f>
        <v>#N/A</v>
      </c>
      <c r="L156" s="125">
        <f t="shared" si="9"/>
        <v>0</v>
      </c>
      <c r="M156" s="128" t="e">
        <f t="shared" si="11"/>
        <v>#N/A</v>
      </c>
    </row>
    <row r="157" spans="1:13" x14ac:dyDescent="0.25">
      <c r="A157" s="124"/>
      <c r="B157" s="125"/>
      <c r="C157" s="129"/>
      <c r="D157" s="129" t="e">
        <f>VLOOKUP(C157,'Dropdown vloerafw en cat'!P183:Q200,2,FALSE)</f>
        <v>#N/A</v>
      </c>
      <c r="E157" s="126"/>
      <c r="F157" s="126" t="e">
        <f>VLOOKUP(D157,'Normen en kosten'!$A$5:$B$103,2,FALSE)</f>
        <v>#N/A</v>
      </c>
      <c r="G157" s="125"/>
      <c r="H157" s="125"/>
      <c r="I157" s="125"/>
      <c r="J157" s="125" t="e">
        <f t="shared" si="10"/>
        <v>#N/A</v>
      </c>
      <c r="K157" s="127" t="e">
        <f>+VLOOKUP(J157,'Normen en kosten'!D157:E255,2,FALSE)*'1'!$G$11</f>
        <v>#N/A</v>
      </c>
      <c r="L157" s="125">
        <f t="shared" si="9"/>
        <v>0</v>
      </c>
      <c r="M157" s="128" t="e">
        <f t="shared" si="11"/>
        <v>#N/A</v>
      </c>
    </row>
    <row r="158" spans="1:13" x14ac:dyDescent="0.25">
      <c r="A158" s="124"/>
      <c r="B158" s="125"/>
      <c r="C158" s="129"/>
      <c r="D158" s="129" t="e">
        <f>VLOOKUP(C158,'Dropdown vloerafw en cat'!P184:Q201,2,FALSE)</f>
        <v>#N/A</v>
      </c>
      <c r="E158" s="126"/>
      <c r="F158" s="126" t="e">
        <f>VLOOKUP(D158,'Normen en kosten'!$A$5:$B$103,2,FALSE)</f>
        <v>#N/A</v>
      </c>
      <c r="G158" s="125"/>
      <c r="H158" s="125"/>
      <c r="I158" s="125"/>
      <c r="J158" s="125" t="e">
        <f t="shared" si="10"/>
        <v>#N/A</v>
      </c>
      <c r="K158" s="127" t="e">
        <f>+VLOOKUP(J158,'Normen en kosten'!D158:E256,2,FALSE)*'1'!$G$11</f>
        <v>#N/A</v>
      </c>
      <c r="L158" s="125">
        <f t="shared" si="9"/>
        <v>0</v>
      </c>
      <c r="M158" s="128" t="e">
        <f t="shared" si="11"/>
        <v>#N/A</v>
      </c>
    </row>
    <row r="159" spans="1:13" x14ac:dyDescent="0.25">
      <c r="A159" s="124"/>
      <c r="B159" s="125"/>
      <c r="C159" s="129"/>
      <c r="D159" s="129" t="e">
        <f>VLOOKUP(C159,'Dropdown vloerafw en cat'!P185:Q202,2,FALSE)</f>
        <v>#N/A</v>
      </c>
      <c r="E159" s="126"/>
      <c r="F159" s="126" t="e">
        <f>VLOOKUP(D159,'Normen en kosten'!$A$5:$B$103,2,FALSE)</f>
        <v>#N/A</v>
      </c>
      <c r="G159" s="125"/>
      <c r="H159" s="125"/>
      <c r="I159" s="125"/>
      <c r="J159" s="125" t="e">
        <f t="shared" si="10"/>
        <v>#N/A</v>
      </c>
      <c r="K159" s="127" t="e">
        <f>+VLOOKUP(J159,'Normen en kosten'!D159:E257,2,FALSE)*'1'!$G$11</f>
        <v>#N/A</v>
      </c>
      <c r="L159" s="125">
        <f t="shared" si="9"/>
        <v>0</v>
      </c>
      <c r="M159" s="128" t="e">
        <f t="shared" si="11"/>
        <v>#N/A</v>
      </c>
    </row>
    <row r="160" spans="1:13" x14ac:dyDescent="0.25">
      <c r="A160" s="124"/>
      <c r="B160" s="125"/>
      <c r="C160" s="129"/>
      <c r="D160" s="129" t="e">
        <f>VLOOKUP(C160,'Dropdown vloerafw en cat'!P186:Q203,2,FALSE)</f>
        <v>#N/A</v>
      </c>
      <c r="E160" s="126"/>
      <c r="F160" s="126" t="e">
        <f>VLOOKUP(D160,'Normen en kosten'!$A$5:$B$103,2,FALSE)</f>
        <v>#N/A</v>
      </c>
      <c r="G160" s="125"/>
      <c r="H160" s="125"/>
      <c r="I160" s="125"/>
      <c r="J160" s="125" t="e">
        <f t="shared" si="10"/>
        <v>#N/A</v>
      </c>
      <c r="K160" s="127" t="e">
        <f>+VLOOKUP(J160,'Normen en kosten'!D160:E258,2,FALSE)*'1'!$G$11</f>
        <v>#N/A</v>
      </c>
      <c r="L160" s="125">
        <f t="shared" si="9"/>
        <v>0</v>
      </c>
      <c r="M160" s="128" t="e">
        <f t="shared" si="11"/>
        <v>#N/A</v>
      </c>
    </row>
    <row r="161" spans="1:13" x14ac:dyDescent="0.25">
      <c r="A161" s="124"/>
      <c r="B161" s="125"/>
      <c r="C161" s="129"/>
      <c r="D161" s="129" t="e">
        <f>VLOOKUP(C161,'Dropdown vloerafw en cat'!P187:Q204,2,FALSE)</f>
        <v>#N/A</v>
      </c>
      <c r="E161" s="126"/>
      <c r="F161" s="126" t="e">
        <f>VLOOKUP(D161,'Normen en kosten'!$A$5:$B$103,2,FALSE)</f>
        <v>#N/A</v>
      </c>
      <c r="G161" s="125"/>
      <c r="H161" s="125"/>
      <c r="I161" s="125"/>
      <c r="J161" s="125" t="e">
        <f t="shared" si="10"/>
        <v>#N/A</v>
      </c>
      <c r="K161" s="127" t="e">
        <f>+VLOOKUP(J161,'Normen en kosten'!D161:E259,2,FALSE)*'1'!$G$11</f>
        <v>#N/A</v>
      </c>
      <c r="L161" s="125">
        <f t="shared" si="9"/>
        <v>0</v>
      </c>
      <c r="M161" s="128" t="e">
        <f t="shared" si="11"/>
        <v>#N/A</v>
      </c>
    </row>
    <row r="162" spans="1:13" x14ac:dyDescent="0.25">
      <c r="A162" s="124"/>
      <c r="B162" s="125"/>
      <c r="C162" s="129"/>
      <c r="D162" s="129" t="e">
        <f>VLOOKUP(C162,'Dropdown vloerafw en cat'!P188:Q205,2,FALSE)</f>
        <v>#N/A</v>
      </c>
      <c r="E162" s="126"/>
      <c r="F162" s="126" t="e">
        <f>VLOOKUP(D162,'Normen en kosten'!$A$5:$B$103,2,FALSE)</f>
        <v>#N/A</v>
      </c>
      <c r="G162" s="125"/>
      <c r="H162" s="125"/>
      <c r="I162" s="125"/>
      <c r="J162" s="125" t="e">
        <f t="shared" si="10"/>
        <v>#N/A</v>
      </c>
      <c r="K162" s="127" t="e">
        <f>+VLOOKUP(J162,'Normen en kosten'!D162:E260,2,FALSE)*'1'!$G$11</f>
        <v>#N/A</v>
      </c>
      <c r="L162" s="125">
        <f t="shared" si="9"/>
        <v>0</v>
      </c>
      <c r="M162" s="128" t="e">
        <f t="shared" si="11"/>
        <v>#N/A</v>
      </c>
    </row>
    <row r="163" spans="1:13" x14ac:dyDescent="0.25">
      <c r="A163" s="124"/>
      <c r="B163" s="125"/>
      <c r="C163" s="129"/>
      <c r="D163" s="129" t="e">
        <f>VLOOKUP(C163,'Dropdown vloerafw en cat'!P189:Q206,2,FALSE)</f>
        <v>#N/A</v>
      </c>
      <c r="E163" s="126"/>
      <c r="F163" s="126" t="e">
        <f>VLOOKUP(D163,'Normen en kosten'!$A$5:$B$103,2,FALSE)</f>
        <v>#N/A</v>
      </c>
      <c r="G163" s="125"/>
      <c r="H163" s="125"/>
      <c r="I163" s="125"/>
      <c r="J163" s="125" t="e">
        <f t="shared" si="10"/>
        <v>#N/A</v>
      </c>
      <c r="K163" s="127" t="e">
        <f>+VLOOKUP(J163,'Normen en kosten'!D163:E261,2,FALSE)*'1'!$G$11</f>
        <v>#N/A</v>
      </c>
      <c r="L163" s="125">
        <f t="shared" si="9"/>
        <v>0</v>
      </c>
      <c r="M163" s="128" t="e">
        <f t="shared" si="11"/>
        <v>#N/A</v>
      </c>
    </row>
    <row r="164" spans="1:13" x14ac:dyDescent="0.25">
      <c r="A164" s="124"/>
      <c r="B164" s="125"/>
      <c r="C164" s="129"/>
      <c r="D164" s="129" t="e">
        <f>VLOOKUP(C164,'Dropdown vloerafw en cat'!P190:Q207,2,FALSE)</f>
        <v>#N/A</v>
      </c>
      <c r="E164" s="126"/>
      <c r="F164" s="126" t="e">
        <f>VLOOKUP(D164,'Normen en kosten'!$A$5:$B$103,2,FALSE)</f>
        <v>#N/A</v>
      </c>
      <c r="G164" s="125"/>
      <c r="H164" s="125"/>
      <c r="I164" s="125"/>
      <c r="J164" s="125" t="e">
        <f t="shared" si="10"/>
        <v>#N/A</v>
      </c>
      <c r="K164" s="127" t="e">
        <f>+VLOOKUP(J164,'Normen en kosten'!D164:E262,2,FALSE)*'1'!$G$11</f>
        <v>#N/A</v>
      </c>
      <c r="L164" s="125">
        <f t="shared" si="9"/>
        <v>0</v>
      </c>
      <c r="M164" s="128" t="e">
        <f t="shared" si="11"/>
        <v>#N/A</v>
      </c>
    </row>
    <row r="165" spans="1:13" x14ac:dyDescent="0.25">
      <c r="A165" s="124"/>
      <c r="B165" s="125"/>
      <c r="C165" s="129"/>
      <c r="D165" s="129" t="e">
        <f>VLOOKUP(C165,'Dropdown vloerafw en cat'!P191:Q208,2,FALSE)</f>
        <v>#N/A</v>
      </c>
      <c r="E165" s="126"/>
      <c r="F165" s="126" t="e">
        <f>VLOOKUP(D165,'Normen en kosten'!$A$5:$B$103,2,FALSE)</f>
        <v>#N/A</v>
      </c>
      <c r="G165" s="125"/>
      <c r="H165" s="125"/>
      <c r="I165" s="125"/>
      <c r="J165" s="125" t="e">
        <f t="shared" si="10"/>
        <v>#N/A</v>
      </c>
      <c r="K165" s="127" t="e">
        <f>+VLOOKUP(J165,'Normen en kosten'!D165:E263,2,FALSE)*'1'!$G$11</f>
        <v>#N/A</v>
      </c>
      <c r="L165" s="125">
        <f t="shared" ref="L165:L199" si="12">+I165*G165</f>
        <v>0</v>
      </c>
      <c r="M165" s="128" t="e">
        <f t="shared" si="11"/>
        <v>#N/A</v>
      </c>
    </row>
    <row r="166" spans="1:13" x14ac:dyDescent="0.25">
      <c r="A166" s="124"/>
      <c r="B166" s="125"/>
      <c r="C166" s="129"/>
      <c r="D166" s="129" t="e">
        <f>VLOOKUP(C166,'Dropdown vloerafw en cat'!P192:Q209,2,FALSE)</f>
        <v>#N/A</v>
      </c>
      <c r="E166" s="126"/>
      <c r="F166" s="126" t="e">
        <f>VLOOKUP(D166,'Normen en kosten'!$A$5:$B$103,2,FALSE)</f>
        <v>#N/A</v>
      </c>
      <c r="G166" s="125"/>
      <c r="H166" s="125"/>
      <c r="I166" s="125"/>
      <c r="J166" s="125" t="e">
        <f t="shared" si="10"/>
        <v>#N/A</v>
      </c>
      <c r="K166" s="127" t="e">
        <f>+VLOOKUP(J166,'Normen en kosten'!D166:E264,2,FALSE)*'1'!$G$11</f>
        <v>#N/A</v>
      </c>
      <c r="L166" s="125">
        <f t="shared" si="12"/>
        <v>0</v>
      </c>
      <c r="M166" s="128" t="e">
        <f t="shared" si="11"/>
        <v>#N/A</v>
      </c>
    </row>
    <row r="167" spans="1:13" x14ac:dyDescent="0.25">
      <c r="A167" s="124"/>
      <c r="B167" s="125"/>
      <c r="C167" s="129"/>
      <c r="D167" s="129" t="e">
        <f>VLOOKUP(C167,'Dropdown vloerafw en cat'!P193:Q210,2,FALSE)</f>
        <v>#N/A</v>
      </c>
      <c r="E167" s="126"/>
      <c r="F167" s="126" t="e">
        <f>VLOOKUP(D167,'Normen en kosten'!$A$5:$B$103,2,FALSE)</f>
        <v>#N/A</v>
      </c>
      <c r="G167" s="125"/>
      <c r="H167" s="125"/>
      <c r="I167" s="125"/>
      <c r="J167" s="125" t="e">
        <f t="shared" si="10"/>
        <v>#N/A</v>
      </c>
      <c r="K167" s="127" t="e">
        <f>+VLOOKUP(J167,'Normen en kosten'!D167:E265,2,FALSE)*'1'!$G$11</f>
        <v>#N/A</v>
      </c>
      <c r="L167" s="125">
        <f t="shared" si="12"/>
        <v>0</v>
      </c>
      <c r="M167" s="128" t="e">
        <f t="shared" si="11"/>
        <v>#N/A</v>
      </c>
    </row>
    <row r="168" spans="1:13" x14ac:dyDescent="0.25">
      <c r="A168" s="124"/>
      <c r="B168" s="125"/>
      <c r="C168" s="129"/>
      <c r="D168" s="129" t="e">
        <f>VLOOKUP(C168,'Dropdown vloerafw en cat'!P194:Q211,2,FALSE)</f>
        <v>#N/A</v>
      </c>
      <c r="E168" s="126"/>
      <c r="F168" s="126" t="e">
        <f>VLOOKUP(D168,'Normen en kosten'!$A$5:$B$103,2,FALSE)</f>
        <v>#N/A</v>
      </c>
      <c r="G168" s="125"/>
      <c r="H168" s="125"/>
      <c r="I168" s="125"/>
      <c r="J168" s="125" t="e">
        <f t="shared" si="10"/>
        <v>#N/A</v>
      </c>
      <c r="K168" s="127" t="e">
        <f>+VLOOKUP(J168,'Normen en kosten'!D168:E266,2,FALSE)*'1'!$G$11</f>
        <v>#N/A</v>
      </c>
      <c r="L168" s="125">
        <f t="shared" si="12"/>
        <v>0</v>
      </c>
      <c r="M168" s="128" t="e">
        <f t="shared" si="11"/>
        <v>#N/A</v>
      </c>
    </row>
    <row r="169" spans="1:13" x14ac:dyDescent="0.25">
      <c r="A169" s="124"/>
      <c r="B169" s="125"/>
      <c r="C169" s="129"/>
      <c r="D169" s="129" t="e">
        <f>VLOOKUP(C169,'Dropdown vloerafw en cat'!P195:Q212,2,FALSE)</f>
        <v>#N/A</v>
      </c>
      <c r="E169" s="126"/>
      <c r="F169" s="126" t="e">
        <f>VLOOKUP(D169,'Normen en kosten'!$A$5:$B$103,2,FALSE)</f>
        <v>#N/A</v>
      </c>
      <c r="G169" s="125"/>
      <c r="H169" s="125"/>
      <c r="I169" s="125"/>
      <c r="J169" s="125" t="e">
        <f t="shared" si="10"/>
        <v>#N/A</v>
      </c>
      <c r="K169" s="127" t="e">
        <f>+VLOOKUP(J169,'Normen en kosten'!D169:E267,2,FALSE)*'1'!$G$11</f>
        <v>#N/A</v>
      </c>
      <c r="L169" s="125">
        <f t="shared" si="12"/>
        <v>0</v>
      </c>
      <c r="M169" s="128" t="e">
        <f t="shared" si="11"/>
        <v>#N/A</v>
      </c>
    </row>
    <row r="170" spans="1:13" x14ac:dyDescent="0.25">
      <c r="A170" s="124"/>
      <c r="B170" s="125"/>
      <c r="C170" s="129"/>
      <c r="D170" s="129" t="e">
        <f>VLOOKUP(C170,'Dropdown vloerafw en cat'!P196:Q213,2,FALSE)</f>
        <v>#N/A</v>
      </c>
      <c r="E170" s="126"/>
      <c r="F170" s="126" t="e">
        <f>VLOOKUP(D170,'Normen en kosten'!$A$5:$B$103,2,FALSE)</f>
        <v>#N/A</v>
      </c>
      <c r="G170" s="125"/>
      <c r="H170" s="125"/>
      <c r="I170" s="125"/>
      <c r="J170" s="125" t="e">
        <f t="shared" si="10"/>
        <v>#N/A</v>
      </c>
      <c r="K170" s="127" t="e">
        <f>+VLOOKUP(J170,'Normen en kosten'!D170:E268,2,FALSE)*'1'!$G$11</f>
        <v>#N/A</v>
      </c>
      <c r="L170" s="125">
        <f t="shared" si="12"/>
        <v>0</v>
      </c>
      <c r="M170" s="128" t="e">
        <f t="shared" si="11"/>
        <v>#N/A</v>
      </c>
    </row>
    <row r="171" spans="1:13" x14ac:dyDescent="0.25">
      <c r="A171" s="124"/>
      <c r="B171" s="125"/>
      <c r="C171" s="129"/>
      <c r="D171" s="129" t="e">
        <f>VLOOKUP(C171,'Dropdown vloerafw en cat'!P197:Q214,2,FALSE)</f>
        <v>#N/A</v>
      </c>
      <c r="E171" s="126"/>
      <c r="F171" s="126" t="e">
        <f>VLOOKUP(D171,'Normen en kosten'!$A$5:$B$103,2,FALSE)</f>
        <v>#N/A</v>
      </c>
      <c r="G171" s="125"/>
      <c r="H171" s="125"/>
      <c r="I171" s="125"/>
      <c r="J171" s="125" t="e">
        <f t="shared" si="10"/>
        <v>#N/A</v>
      </c>
      <c r="K171" s="127" t="e">
        <f>+VLOOKUP(J171,'Normen en kosten'!D171:E269,2,FALSE)*'1'!$G$11</f>
        <v>#N/A</v>
      </c>
      <c r="L171" s="125">
        <f t="shared" si="12"/>
        <v>0</v>
      </c>
      <c r="M171" s="128" t="e">
        <f t="shared" si="11"/>
        <v>#N/A</v>
      </c>
    </row>
    <row r="172" spans="1:13" x14ac:dyDescent="0.25">
      <c r="A172" s="124"/>
      <c r="B172" s="125"/>
      <c r="C172" s="129"/>
      <c r="D172" s="129" t="e">
        <f>VLOOKUP(C172,'Dropdown vloerafw en cat'!P198:Q215,2,FALSE)</f>
        <v>#N/A</v>
      </c>
      <c r="E172" s="126"/>
      <c r="F172" s="126" t="e">
        <f>VLOOKUP(D172,'Normen en kosten'!$A$5:$B$103,2,FALSE)</f>
        <v>#N/A</v>
      </c>
      <c r="G172" s="125"/>
      <c r="H172" s="125"/>
      <c r="I172" s="125"/>
      <c r="J172" s="125" t="e">
        <f t="shared" si="10"/>
        <v>#N/A</v>
      </c>
      <c r="K172" s="127" t="e">
        <f>+VLOOKUP(J172,'Normen en kosten'!D172:E270,2,FALSE)*'1'!$G$11</f>
        <v>#N/A</v>
      </c>
      <c r="L172" s="125">
        <f t="shared" si="12"/>
        <v>0</v>
      </c>
      <c r="M172" s="128" t="e">
        <f t="shared" si="11"/>
        <v>#N/A</v>
      </c>
    </row>
    <row r="173" spans="1:13" x14ac:dyDescent="0.25">
      <c r="A173" s="124"/>
      <c r="B173" s="125"/>
      <c r="C173" s="129"/>
      <c r="D173" s="129" t="e">
        <f>VLOOKUP(C173,'Dropdown vloerafw en cat'!P199:Q216,2,FALSE)</f>
        <v>#N/A</v>
      </c>
      <c r="E173" s="126"/>
      <c r="F173" s="126" t="e">
        <f>VLOOKUP(D173,'Normen en kosten'!$A$5:$B$103,2,FALSE)</f>
        <v>#N/A</v>
      </c>
      <c r="G173" s="125"/>
      <c r="H173" s="125"/>
      <c r="I173" s="125"/>
      <c r="J173" s="125" t="e">
        <f t="shared" si="10"/>
        <v>#N/A</v>
      </c>
      <c r="K173" s="127" t="e">
        <f>+VLOOKUP(J173,'Normen en kosten'!D173:E271,2,FALSE)*'1'!$G$11</f>
        <v>#N/A</v>
      </c>
      <c r="L173" s="125">
        <f t="shared" si="12"/>
        <v>0</v>
      </c>
      <c r="M173" s="128" t="e">
        <f t="shared" si="11"/>
        <v>#N/A</v>
      </c>
    </row>
    <row r="174" spans="1:13" x14ac:dyDescent="0.25">
      <c r="A174" s="124"/>
      <c r="B174" s="125"/>
      <c r="C174" s="129"/>
      <c r="D174" s="129" t="e">
        <f>VLOOKUP(C174,'Dropdown vloerafw en cat'!P200:Q217,2,FALSE)</f>
        <v>#N/A</v>
      </c>
      <c r="E174" s="126"/>
      <c r="F174" s="126" t="e">
        <f>VLOOKUP(D174,'Normen en kosten'!$A$5:$B$103,2,FALSE)</f>
        <v>#N/A</v>
      </c>
      <c r="G174" s="125"/>
      <c r="H174" s="125"/>
      <c r="I174" s="125"/>
      <c r="J174" s="125" t="e">
        <f t="shared" si="10"/>
        <v>#N/A</v>
      </c>
      <c r="K174" s="127" t="e">
        <f>+VLOOKUP(J174,'Normen en kosten'!D174:E272,2,FALSE)*'1'!$G$11</f>
        <v>#N/A</v>
      </c>
      <c r="L174" s="125">
        <f t="shared" si="12"/>
        <v>0</v>
      </c>
      <c r="M174" s="128" t="e">
        <f t="shared" si="11"/>
        <v>#N/A</v>
      </c>
    </row>
    <row r="175" spans="1:13" x14ac:dyDescent="0.25">
      <c r="A175" s="124"/>
      <c r="B175" s="125"/>
      <c r="C175" s="129"/>
      <c r="D175" s="129" t="e">
        <f>VLOOKUP(C175,'Dropdown vloerafw en cat'!P201:Q218,2,FALSE)</f>
        <v>#N/A</v>
      </c>
      <c r="E175" s="126"/>
      <c r="F175" s="126" t="e">
        <f>VLOOKUP(D175,'Normen en kosten'!$A$5:$B$103,2,FALSE)</f>
        <v>#N/A</v>
      </c>
      <c r="G175" s="125"/>
      <c r="H175" s="125"/>
      <c r="I175" s="125"/>
      <c r="J175" s="125" t="e">
        <f t="shared" si="10"/>
        <v>#N/A</v>
      </c>
      <c r="K175" s="127" t="e">
        <f>+VLOOKUP(J175,'Normen en kosten'!D175:E273,2,FALSE)*'1'!$G$11</f>
        <v>#N/A</v>
      </c>
      <c r="L175" s="125">
        <f t="shared" si="12"/>
        <v>0</v>
      </c>
      <c r="M175" s="128" t="e">
        <f t="shared" si="11"/>
        <v>#N/A</v>
      </c>
    </row>
    <row r="176" spans="1:13" x14ac:dyDescent="0.25">
      <c r="A176" s="124"/>
      <c r="B176" s="125"/>
      <c r="C176" s="129"/>
      <c r="D176" s="129" t="e">
        <f>VLOOKUP(C176,'Dropdown vloerafw en cat'!P202:Q219,2,FALSE)</f>
        <v>#N/A</v>
      </c>
      <c r="E176" s="126"/>
      <c r="F176" s="126" t="e">
        <f>VLOOKUP(D176,'Normen en kosten'!$A$5:$B$103,2,FALSE)</f>
        <v>#N/A</v>
      </c>
      <c r="G176" s="125"/>
      <c r="H176" s="125"/>
      <c r="I176" s="125"/>
      <c r="J176" s="125" t="e">
        <f t="shared" si="10"/>
        <v>#N/A</v>
      </c>
      <c r="K176" s="127" t="e">
        <f>+VLOOKUP(J176,'Normen en kosten'!D176:E274,2,FALSE)*'1'!$G$11</f>
        <v>#N/A</v>
      </c>
      <c r="L176" s="125">
        <f t="shared" si="12"/>
        <v>0</v>
      </c>
      <c r="M176" s="128" t="e">
        <f t="shared" si="11"/>
        <v>#N/A</v>
      </c>
    </row>
    <row r="177" spans="1:13" x14ac:dyDescent="0.25">
      <c r="A177" s="124"/>
      <c r="B177" s="125"/>
      <c r="C177" s="129"/>
      <c r="D177" s="129" t="e">
        <f>VLOOKUP(C177,'Dropdown vloerafw en cat'!P203:Q220,2,FALSE)</f>
        <v>#N/A</v>
      </c>
      <c r="E177" s="126"/>
      <c r="F177" s="126" t="e">
        <f>VLOOKUP(D177,'Normen en kosten'!$A$5:$B$103,2,FALSE)</f>
        <v>#N/A</v>
      </c>
      <c r="G177" s="125"/>
      <c r="H177" s="125"/>
      <c r="I177" s="125"/>
      <c r="J177" s="125" t="e">
        <f t="shared" si="10"/>
        <v>#N/A</v>
      </c>
      <c r="K177" s="127" t="e">
        <f>+VLOOKUP(J177,'Normen en kosten'!D177:E275,2,FALSE)*'1'!$G$11</f>
        <v>#N/A</v>
      </c>
      <c r="L177" s="125">
        <f t="shared" si="12"/>
        <v>0</v>
      </c>
      <c r="M177" s="128" t="e">
        <f t="shared" si="11"/>
        <v>#N/A</v>
      </c>
    </row>
    <row r="178" spans="1:13" x14ac:dyDescent="0.25">
      <c r="A178" s="124"/>
      <c r="B178" s="125"/>
      <c r="C178" s="129"/>
      <c r="D178" s="129" t="e">
        <f>VLOOKUP(C178,'Dropdown vloerafw en cat'!P204:Q221,2,FALSE)</f>
        <v>#N/A</v>
      </c>
      <c r="E178" s="126"/>
      <c r="F178" s="126" t="e">
        <f>VLOOKUP(D178,'Normen en kosten'!$A$5:$B$103,2,FALSE)</f>
        <v>#N/A</v>
      </c>
      <c r="G178" s="125"/>
      <c r="H178" s="125"/>
      <c r="I178" s="125"/>
      <c r="J178" s="125" t="e">
        <f t="shared" si="10"/>
        <v>#N/A</v>
      </c>
      <c r="K178" s="127" t="e">
        <f>+VLOOKUP(J178,'Normen en kosten'!D178:E276,2,FALSE)*'1'!$G$11</f>
        <v>#N/A</v>
      </c>
      <c r="L178" s="125">
        <f t="shared" si="12"/>
        <v>0</v>
      </c>
      <c r="M178" s="128" t="e">
        <f t="shared" si="11"/>
        <v>#N/A</v>
      </c>
    </row>
    <row r="179" spans="1:13" x14ac:dyDescent="0.25">
      <c r="A179" s="124"/>
      <c r="B179" s="125"/>
      <c r="C179" s="129"/>
      <c r="D179" s="129" t="e">
        <f>VLOOKUP(C179,'Dropdown vloerafw en cat'!P205:Q222,2,FALSE)</f>
        <v>#N/A</v>
      </c>
      <c r="E179" s="126"/>
      <c r="F179" s="126" t="e">
        <f>VLOOKUP(D179,'Normen en kosten'!$A$5:$B$103,2,FALSE)</f>
        <v>#N/A</v>
      </c>
      <c r="G179" s="125"/>
      <c r="H179" s="125"/>
      <c r="I179" s="125"/>
      <c r="J179" s="125" t="e">
        <f t="shared" si="10"/>
        <v>#N/A</v>
      </c>
      <c r="K179" s="127" t="e">
        <f>+VLOOKUP(J179,'Normen en kosten'!D179:E277,2,FALSE)*'1'!$G$11</f>
        <v>#N/A</v>
      </c>
      <c r="L179" s="125">
        <f t="shared" si="12"/>
        <v>0</v>
      </c>
      <c r="M179" s="128" t="e">
        <f t="shared" si="11"/>
        <v>#N/A</v>
      </c>
    </row>
    <row r="180" spans="1:13" x14ac:dyDescent="0.25">
      <c r="A180" s="124"/>
      <c r="B180" s="125"/>
      <c r="C180" s="129"/>
      <c r="D180" s="129" t="e">
        <f>VLOOKUP(C180,'Dropdown vloerafw en cat'!P206:Q223,2,FALSE)</f>
        <v>#N/A</v>
      </c>
      <c r="E180" s="126"/>
      <c r="F180" s="126" t="e">
        <f>VLOOKUP(D180,'Normen en kosten'!$A$5:$B$103,2,FALSE)</f>
        <v>#N/A</v>
      </c>
      <c r="G180" s="125"/>
      <c r="H180" s="125"/>
      <c r="I180" s="125"/>
      <c r="J180" s="125" t="e">
        <f t="shared" si="10"/>
        <v>#N/A</v>
      </c>
      <c r="K180" s="127" t="e">
        <f>+VLOOKUP(J180,'Normen en kosten'!D180:E278,2,FALSE)*'1'!$G$11</f>
        <v>#N/A</v>
      </c>
      <c r="L180" s="125">
        <f t="shared" si="12"/>
        <v>0</v>
      </c>
      <c r="M180" s="128" t="e">
        <f t="shared" si="11"/>
        <v>#N/A</v>
      </c>
    </row>
    <row r="181" spans="1:13" x14ac:dyDescent="0.25">
      <c r="A181" s="124"/>
      <c r="B181" s="125"/>
      <c r="C181" s="129"/>
      <c r="D181" s="129" t="e">
        <f>VLOOKUP(C181,'Dropdown vloerafw en cat'!P207:Q224,2,FALSE)</f>
        <v>#N/A</v>
      </c>
      <c r="E181" s="126"/>
      <c r="F181" s="126" t="e">
        <f>VLOOKUP(D181,'Normen en kosten'!$A$5:$B$103,2,FALSE)</f>
        <v>#N/A</v>
      </c>
      <c r="G181" s="125"/>
      <c r="H181" s="125"/>
      <c r="I181" s="125"/>
      <c r="J181" s="125" t="e">
        <f t="shared" si="10"/>
        <v>#N/A</v>
      </c>
      <c r="K181" s="127" t="e">
        <f>+VLOOKUP(J181,'Normen en kosten'!D181:E279,2,FALSE)*'1'!$G$11</f>
        <v>#N/A</v>
      </c>
      <c r="L181" s="125">
        <f t="shared" si="12"/>
        <v>0</v>
      </c>
      <c r="M181" s="128" t="e">
        <f t="shared" si="11"/>
        <v>#N/A</v>
      </c>
    </row>
    <row r="182" spans="1:13" x14ac:dyDescent="0.25">
      <c r="A182" s="124"/>
      <c r="B182" s="125"/>
      <c r="C182" s="129"/>
      <c r="D182" s="129" t="e">
        <f>VLOOKUP(C182,'Dropdown vloerafw en cat'!P208:Q225,2,FALSE)</f>
        <v>#N/A</v>
      </c>
      <c r="E182" s="126"/>
      <c r="F182" s="126" t="e">
        <f>VLOOKUP(D182,'Normen en kosten'!$A$5:$B$103,2,FALSE)</f>
        <v>#N/A</v>
      </c>
      <c r="G182" s="125"/>
      <c r="H182" s="125"/>
      <c r="I182" s="125"/>
      <c r="J182" s="125" t="e">
        <f t="shared" si="10"/>
        <v>#N/A</v>
      </c>
      <c r="K182" s="127" t="e">
        <f>+VLOOKUP(J182,'Normen en kosten'!D182:E280,2,FALSE)*'1'!$G$11</f>
        <v>#N/A</v>
      </c>
      <c r="L182" s="125">
        <f t="shared" si="12"/>
        <v>0</v>
      </c>
      <c r="M182" s="128" t="e">
        <f t="shared" si="11"/>
        <v>#N/A</v>
      </c>
    </row>
    <row r="183" spans="1:13" x14ac:dyDescent="0.25">
      <c r="A183" s="124"/>
      <c r="B183" s="125"/>
      <c r="C183" s="129"/>
      <c r="D183" s="129" t="e">
        <f>VLOOKUP(C183,'Dropdown vloerafw en cat'!P209:Q226,2,FALSE)</f>
        <v>#N/A</v>
      </c>
      <c r="E183" s="126"/>
      <c r="F183" s="126" t="e">
        <f>VLOOKUP(D183,'Normen en kosten'!$A$5:$B$103,2,FALSE)</f>
        <v>#N/A</v>
      </c>
      <c r="G183" s="125"/>
      <c r="H183" s="125"/>
      <c r="I183" s="125"/>
      <c r="J183" s="125" t="e">
        <f t="shared" si="10"/>
        <v>#N/A</v>
      </c>
      <c r="K183" s="127" t="e">
        <f>+VLOOKUP(J183,'Normen en kosten'!D183:E281,2,FALSE)*'1'!$G$11</f>
        <v>#N/A</v>
      </c>
      <c r="L183" s="125">
        <f t="shared" si="12"/>
        <v>0</v>
      </c>
      <c r="M183" s="128" t="e">
        <f t="shared" si="11"/>
        <v>#N/A</v>
      </c>
    </row>
    <row r="184" spans="1:13" x14ac:dyDescent="0.25">
      <c r="A184" s="124"/>
      <c r="B184" s="125"/>
      <c r="C184" s="129"/>
      <c r="D184" s="129" t="e">
        <f>VLOOKUP(C184,'Dropdown vloerafw en cat'!P210:Q227,2,FALSE)</f>
        <v>#N/A</v>
      </c>
      <c r="E184" s="126"/>
      <c r="F184" s="126" t="e">
        <f>VLOOKUP(D184,'Normen en kosten'!$A$5:$B$103,2,FALSE)</f>
        <v>#N/A</v>
      </c>
      <c r="G184" s="125"/>
      <c r="H184" s="125"/>
      <c r="I184" s="125"/>
      <c r="J184" s="125" t="e">
        <f t="shared" si="10"/>
        <v>#N/A</v>
      </c>
      <c r="K184" s="127" t="e">
        <f>+VLOOKUP(J184,'Normen en kosten'!D184:E282,2,FALSE)*'1'!$G$11</f>
        <v>#N/A</v>
      </c>
      <c r="L184" s="125">
        <f t="shared" si="12"/>
        <v>0</v>
      </c>
      <c r="M184" s="128" t="e">
        <f t="shared" si="11"/>
        <v>#N/A</v>
      </c>
    </row>
    <row r="185" spans="1:13" x14ac:dyDescent="0.25">
      <c r="A185" s="124"/>
      <c r="B185" s="125"/>
      <c r="C185" s="129"/>
      <c r="D185" s="129" t="e">
        <f>VLOOKUP(C185,'Dropdown vloerafw en cat'!P211:Q228,2,FALSE)</f>
        <v>#N/A</v>
      </c>
      <c r="E185" s="126"/>
      <c r="F185" s="126" t="e">
        <f>VLOOKUP(D185,'Normen en kosten'!$A$5:$B$103,2,FALSE)</f>
        <v>#N/A</v>
      </c>
      <c r="G185" s="125"/>
      <c r="H185" s="125"/>
      <c r="I185" s="125"/>
      <c r="J185" s="125" t="e">
        <f t="shared" si="10"/>
        <v>#N/A</v>
      </c>
      <c r="K185" s="127" t="e">
        <f>+VLOOKUP(J185,'Normen en kosten'!D185:E283,2,FALSE)*'1'!$G$11</f>
        <v>#N/A</v>
      </c>
      <c r="L185" s="125">
        <f t="shared" si="12"/>
        <v>0</v>
      </c>
      <c r="M185" s="128" t="e">
        <f t="shared" si="11"/>
        <v>#N/A</v>
      </c>
    </row>
    <row r="186" spans="1:13" x14ac:dyDescent="0.25">
      <c r="A186" s="124"/>
      <c r="B186" s="125"/>
      <c r="C186" s="129"/>
      <c r="D186" s="129" t="e">
        <f>VLOOKUP(C186,'Dropdown vloerafw en cat'!P212:Q229,2,FALSE)</f>
        <v>#N/A</v>
      </c>
      <c r="E186" s="126"/>
      <c r="F186" s="126" t="e">
        <f>VLOOKUP(D186,'Normen en kosten'!$A$5:$B$103,2,FALSE)</f>
        <v>#N/A</v>
      </c>
      <c r="G186" s="125"/>
      <c r="H186" s="125"/>
      <c r="I186" s="125"/>
      <c r="J186" s="125" t="e">
        <f t="shared" si="10"/>
        <v>#N/A</v>
      </c>
      <c r="K186" s="127" t="e">
        <f>+VLOOKUP(J186,'Normen en kosten'!D186:E284,2,FALSE)*'1'!$G$11</f>
        <v>#N/A</v>
      </c>
      <c r="L186" s="125">
        <f t="shared" si="12"/>
        <v>0</v>
      </c>
      <c r="M186" s="128" t="e">
        <f t="shared" si="11"/>
        <v>#N/A</v>
      </c>
    </row>
    <row r="187" spans="1:13" x14ac:dyDescent="0.25">
      <c r="A187" s="124"/>
      <c r="B187" s="125"/>
      <c r="C187" s="129"/>
      <c r="D187" s="129" t="e">
        <f>VLOOKUP(C187,'Dropdown vloerafw en cat'!P213:Q230,2,FALSE)</f>
        <v>#N/A</v>
      </c>
      <c r="E187" s="126"/>
      <c r="F187" s="126" t="e">
        <f>VLOOKUP(D187,'Normen en kosten'!$A$5:$B$103,2,FALSE)</f>
        <v>#N/A</v>
      </c>
      <c r="G187" s="125"/>
      <c r="H187" s="125"/>
      <c r="I187" s="125"/>
      <c r="J187" s="125" t="e">
        <f t="shared" si="10"/>
        <v>#N/A</v>
      </c>
      <c r="K187" s="127" t="e">
        <f>+VLOOKUP(J187,'Normen en kosten'!D187:E285,2,FALSE)*'1'!$G$11</f>
        <v>#N/A</v>
      </c>
      <c r="L187" s="125">
        <f t="shared" si="12"/>
        <v>0</v>
      </c>
      <c r="M187" s="128" t="e">
        <f t="shared" si="11"/>
        <v>#N/A</v>
      </c>
    </row>
    <row r="188" spans="1:13" x14ac:dyDescent="0.25">
      <c r="A188" s="124"/>
      <c r="B188" s="125"/>
      <c r="C188" s="129"/>
      <c r="D188" s="129" t="e">
        <f>VLOOKUP(C188,'Dropdown vloerafw en cat'!P214:Q231,2,FALSE)</f>
        <v>#N/A</v>
      </c>
      <c r="E188" s="126"/>
      <c r="F188" s="126" t="e">
        <f>VLOOKUP(D188,'Normen en kosten'!$A$5:$B$103,2,FALSE)</f>
        <v>#N/A</v>
      </c>
      <c r="G188" s="125"/>
      <c r="H188" s="125"/>
      <c r="I188" s="125"/>
      <c r="J188" s="125" t="e">
        <f t="shared" si="10"/>
        <v>#N/A</v>
      </c>
      <c r="K188" s="127" t="e">
        <f>+VLOOKUP(J188,'Normen en kosten'!D188:E286,2,FALSE)*'1'!$G$11</f>
        <v>#N/A</v>
      </c>
      <c r="L188" s="125">
        <f t="shared" si="12"/>
        <v>0</v>
      </c>
      <c r="M188" s="128" t="e">
        <f t="shared" si="11"/>
        <v>#N/A</v>
      </c>
    </row>
    <row r="189" spans="1:13" x14ac:dyDescent="0.25">
      <c r="A189" s="124"/>
      <c r="B189" s="125"/>
      <c r="C189" s="129"/>
      <c r="D189" s="129" t="e">
        <f>VLOOKUP(C189,'Dropdown vloerafw en cat'!P215:Q232,2,FALSE)</f>
        <v>#N/A</v>
      </c>
      <c r="E189" s="126"/>
      <c r="F189" s="126" t="e">
        <f>VLOOKUP(D189,'Normen en kosten'!$A$5:$B$103,2,FALSE)</f>
        <v>#N/A</v>
      </c>
      <c r="G189" s="125"/>
      <c r="H189" s="125"/>
      <c r="I189" s="125"/>
      <c r="J189" s="125" t="e">
        <f t="shared" si="10"/>
        <v>#N/A</v>
      </c>
      <c r="K189" s="127" t="e">
        <f>+VLOOKUP(J189,'Normen en kosten'!D189:E287,2,FALSE)*'1'!$G$11</f>
        <v>#N/A</v>
      </c>
      <c r="L189" s="125">
        <f t="shared" si="12"/>
        <v>0</v>
      </c>
      <c r="M189" s="128" t="e">
        <f t="shared" si="11"/>
        <v>#N/A</v>
      </c>
    </row>
    <row r="190" spans="1:13" x14ac:dyDescent="0.25">
      <c r="A190" s="124"/>
      <c r="B190" s="125"/>
      <c r="C190" s="129"/>
      <c r="D190" s="129" t="e">
        <f>VLOOKUP(C190,'Dropdown vloerafw en cat'!P216:Q233,2,FALSE)</f>
        <v>#N/A</v>
      </c>
      <c r="E190" s="126"/>
      <c r="F190" s="126" t="e">
        <f>VLOOKUP(D190,'Normen en kosten'!$A$5:$B$103,2,FALSE)</f>
        <v>#N/A</v>
      </c>
      <c r="G190" s="125"/>
      <c r="H190" s="125"/>
      <c r="I190" s="125"/>
      <c r="J190" s="125" t="e">
        <f t="shared" si="10"/>
        <v>#N/A</v>
      </c>
      <c r="K190" s="127" t="e">
        <f>+VLOOKUP(J190,'Normen en kosten'!D190:E288,2,FALSE)*'1'!$G$11</f>
        <v>#N/A</v>
      </c>
      <c r="L190" s="125">
        <f t="shared" si="12"/>
        <v>0</v>
      </c>
      <c r="M190" s="128" t="e">
        <f t="shared" si="11"/>
        <v>#N/A</v>
      </c>
    </row>
    <row r="191" spans="1:13" x14ac:dyDescent="0.25">
      <c r="A191" s="124"/>
      <c r="B191" s="125"/>
      <c r="C191" s="129"/>
      <c r="D191" s="129" t="e">
        <f>VLOOKUP(C191,'Dropdown vloerafw en cat'!P217:Q234,2,FALSE)</f>
        <v>#N/A</v>
      </c>
      <c r="E191" s="126"/>
      <c r="F191" s="126" t="e">
        <f>VLOOKUP(D191,'Normen en kosten'!$A$5:$B$103,2,FALSE)</f>
        <v>#N/A</v>
      </c>
      <c r="G191" s="125"/>
      <c r="H191" s="125"/>
      <c r="I191" s="125"/>
      <c r="J191" s="125" t="e">
        <f t="shared" si="10"/>
        <v>#N/A</v>
      </c>
      <c r="K191" s="127" t="e">
        <f>+VLOOKUP(J191,'Normen en kosten'!D191:E289,2,FALSE)*'1'!$G$11</f>
        <v>#N/A</v>
      </c>
      <c r="L191" s="125">
        <f t="shared" si="12"/>
        <v>0</v>
      </c>
      <c r="M191" s="128" t="e">
        <f t="shared" si="11"/>
        <v>#N/A</v>
      </c>
    </row>
    <row r="192" spans="1:13" x14ac:dyDescent="0.25">
      <c r="A192" s="124"/>
      <c r="B192" s="125"/>
      <c r="C192" s="129"/>
      <c r="D192" s="129" t="e">
        <f>VLOOKUP(C192,'Dropdown vloerafw en cat'!P218:Q235,2,FALSE)</f>
        <v>#N/A</v>
      </c>
      <c r="E192" s="126"/>
      <c r="F192" s="126" t="e">
        <f>VLOOKUP(D192,'Normen en kosten'!$A$5:$B$103,2,FALSE)</f>
        <v>#N/A</v>
      </c>
      <c r="G192" s="125"/>
      <c r="H192" s="125"/>
      <c r="I192" s="125"/>
      <c r="J192" s="125" t="e">
        <f t="shared" si="10"/>
        <v>#N/A</v>
      </c>
      <c r="K192" s="127" t="e">
        <f>+VLOOKUP(J192,'Normen en kosten'!D192:E290,2,FALSE)*'1'!$G$11</f>
        <v>#N/A</v>
      </c>
      <c r="L192" s="125">
        <f t="shared" si="12"/>
        <v>0</v>
      </c>
      <c r="M192" s="128" t="e">
        <f t="shared" si="11"/>
        <v>#N/A</v>
      </c>
    </row>
    <row r="193" spans="1:27" x14ac:dyDescent="0.25">
      <c r="A193" s="124"/>
      <c r="B193" s="125"/>
      <c r="C193" s="129"/>
      <c r="D193" s="129" t="e">
        <f>VLOOKUP(C193,'Dropdown vloerafw en cat'!P219:Q236,2,FALSE)</f>
        <v>#N/A</v>
      </c>
      <c r="E193" s="126"/>
      <c r="F193" s="126" t="e">
        <f>VLOOKUP(D193,'Normen en kosten'!$A$5:$B$103,2,FALSE)</f>
        <v>#N/A</v>
      </c>
      <c r="G193" s="125"/>
      <c r="H193" s="125"/>
      <c r="I193" s="125"/>
      <c r="J193" s="125" t="e">
        <f t="shared" si="10"/>
        <v>#N/A</v>
      </c>
      <c r="K193" s="127" t="e">
        <f>+VLOOKUP(J193,'Normen en kosten'!D193:E291,2,FALSE)*'1'!$G$11</f>
        <v>#N/A</v>
      </c>
      <c r="L193" s="125">
        <f t="shared" si="12"/>
        <v>0</v>
      </c>
      <c r="M193" s="128" t="e">
        <f t="shared" si="11"/>
        <v>#N/A</v>
      </c>
    </row>
    <row r="194" spans="1:27" x14ac:dyDescent="0.25">
      <c r="A194" s="124"/>
      <c r="B194" s="125"/>
      <c r="C194" s="129"/>
      <c r="D194" s="129" t="e">
        <f>VLOOKUP(C194,'Dropdown vloerafw en cat'!P220:Q237,2,FALSE)</f>
        <v>#N/A</v>
      </c>
      <c r="E194" s="126"/>
      <c r="F194" s="126" t="e">
        <f>VLOOKUP(D194,'Normen en kosten'!$A$5:$B$103,2,FALSE)</f>
        <v>#N/A</v>
      </c>
      <c r="G194" s="125"/>
      <c r="H194" s="125"/>
      <c r="I194" s="125"/>
      <c r="J194" s="125" t="e">
        <f t="shared" si="10"/>
        <v>#N/A</v>
      </c>
      <c r="K194" s="127" t="e">
        <f>+VLOOKUP(J194,'Normen en kosten'!D194:E292,2,FALSE)*'1'!$G$11</f>
        <v>#N/A</v>
      </c>
      <c r="L194" s="125">
        <f t="shared" si="12"/>
        <v>0</v>
      </c>
      <c r="M194" s="128" t="e">
        <f t="shared" si="11"/>
        <v>#N/A</v>
      </c>
    </row>
    <row r="195" spans="1:27" x14ac:dyDescent="0.25">
      <c r="A195" s="124"/>
      <c r="B195" s="125"/>
      <c r="C195" s="129"/>
      <c r="D195" s="129" t="e">
        <f>VLOOKUP(C195,'Dropdown vloerafw en cat'!P221:Q238,2,FALSE)</f>
        <v>#N/A</v>
      </c>
      <c r="E195" s="126"/>
      <c r="F195" s="126" t="e">
        <f>VLOOKUP(D195,'Normen en kosten'!$A$5:$B$103,2,FALSE)</f>
        <v>#N/A</v>
      </c>
      <c r="G195" s="125"/>
      <c r="H195" s="125"/>
      <c r="I195" s="125"/>
      <c r="J195" s="125" t="e">
        <f t="shared" si="10"/>
        <v>#N/A</v>
      </c>
      <c r="K195" s="127" t="e">
        <f>+VLOOKUP(J195,'Normen en kosten'!D195:E293,2,FALSE)*'1'!$G$11</f>
        <v>#N/A</v>
      </c>
      <c r="L195" s="125">
        <f t="shared" si="12"/>
        <v>0</v>
      </c>
      <c r="M195" s="128" t="e">
        <f t="shared" si="11"/>
        <v>#N/A</v>
      </c>
    </row>
    <row r="196" spans="1:27" x14ac:dyDescent="0.25">
      <c r="A196" s="124"/>
      <c r="B196" s="125"/>
      <c r="C196" s="129"/>
      <c r="D196" s="129" t="e">
        <f>VLOOKUP(C196,'Dropdown vloerafw en cat'!P222:Q239,2,FALSE)</f>
        <v>#N/A</v>
      </c>
      <c r="E196" s="126"/>
      <c r="F196" s="126" t="e">
        <f>VLOOKUP(D196,'Normen en kosten'!$A$5:$B$103,2,FALSE)</f>
        <v>#N/A</v>
      </c>
      <c r="G196" s="125"/>
      <c r="H196" s="125"/>
      <c r="I196" s="125"/>
      <c r="J196" s="125" t="e">
        <f t="shared" si="10"/>
        <v>#N/A</v>
      </c>
      <c r="K196" s="127" t="e">
        <f>+VLOOKUP(J196,'Normen en kosten'!D196:E294,2,FALSE)*'1'!$G$11</f>
        <v>#N/A</v>
      </c>
      <c r="L196" s="125">
        <f t="shared" si="12"/>
        <v>0</v>
      </c>
      <c r="M196" s="128" t="e">
        <f t="shared" si="11"/>
        <v>#N/A</v>
      </c>
    </row>
    <row r="197" spans="1:27" x14ac:dyDescent="0.25">
      <c r="A197" s="124"/>
      <c r="B197" s="125"/>
      <c r="C197" s="129"/>
      <c r="D197" s="129" t="e">
        <f>VLOOKUP(C197,'Dropdown vloerafw en cat'!P223:Q240,2,FALSE)</f>
        <v>#N/A</v>
      </c>
      <c r="E197" s="126"/>
      <c r="F197" s="126" t="e">
        <f>VLOOKUP(D197,'Normen en kosten'!$A$5:$B$103,2,FALSE)</f>
        <v>#N/A</v>
      </c>
      <c r="G197" s="125"/>
      <c r="H197" s="125"/>
      <c r="I197" s="125"/>
      <c r="J197" s="125" t="e">
        <f t="shared" si="10"/>
        <v>#N/A</v>
      </c>
      <c r="K197" s="127" t="e">
        <f>+VLOOKUP(J197,'Normen en kosten'!D197:E295,2,FALSE)*'1'!$G$11</f>
        <v>#N/A</v>
      </c>
      <c r="L197" s="125">
        <f t="shared" si="12"/>
        <v>0</v>
      </c>
      <c r="M197" s="128" t="e">
        <f t="shared" si="11"/>
        <v>#N/A</v>
      </c>
    </row>
    <row r="198" spans="1:27" x14ac:dyDescent="0.25">
      <c r="A198" s="124"/>
      <c r="B198" s="125"/>
      <c r="C198" s="129"/>
      <c r="D198" s="129" t="e">
        <f>VLOOKUP(C198,'Dropdown vloerafw en cat'!P224:Q241,2,FALSE)</f>
        <v>#N/A</v>
      </c>
      <c r="E198" s="126"/>
      <c r="F198" s="126" t="e">
        <f>VLOOKUP(D198,'Normen en kosten'!$A$5:$B$103,2,FALSE)</f>
        <v>#N/A</v>
      </c>
      <c r="G198" s="125"/>
      <c r="H198" s="125"/>
      <c r="I198" s="125"/>
      <c r="J198" s="125" t="e">
        <f t="shared" ref="J198:J199" si="13">F198&amp;I198</f>
        <v>#N/A</v>
      </c>
      <c r="K198" s="127" t="e">
        <f>+VLOOKUP(J198,'Normen en kosten'!D198:E296,2,FALSE)*'1'!$G$11</f>
        <v>#N/A</v>
      </c>
      <c r="L198" s="125">
        <f t="shared" si="12"/>
        <v>0</v>
      </c>
      <c r="M198" s="128" t="e">
        <f t="shared" si="11"/>
        <v>#N/A</v>
      </c>
    </row>
    <row r="199" spans="1:27" x14ac:dyDescent="0.25">
      <c r="A199" s="124"/>
      <c r="B199" s="125"/>
      <c r="C199" s="129"/>
      <c r="D199" s="129" t="e">
        <f>VLOOKUP(C199,'Dropdown vloerafw en cat'!P225:Q242,2,FALSE)</f>
        <v>#N/A</v>
      </c>
      <c r="E199" s="126"/>
      <c r="F199" s="126" t="e">
        <f>VLOOKUP(D199,'Normen en kosten'!$A$5:$B$103,2,FALSE)</f>
        <v>#N/A</v>
      </c>
      <c r="G199" s="125"/>
      <c r="H199" s="125"/>
      <c r="I199" s="125"/>
      <c r="J199" s="125" t="e">
        <f t="shared" si="13"/>
        <v>#N/A</v>
      </c>
      <c r="K199" s="127" t="e">
        <f>+VLOOKUP(J199,'Normen en kosten'!D199:E297,2,FALSE)*'1'!$G$11</f>
        <v>#N/A</v>
      </c>
      <c r="L199" s="125">
        <f t="shared" si="12"/>
        <v>0</v>
      </c>
      <c r="M199" s="128" t="e">
        <f t="shared" si="11"/>
        <v>#N/A</v>
      </c>
    </row>
    <row r="200" spans="1:27" x14ac:dyDescent="0.25">
      <c r="A200" s="68" t="s">
        <v>31</v>
      </c>
      <c r="G200" s="3">
        <f>SUM(G5:G199)</f>
        <v>0</v>
      </c>
      <c r="H200" s="65"/>
      <c r="I200" s="65"/>
      <c r="K200" s="65"/>
      <c r="L200" s="65">
        <f>SUM(L5:L8)</f>
        <v>0</v>
      </c>
      <c r="M200" s="65" t="e">
        <f>SUM(M5:M199)</f>
        <v>#N/A</v>
      </c>
    </row>
    <row r="204" spans="1:27" x14ac:dyDescent="0.25">
      <c r="A204" s="68" t="s">
        <v>263</v>
      </c>
      <c r="H204" s="3" t="s">
        <v>157</v>
      </c>
    </row>
    <row r="205" spans="1:27" x14ac:dyDescent="0.25">
      <c r="A205" s="158" t="s">
        <v>258</v>
      </c>
      <c r="B205" s="159" t="s">
        <v>261</v>
      </c>
      <c r="C205" s="165"/>
      <c r="D205"/>
      <c r="E205"/>
      <c r="F205"/>
      <c r="G205"/>
      <c r="H205" s="158" t="s">
        <v>258</v>
      </c>
      <c r="I205" s="159" t="s">
        <v>261</v>
      </c>
      <c r="J205"/>
      <c r="K205"/>
      <c r="L205"/>
      <c r="M205"/>
      <c r="N205"/>
      <c r="O205"/>
      <c r="Q205"/>
      <c r="AA205"/>
    </row>
    <row r="206" spans="1:27" x14ac:dyDescent="0.25">
      <c r="A206" s="160" t="s">
        <v>259</v>
      </c>
      <c r="B206" s="161"/>
      <c r="C206" s="166"/>
      <c r="D206"/>
      <c r="E206"/>
      <c r="F206"/>
      <c r="G206"/>
      <c r="H206" s="160" t="s">
        <v>262</v>
      </c>
      <c r="I206" s="161"/>
      <c r="J206"/>
      <c r="K206"/>
      <c r="L206"/>
      <c r="M206"/>
      <c r="N206"/>
      <c r="O206"/>
      <c r="Q206"/>
      <c r="AA206"/>
    </row>
    <row r="207" spans="1:27" x14ac:dyDescent="0.25">
      <c r="A207" s="162" t="s">
        <v>260</v>
      </c>
      <c r="B207" s="163"/>
      <c r="C207" s="167"/>
      <c r="D207"/>
      <c r="E207"/>
      <c r="F207"/>
      <c r="G207"/>
      <c r="H207" s="162" t="s">
        <v>260</v>
      </c>
      <c r="I207" s="163"/>
      <c r="J207"/>
      <c r="K207"/>
      <c r="L207"/>
      <c r="M207"/>
      <c r="N207"/>
      <c r="O207"/>
      <c r="Q207"/>
      <c r="AA207"/>
    </row>
    <row r="208" spans="1:27" x14ac:dyDescent="0.25">
      <c r="A208"/>
      <c r="B208"/>
      <c r="C208" s="66"/>
      <c r="D208"/>
      <c r="E208"/>
      <c r="F208"/>
      <c r="G208"/>
      <c r="H208"/>
      <c r="I208"/>
      <c r="J208"/>
      <c r="K208"/>
      <c r="L208"/>
      <c r="M208"/>
      <c r="N208"/>
      <c r="O208"/>
      <c r="Q208"/>
      <c r="AA208"/>
    </row>
    <row r="209" spans="1:27" x14ac:dyDescent="0.25">
      <c r="A209"/>
      <c r="B209"/>
      <c r="C209" s="66"/>
      <c r="D209"/>
      <c r="E209"/>
      <c r="F209"/>
      <c r="G209"/>
      <c r="H209"/>
      <c r="I209"/>
      <c r="J209"/>
      <c r="K209"/>
      <c r="L209"/>
      <c r="M209"/>
      <c r="N209"/>
      <c r="O209"/>
      <c r="Q209"/>
      <c r="AA209"/>
    </row>
    <row r="210" spans="1:27" x14ac:dyDescent="0.25">
      <c r="A210"/>
      <c r="B210"/>
      <c r="C210" s="66"/>
      <c r="D210"/>
      <c r="E210"/>
      <c r="F210"/>
      <c r="G210"/>
      <c r="H210"/>
      <c r="I210"/>
      <c r="J210"/>
      <c r="K210"/>
      <c r="L210"/>
      <c r="M210"/>
      <c r="N210"/>
      <c r="O210"/>
      <c r="Q210"/>
      <c r="AA210"/>
    </row>
    <row r="211" spans="1:27" x14ac:dyDescent="0.25">
      <c r="A211"/>
      <c r="B211"/>
      <c r="C211" s="66"/>
      <c r="D211"/>
      <c r="E211"/>
      <c r="F211"/>
      <c r="G211"/>
      <c r="H211"/>
      <c r="I211"/>
      <c r="J211"/>
      <c r="K211"/>
      <c r="L211"/>
      <c r="M211"/>
      <c r="N211"/>
      <c r="O211"/>
      <c r="Q211"/>
      <c r="AA211"/>
    </row>
    <row r="212" spans="1:27" x14ac:dyDescent="0.25">
      <c r="A212"/>
      <c r="B212"/>
      <c r="C212" s="66"/>
      <c r="D212"/>
      <c r="E212"/>
      <c r="F212"/>
      <c r="G212"/>
      <c r="H212"/>
      <c r="I212"/>
      <c r="J212"/>
      <c r="K212"/>
      <c r="L212"/>
      <c r="M212"/>
      <c r="N212"/>
      <c r="O212"/>
      <c r="Q212"/>
      <c r="AA212"/>
    </row>
    <row r="213" spans="1:27" x14ac:dyDescent="0.25">
      <c r="A213"/>
      <c r="B213"/>
      <c r="C213" s="66"/>
      <c r="D213"/>
      <c r="H213"/>
      <c r="I213"/>
    </row>
    <row r="214" spans="1:27" x14ac:dyDescent="0.25">
      <c r="A214"/>
      <c r="B214"/>
      <c r="C214" s="66"/>
      <c r="D214"/>
      <c r="H214"/>
      <c r="I214"/>
    </row>
    <row r="215" spans="1:27" x14ac:dyDescent="0.25">
      <c r="A215"/>
      <c r="B215"/>
      <c r="C215" s="66"/>
      <c r="D215"/>
      <c r="H215"/>
      <c r="I215"/>
    </row>
    <row r="216" spans="1:27" x14ac:dyDescent="0.25">
      <c r="A216"/>
      <c r="B216"/>
      <c r="C216" s="66"/>
      <c r="D216"/>
      <c r="H216"/>
      <c r="I216"/>
    </row>
    <row r="217" spans="1:27" x14ac:dyDescent="0.25">
      <c r="D217"/>
      <c r="H217"/>
      <c r="I217"/>
    </row>
    <row r="218" spans="1:27" x14ac:dyDescent="0.25">
      <c r="A218"/>
      <c r="B218"/>
      <c r="C218" s="66"/>
      <c r="D218"/>
    </row>
    <row r="219" spans="1:27" x14ac:dyDescent="0.25">
      <c r="A219"/>
      <c r="B219"/>
      <c r="C219" s="66"/>
      <c r="D219"/>
    </row>
    <row r="220" spans="1:27" x14ac:dyDescent="0.25">
      <c r="A220"/>
      <c r="B220"/>
      <c r="C220" s="66"/>
      <c r="D220"/>
    </row>
    <row r="221" spans="1:27" x14ac:dyDescent="0.25">
      <c r="A221"/>
      <c r="B221"/>
      <c r="C221" s="66"/>
      <c r="D221"/>
    </row>
    <row r="222" spans="1:27" x14ac:dyDescent="0.25">
      <c r="A222"/>
      <c r="B222"/>
      <c r="C222" s="66"/>
      <c r="D222"/>
    </row>
    <row r="223" spans="1:27" x14ac:dyDescent="0.25">
      <c r="A223"/>
      <c r="B223"/>
      <c r="C223" s="66"/>
      <c r="D223"/>
    </row>
    <row r="224" spans="1:27" x14ac:dyDescent="0.25">
      <c r="A224"/>
      <c r="B224"/>
      <c r="C224" s="66"/>
      <c r="D224"/>
    </row>
    <row r="225" spans="1:4" x14ac:dyDescent="0.25">
      <c r="A225"/>
      <c r="B225"/>
      <c r="C225" s="66"/>
      <c r="D225"/>
    </row>
    <row r="226" spans="1:4" x14ac:dyDescent="0.25">
      <c r="A226"/>
      <c r="B226"/>
      <c r="C226" s="66"/>
      <c r="D226"/>
    </row>
    <row r="227" spans="1:4" x14ac:dyDescent="0.25">
      <c r="A227"/>
      <c r="B227"/>
      <c r="C227" s="66"/>
      <c r="D227"/>
    </row>
    <row r="228" spans="1:4" x14ac:dyDescent="0.25">
      <c r="A228"/>
      <c r="B228"/>
      <c r="C228" s="66"/>
      <c r="D228"/>
    </row>
    <row r="229" spans="1:4" x14ac:dyDescent="0.25">
      <c r="A229"/>
      <c r="B229"/>
      <c r="C229" s="66"/>
      <c r="D229"/>
    </row>
    <row r="230" spans="1:4" x14ac:dyDescent="0.25">
      <c r="A230"/>
      <c r="B230"/>
      <c r="C230" s="66"/>
      <c r="D230"/>
    </row>
    <row r="248" spans="4:27" x14ac:dyDescent="0.25">
      <c r="O248" s="66"/>
      <c r="P248" s="66"/>
      <c r="R248" s="66"/>
      <c r="S248" s="66"/>
      <c r="T248" s="66"/>
      <c r="U248" s="66"/>
      <c r="V248" s="66"/>
    </row>
    <row r="249" spans="4:27" s="66" customFormat="1" x14ac:dyDescent="0.25">
      <c r="D249" s="95"/>
      <c r="E249" s="74"/>
      <c r="F249" s="74"/>
      <c r="M249" s="91"/>
      <c r="Q249" s="111"/>
      <c r="AA249" s="111"/>
    </row>
    <row r="250" spans="4:27" s="66" customFormat="1" x14ac:dyDescent="0.25">
      <c r="D250" s="95"/>
      <c r="E250" s="74"/>
      <c r="F250" s="74"/>
      <c r="M250" s="91"/>
      <c r="O250" s="2"/>
      <c r="P250"/>
      <c r="Q250" s="111"/>
      <c r="R250"/>
      <c r="S250"/>
      <c r="T250"/>
      <c r="U250"/>
      <c r="V250"/>
      <c r="AA250" s="111"/>
    </row>
  </sheetData>
  <sheetProtection algorithmName="SHA-512" hashValue="POuXlx6hrBkfK6ySvFMY0eaM9npYp8d87Ms1f4HxhrQAqQHqVi/z32QJCsAi9p0c7KIM/8589TXXXIl6eSJryw==" saltValue="Tld35F+KcIIu+67GwV6qv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F095CC4-CCEA-4332-8FB1-CE5E658FB018}">
          <x14:formula1>
            <xm:f>'Dropdown vloerafw en cat'!$B$2:$B$13</xm:f>
          </x14:formula1>
          <xm:sqref>H5:H199</xm:sqref>
        </x14:dataValidation>
        <x14:dataValidation type="list" allowBlank="1" showInputMessage="1" showErrorMessage="1" xr:uid="{CE211933-2614-4FAE-9375-D5140CF576B6}">
          <x14:formula1>
            <xm:f>'Dropdown vloerafw en cat'!$P$2:$P$47</xm:f>
          </x14:formula1>
          <xm:sqref>C5:C199</xm:sqref>
        </x14:dataValidation>
        <x14:dataValidation type="list" allowBlank="1" showInputMessage="1" showErrorMessage="1" xr:uid="{A607BE76-1ED0-4CD9-82E9-3C904AC23C26}">
          <x14:formula1>
            <xm:f>'Dropdown vloerafw en cat'!$K$2:$K$13</xm:f>
          </x14:formula1>
          <xm:sqref>D5:D199</xm:sqref>
        </x14:dataValidation>
      </x14:dataValidation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3DF9-2749-4F95-A1CD-486D27C78297}">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(her)controles'!A41</f>
        <v>37</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kosten'!D5:E103,2,FALSE)*'37'!$G$11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kosten'!D6:E104,2,FALSE)*'37'!$G$11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kosten'!D7:E105,2,FALSE)*'37'!$G$11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kosten'!D8:E106,2,FALSE)*'37'!$G$11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kosten'!D9:E107,2,FALSE)*'37'!$G$11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kosten'!D10:E108,2,FALSE)*'37'!$G$11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kosten'!D11:E109,2,FALSE)*'37'!$G$11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kosten'!D12:E110,2,FALSE)*'37'!$G$11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kosten'!D13:E111,2,FALSE)*'37'!$G$11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kosten'!D14:E112,2,FALSE)*'37'!$G$11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kosten'!D15:E113,2,FALSE)*'37'!$G$11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kosten'!D16:E114,2,FALSE)*'37'!$G$11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kosten'!D17:E115,2,FALSE)*'37'!$G$11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kosten'!D18:E116,2,FALSE)*'37'!$G$11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kosten'!D19:E117,2,FALSE)*'37'!$G$11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kosten'!D20:E118,2,FALSE)*'37'!$G$11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kosten'!D21:E119,2,FALSE)*'37'!$G$11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kosten'!D22:E120,2,FALSE)*'37'!$G$11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kosten'!D23:E121,2,FALSE)*'37'!$G$11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kosten'!D24:E122,2,FALSE)*'37'!$G$11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kosten'!D25:E123,2,FALSE)*'37'!$G$11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kosten'!D26:E124,2,FALSE)*'37'!$G$11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kosten'!D27:E125,2,FALSE)*'37'!$G$11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kosten'!D28:E126,2,FALSE)*'37'!$G$11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kosten'!D29:E127,2,FALSE)*'37'!$G$11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kosten'!D30:E128,2,FALSE)*'37'!$G$11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kosten'!D31:E129,2,FALSE)*'37'!$G$11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kosten'!D32:E130,2,FALSE)*'37'!$G$11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kosten'!D33:E131,2,FALSE)*'37'!$G$11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kosten'!D34:E132,2,FALSE)*'37'!$G$11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kosten'!D35:E133,2,FALSE)*'37'!$G$11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kosten'!D36:E134,2,FALSE)*'37'!$G$11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kosten'!D37:E135,2,FALSE)*'37'!$G$11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kosten'!D38:E136,2,FALSE)*'37'!$G$11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kosten'!D39:E137,2,FALSE)*'37'!$G$11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kosten'!D40:E138,2,FALSE)*'37'!$G$11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kosten'!D41:E139,2,FALSE)*'37'!$G$11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kosten'!D42:E140,2,FALSE)*'37'!$G$11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kosten'!D43:E141,2,FALSE)*'37'!$G$11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kosten'!D44:E142,2,FALSE)*'37'!$G$11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kosten'!D45:E143,2,FALSE)*'37'!$G$11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kosten'!D46:E144,2,FALSE)*'37'!$G$11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kosten'!D47:E145,2,FALSE)*'37'!$G$11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kosten'!D48:E146,2,FALSE)*'37'!$G$11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kosten'!D49:E147,2,FALSE)*'37'!$G$11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kosten'!D50:E148,2,FALSE)*'37'!$G$11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kosten'!D51:E149,2,FALSE)*'37'!$G$11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kosten'!D52:E150,2,FALSE)*'37'!$G$11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kosten'!D53:E151,2,FALSE)*'37'!$G$11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kosten'!D54:E152,2,FALSE)*'37'!$G$11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kosten'!D55:E153,2,FALSE)*'37'!$G$11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kosten'!D56:E154,2,FALSE)*'37'!$G$11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kosten'!D57:E155,2,FALSE)*'37'!$G$11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kosten'!D58:E156,2,FALSE)*'37'!$G$11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kosten'!D59:E157,2,FALSE)*'37'!$G$11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kosten'!D60:E158,2,FALSE)*'37'!$G$11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kosten'!D61:E159,2,FALSE)*'37'!$G$11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kosten'!D62:E160,2,FALSE)*'37'!$G$11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kosten'!D63:E161,2,FALSE)*'37'!$G$11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kosten'!D64:E162,2,FALSE)*'37'!$G$11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kosten'!D65:E163,2,FALSE)*'37'!$G$11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kosten'!D66:E164,2,FALSE)*'37'!$G$11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kosten'!D67:E165,2,FALSE)*'37'!$G$11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kosten'!D68:E166,2,FALSE)*'37'!$G$11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kosten'!D69:E167,2,FALSE)*'37'!$G$11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kosten'!D70:E168,2,FALSE)*'37'!$G$11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kosten'!D71:E169,2,FALSE)*'37'!$G$11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kosten'!D72:E170,2,FALSE)*'37'!$G$11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kosten'!D73:E171,2,FALSE)*'37'!$G$11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kosten'!D74:E172,2,FALSE)*'37'!$G$11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kosten'!D75:E173,2,FALSE)*'37'!$G$11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kosten'!D76:E174,2,FALSE)*'37'!$G$11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kosten'!D77:E175,2,FALSE)*'37'!$G$11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kosten'!D78:E176,2,FALSE)*'37'!$G$11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kosten'!D79:E177,2,FALSE)*'37'!$G$11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kosten'!D80:E178,2,FALSE)*'37'!$G$11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kosten'!D81:E179,2,FALSE)*'37'!$G$11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kosten'!D82:E180,2,FALSE)*'37'!$G$11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kosten'!D83:E181,2,FALSE)*'37'!$G$11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kosten'!D84:E182,2,FALSE)*'37'!$G$11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kosten'!D85:E183,2,FALSE)*'37'!$G$11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kosten'!D86:E184,2,FALSE)*'37'!$G$11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kosten'!D87:E185,2,FALSE)*'37'!$G$11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kosten'!D88:E186,2,FALSE)*'37'!$G$11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kosten'!D89:E187,2,FALSE)*'37'!$G$11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kosten'!D90:E188,2,FALSE)*'37'!$G$11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kosten'!D91:E189,2,FALSE)*'37'!$G$11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kosten'!D92:E190,2,FALSE)*'37'!$G$11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kosten'!D93:E191,2,FALSE)*'37'!$G$11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kosten'!D94:E192,2,FALSE)*'37'!$G$11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kosten'!D95:E193,2,FALSE)*'37'!$G$11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kosten'!D96:E194,2,FALSE)*'37'!$G$11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kosten'!D97:E195,2,FALSE)*'37'!$G$11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kosten'!D98:E196,2,FALSE)*'37'!$G$11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kosten'!D99:E197,2,FALSE)*'37'!$G$11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kosten'!D100:E198,2,FALSE)*'37'!$G$11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kosten'!D101:E199,2,FALSE)*'37'!$G$11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kosten'!D102:E200,2,FALSE)*'37'!$G$11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kosten'!D103:E201,2,FALSE)*'37'!$G$11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kosten'!D104:E202,2,FALSE)*'37'!$G$11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kosten'!D105:E203,2,FALSE)*'37'!$G$11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kosten'!D106:E204,2,FALSE)*'37'!$G$11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kosten'!D107:E205,2,FALSE)*'37'!$G$11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kosten'!D108:E206,2,FALSE)*'37'!$G$11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kosten'!D109:E207,2,FALSE)*'37'!$G$11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kosten'!D110:E208,2,FALSE)*'37'!$G$11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kosten'!D111:E209,2,FALSE)*'37'!$G$11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kosten'!D112:E210,2,FALSE)*'37'!$G$11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kosten'!D113:E211,2,FALSE)*'37'!$G$11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kosten'!D114:E212,2,FALSE)*'37'!$G$11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kosten'!D115:E213,2,FALSE)*'37'!$G$11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kosten'!D116:E214,2,FALSE)*'37'!$G$11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kosten'!D117:E215,2,FALSE)*'37'!$G$11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kosten'!D118:E216,2,FALSE)*'37'!$G$11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kosten'!D119:E217,2,FALSE)*'37'!$G$11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kosten'!D120:E218,2,FALSE)*'37'!$G$11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kosten'!D121:E219,2,FALSE)*'37'!$G$11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kosten'!D122:E220,2,FALSE)*'37'!$G$11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kosten'!D123:E221,2,FALSE)*'37'!$G$11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kosten'!D124:E222,2,FALSE)*'37'!$G$11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kosten'!D125:E223,2,FALSE)*'37'!$G$11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kosten'!D126:E224,2,FALSE)*'37'!$G$11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kosten'!D127:E225,2,FALSE)*'37'!$G$11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kosten'!D128:E226,2,FALSE)*'37'!$G$11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kosten'!D129:E227,2,FALSE)*'37'!$G$11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kosten'!D130:E228,2,FALSE)*'37'!$G$11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kosten'!D131:E229,2,FALSE)*'37'!$G$11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kosten'!D132:E230,2,FALSE)*'37'!$G$11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kosten'!D133:E231,2,FALSE)*'37'!$G$11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kosten'!D134:E232,2,FALSE)*'37'!$G$11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kosten'!D135:E233,2,FALSE)*'37'!$G$11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kosten'!D136:E234,2,FALSE)*'37'!$G$11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kosten'!D137:E235,2,FALSE)*'37'!$G$11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kosten'!D138:E236,2,FALSE)*'37'!$G$11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kosten'!D139:E237,2,FALSE)*'37'!$G$11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kosten'!D140:E238,2,FALSE)*'37'!$G$11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kosten'!D141:E239,2,FALSE)*'37'!$G$11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kosten'!D142:E240,2,FALSE)*'37'!$G$11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kosten'!D143:E241,2,FALSE)*'37'!$G$11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kosten'!D144:E242,2,FALSE)*'37'!$G$11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kosten'!D145:E243,2,FALSE)*'37'!$G$11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kosten'!D146:E244,2,FALSE)*'37'!$G$11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kosten'!D147:E245,2,FALSE)*'37'!$G$11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kosten'!D148:E246,2,FALSE)*'37'!$G$11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kosten'!D149:E247,2,FALSE)*'37'!$G$11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kosten'!D150:E248,2,FALSE)*'37'!$G$11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kosten'!D151:E249,2,FALSE)*'37'!$G$11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kosten'!D152:E250,2,FALSE)*'37'!$G$11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kosten'!D153:E251,2,FALSE)*'37'!$G$11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kosten'!D154:E252,2,FALSE)*'37'!$G$11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kosten'!D155:E253,2,FALSE)*'37'!$G$11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kosten'!D156:E254,2,FALSE)*'37'!$G$11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kosten'!D157:E255,2,FALSE)*'37'!$G$11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kosten'!D158:E256,2,FALSE)*'37'!$G$11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kosten'!D159:E257,2,FALSE)*'37'!$G$11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kosten'!D160:E258,2,FALSE)*'37'!$G$11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kosten'!D161:E259,2,FALSE)*'37'!$G$11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kosten'!D162:E260,2,FALSE)*'37'!$G$11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kosten'!D163:E261,2,FALSE)*'37'!$G$11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kosten'!D164:E262,2,FALSE)*'37'!$G$11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kosten'!D165:E263,2,FALSE)*'37'!$G$11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kosten'!D166:E264,2,FALSE)*'37'!$G$11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kosten'!D167:E265,2,FALSE)*'37'!$G$11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kosten'!D168:E266,2,FALSE)*'37'!$G$11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kosten'!D169:E267,2,FALSE)*'37'!$G$11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kosten'!D170:E268,2,FALSE)*'37'!$G$11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kosten'!D171:E269,2,FALSE)*'37'!$G$11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kosten'!D172:E270,2,FALSE)*'37'!$G$11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kosten'!D173:E271,2,FALSE)*'37'!$G$11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kosten'!D174:E272,2,FALSE)*'37'!$G$11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kosten'!D175:E273,2,FALSE)*'37'!$G$11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kosten'!D176:E274,2,FALSE)*'37'!$G$11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kosten'!D177:E275,2,FALSE)*'37'!$G$11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kosten'!D178:E276,2,FALSE)*'37'!$G$11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kosten'!D179:E277,2,FALSE)*'37'!$G$11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kosten'!D180:E278,2,FALSE)*'37'!$G$11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kosten'!D181:E279,2,FALSE)*'37'!$G$11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kosten'!D182:E280,2,FALSE)*'37'!$G$11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kosten'!D183:E281,2,FALSE)*'37'!$G$11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kosten'!D184:E282,2,FALSE)*'37'!$G$11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kosten'!D185:E283,2,FALSE)*'37'!$G$11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kosten'!D186:E284,2,FALSE)*'37'!$G$11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kosten'!D187:E285,2,FALSE)*'37'!$G$11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kosten'!D188:E286,2,FALSE)*'37'!$G$11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kosten'!D189:E287,2,FALSE)*'37'!$G$11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kosten'!D190:E288,2,FALSE)*'37'!$G$11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kosten'!D191:E289,2,FALSE)*'37'!$G$11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kosten'!D192:E290,2,FALSE)*'37'!$G$11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kosten'!D193:E291,2,FALSE)*'37'!$G$11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kosten'!D194:E292,2,FALSE)*'37'!$G$11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kosten'!D195:E293,2,FALSE)*'37'!$G$11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kosten'!D196:E294,2,FALSE)*'37'!$G$11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kosten'!D197:E295,2,FALSE)*'37'!$G$11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kosten'!D198:E296,2,FALSE)*'37'!$G$11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kosten'!D199:E297,2,FALSE)*'37'!$G$11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3DfkXtw4/JonMLfSm7+aGzVqOOyLXavNRlk55EuWAN2vtF29xFxuGpg08H177XDudMTnoY1oXyruwNLPhpYAbQ==" saltValue="vRjiIHs5WADa3vLrnHlu6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2D34DD9-A33D-4FEE-8720-4969534F8F4A}">
          <x14:formula1>
            <xm:f>'Dropdown vloerafw en cat'!$B$2:$B$13</xm:f>
          </x14:formula1>
          <xm:sqref>H5:H199</xm:sqref>
        </x14:dataValidation>
        <x14:dataValidation type="list" allowBlank="1" showInputMessage="1" showErrorMessage="1" xr:uid="{BA64DC5F-88CD-45D3-B761-2BE1D4A5BAFD}">
          <x14:formula1>
            <xm:f>'Dropdown vloerafw en cat'!$P$2:$P$47</xm:f>
          </x14:formula1>
          <xm:sqref>C5:C199</xm:sqref>
        </x14:dataValidation>
        <x14:dataValidation type="list" allowBlank="1" showInputMessage="1" showErrorMessage="1" xr:uid="{4D87154A-A6E1-4E44-B57B-517158659A7F}">
          <x14:formula1>
            <xm:f>'Dropdown vloerafw en cat'!$K$2:$K$13</xm:f>
          </x14:formula1>
          <xm:sqref>D5:D199</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EE1D-4BEA-4CD5-8691-77AD69EE5DB1}">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'38a'!L200/'38a'!M200</f>
        <v>#N/A</v>
      </c>
      <c r="G11" s="142">
        <v>1</v>
      </c>
      <c r="H11" s="139" t="e">
        <f>('38a'!M200*Offertetarief)*G11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GETPIVOTDATA("m2",'38a'!$H$205,"Cat.","G")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GETPIVOTDATA("m2",'38a'!$A$205,"vloerafwerking","Linoleum")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GETPIVOTDATA("m2",'38a'!$A$205,"vloerafwerking","Tapijt")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YnPVHsaSWNvYyw8u4uJQrX2sb5EeXv9ctja7o/RPhDsOKHkV0/NiuxxKSfver9F8gUWPOv+kI93xBqX9UeDD6w==" saltValue="bbm47fNEinD/4ZEeNXkY0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A06A-A730-4F06-9360-8E10AB0F77B9}">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(her)controles'!A42</f>
        <v>38</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kosten'!D5:E103,2,FALSE)*'38'!$G$11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kosten'!D6:E104,2,FALSE)*'38'!$G$11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kosten'!D7:E105,2,FALSE)*'38'!$G$11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kosten'!D8:E106,2,FALSE)*'38'!$G$11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kosten'!D9:E107,2,FALSE)*'38'!$G$11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kosten'!D10:E108,2,FALSE)*'38'!$G$11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kosten'!D11:E109,2,FALSE)*'38'!$G$11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kosten'!D12:E110,2,FALSE)*'38'!$G$11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kosten'!D13:E111,2,FALSE)*'38'!$G$11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kosten'!D14:E112,2,FALSE)*'38'!$G$11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kosten'!D15:E113,2,FALSE)*'38'!$G$11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kosten'!D16:E114,2,FALSE)*'38'!$G$11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kosten'!D17:E115,2,FALSE)*'38'!$G$11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kosten'!D18:E116,2,FALSE)*'38'!$G$11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kosten'!D19:E117,2,FALSE)*'38'!$G$11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kosten'!D20:E118,2,FALSE)*'38'!$G$11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kosten'!D21:E119,2,FALSE)*'38'!$G$11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kosten'!D22:E120,2,FALSE)*'38'!$G$11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kosten'!D23:E121,2,FALSE)*'38'!$G$11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kosten'!D24:E122,2,FALSE)*'38'!$G$11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kosten'!D25:E123,2,FALSE)*'38'!$G$11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kosten'!D26:E124,2,FALSE)*'38'!$G$11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kosten'!D27:E125,2,FALSE)*'38'!$G$11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kosten'!D28:E126,2,FALSE)*'38'!$G$11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kosten'!D29:E127,2,FALSE)*'38'!$G$11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kosten'!D30:E128,2,FALSE)*'38'!$G$11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kosten'!D31:E129,2,FALSE)*'38'!$G$11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kosten'!D32:E130,2,FALSE)*'38'!$G$11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kosten'!D33:E131,2,FALSE)*'38'!$G$11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kosten'!D34:E132,2,FALSE)*'38'!$G$11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kosten'!D35:E133,2,FALSE)*'38'!$G$11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kosten'!D36:E134,2,FALSE)*'38'!$G$11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kosten'!D37:E135,2,FALSE)*'38'!$G$11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kosten'!D38:E136,2,FALSE)*'38'!$G$11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kosten'!D39:E137,2,FALSE)*'38'!$G$11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kosten'!D40:E138,2,FALSE)*'38'!$G$11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kosten'!D41:E139,2,FALSE)*'38'!$G$11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kosten'!D42:E140,2,FALSE)*'38'!$G$11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kosten'!D43:E141,2,FALSE)*'38'!$G$11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kosten'!D44:E142,2,FALSE)*'38'!$G$11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kosten'!D45:E143,2,FALSE)*'38'!$G$11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kosten'!D46:E144,2,FALSE)*'38'!$G$11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kosten'!D47:E145,2,FALSE)*'38'!$G$11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kosten'!D48:E146,2,FALSE)*'38'!$G$11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kosten'!D49:E147,2,FALSE)*'38'!$G$11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kosten'!D50:E148,2,FALSE)*'38'!$G$11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kosten'!D51:E149,2,FALSE)*'38'!$G$11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kosten'!D52:E150,2,FALSE)*'38'!$G$11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kosten'!D53:E151,2,FALSE)*'38'!$G$11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kosten'!D54:E152,2,FALSE)*'38'!$G$11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kosten'!D55:E153,2,FALSE)*'38'!$G$11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kosten'!D56:E154,2,FALSE)*'38'!$G$11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kosten'!D57:E155,2,FALSE)*'38'!$G$11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kosten'!D58:E156,2,FALSE)*'38'!$G$11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kosten'!D59:E157,2,FALSE)*'38'!$G$11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kosten'!D60:E158,2,FALSE)*'38'!$G$11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kosten'!D61:E159,2,FALSE)*'38'!$G$11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kosten'!D62:E160,2,FALSE)*'38'!$G$11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kosten'!D63:E161,2,FALSE)*'38'!$G$11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kosten'!D64:E162,2,FALSE)*'38'!$G$11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kosten'!D65:E163,2,FALSE)*'38'!$G$11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kosten'!D66:E164,2,FALSE)*'38'!$G$11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kosten'!D67:E165,2,FALSE)*'38'!$G$11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kosten'!D68:E166,2,FALSE)*'38'!$G$11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kosten'!D69:E167,2,FALSE)*'38'!$G$11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kosten'!D70:E168,2,FALSE)*'38'!$G$11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kosten'!D71:E169,2,FALSE)*'38'!$G$11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kosten'!D72:E170,2,FALSE)*'38'!$G$11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kosten'!D73:E171,2,FALSE)*'38'!$G$11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kosten'!D74:E172,2,FALSE)*'38'!$G$11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kosten'!D75:E173,2,FALSE)*'38'!$G$11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kosten'!D76:E174,2,FALSE)*'38'!$G$11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kosten'!D77:E175,2,FALSE)*'38'!$G$11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kosten'!D78:E176,2,FALSE)*'38'!$G$11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kosten'!D79:E177,2,FALSE)*'38'!$G$11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kosten'!D80:E178,2,FALSE)*'38'!$G$11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kosten'!D81:E179,2,FALSE)*'38'!$G$11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kosten'!D82:E180,2,FALSE)*'38'!$G$11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kosten'!D83:E181,2,FALSE)*'38'!$G$11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kosten'!D84:E182,2,FALSE)*'38'!$G$11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kosten'!D85:E183,2,FALSE)*'38'!$G$11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kosten'!D86:E184,2,FALSE)*'38'!$G$11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kosten'!D87:E185,2,FALSE)*'38'!$G$11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kosten'!D88:E186,2,FALSE)*'38'!$G$11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kosten'!D89:E187,2,FALSE)*'38'!$G$11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kosten'!D90:E188,2,FALSE)*'38'!$G$11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kosten'!D91:E189,2,FALSE)*'38'!$G$11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kosten'!D92:E190,2,FALSE)*'38'!$G$11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kosten'!D93:E191,2,FALSE)*'38'!$G$11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kosten'!D94:E192,2,FALSE)*'38'!$G$11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kosten'!D95:E193,2,FALSE)*'38'!$G$11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kosten'!D96:E194,2,FALSE)*'38'!$G$11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kosten'!D97:E195,2,FALSE)*'38'!$G$11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kosten'!D98:E196,2,FALSE)*'38'!$G$11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kosten'!D99:E197,2,FALSE)*'38'!$G$11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kosten'!D100:E198,2,FALSE)*'38'!$G$11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kosten'!D101:E199,2,FALSE)*'38'!$G$11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kosten'!D102:E200,2,FALSE)*'38'!$G$11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kosten'!D103:E201,2,FALSE)*'38'!$G$11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kosten'!D104:E202,2,FALSE)*'38'!$G$11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kosten'!D105:E203,2,FALSE)*'38'!$G$11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kosten'!D106:E204,2,FALSE)*'38'!$G$11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kosten'!D107:E205,2,FALSE)*'38'!$G$11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kosten'!D108:E206,2,FALSE)*'38'!$G$11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kosten'!D109:E207,2,FALSE)*'38'!$G$11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kosten'!D110:E208,2,FALSE)*'38'!$G$11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kosten'!D111:E209,2,FALSE)*'38'!$G$11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kosten'!D112:E210,2,FALSE)*'38'!$G$11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kosten'!D113:E211,2,FALSE)*'38'!$G$11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kosten'!D114:E212,2,FALSE)*'38'!$G$11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kosten'!D115:E213,2,FALSE)*'38'!$G$11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kosten'!D116:E214,2,FALSE)*'38'!$G$11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kosten'!D117:E215,2,FALSE)*'38'!$G$11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kosten'!D118:E216,2,FALSE)*'38'!$G$11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kosten'!D119:E217,2,FALSE)*'38'!$G$11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kosten'!D120:E218,2,FALSE)*'38'!$G$11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kosten'!D121:E219,2,FALSE)*'38'!$G$11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kosten'!D122:E220,2,FALSE)*'38'!$G$11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kosten'!D123:E221,2,FALSE)*'38'!$G$11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kosten'!D124:E222,2,FALSE)*'38'!$G$11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kosten'!D125:E223,2,FALSE)*'38'!$G$11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kosten'!D126:E224,2,FALSE)*'38'!$G$11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kosten'!D127:E225,2,FALSE)*'38'!$G$11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kosten'!D128:E226,2,FALSE)*'38'!$G$11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kosten'!D129:E227,2,FALSE)*'38'!$G$11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kosten'!D130:E228,2,FALSE)*'38'!$G$11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kosten'!D131:E229,2,FALSE)*'38'!$G$11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kosten'!D132:E230,2,FALSE)*'38'!$G$11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kosten'!D133:E231,2,FALSE)*'38'!$G$11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kosten'!D134:E232,2,FALSE)*'38'!$G$11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kosten'!D135:E233,2,FALSE)*'38'!$G$11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kosten'!D136:E234,2,FALSE)*'38'!$G$11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kosten'!D137:E235,2,FALSE)*'38'!$G$11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kosten'!D138:E236,2,FALSE)*'38'!$G$11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kosten'!D139:E237,2,FALSE)*'38'!$G$11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kosten'!D140:E238,2,FALSE)*'38'!$G$11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kosten'!D141:E239,2,FALSE)*'38'!$G$11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kosten'!D142:E240,2,FALSE)*'38'!$G$11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kosten'!D143:E241,2,FALSE)*'38'!$G$11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kosten'!D144:E242,2,FALSE)*'38'!$G$11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kosten'!D145:E243,2,FALSE)*'38'!$G$11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kosten'!D146:E244,2,FALSE)*'38'!$G$11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kosten'!D147:E245,2,FALSE)*'38'!$G$11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kosten'!D148:E246,2,FALSE)*'38'!$G$11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kosten'!D149:E247,2,FALSE)*'38'!$G$11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kosten'!D150:E248,2,FALSE)*'38'!$G$11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kosten'!D151:E249,2,FALSE)*'38'!$G$11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kosten'!D152:E250,2,FALSE)*'38'!$G$11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kosten'!D153:E251,2,FALSE)*'38'!$G$11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kosten'!D154:E252,2,FALSE)*'38'!$G$11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kosten'!D155:E253,2,FALSE)*'38'!$G$11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kosten'!D156:E254,2,FALSE)*'38'!$G$11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kosten'!D157:E255,2,FALSE)*'38'!$G$11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kosten'!D158:E256,2,FALSE)*'38'!$G$11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kosten'!D159:E257,2,FALSE)*'38'!$G$11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kosten'!D160:E258,2,FALSE)*'38'!$G$11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kosten'!D161:E259,2,FALSE)*'38'!$G$11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kosten'!D162:E260,2,FALSE)*'38'!$G$11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kosten'!D163:E261,2,FALSE)*'38'!$G$11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kosten'!D164:E262,2,FALSE)*'38'!$G$11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kosten'!D165:E263,2,FALSE)*'38'!$G$11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kosten'!D166:E264,2,FALSE)*'38'!$G$11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kosten'!D167:E265,2,FALSE)*'38'!$G$11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kosten'!D168:E266,2,FALSE)*'38'!$G$11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kosten'!D169:E267,2,FALSE)*'38'!$G$11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kosten'!D170:E268,2,FALSE)*'38'!$G$11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kosten'!D171:E269,2,FALSE)*'38'!$G$11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kosten'!D172:E270,2,FALSE)*'38'!$G$11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kosten'!D173:E271,2,FALSE)*'38'!$G$11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kosten'!D174:E272,2,FALSE)*'38'!$G$11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kosten'!D175:E273,2,FALSE)*'38'!$G$11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kosten'!D176:E274,2,FALSE)*'38'!$G$11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kosten'!D177:E275,2,FALSE)*'38'!$G$11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kosten'!D178:E276,2,FALSE)*'38'!$G$11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kosten'!D179:E277,2,FALSE)*'38'!$G$11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kosten'!D180:E278,2,FALSE)*'38'!$G$11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kosten'!D181:E279,2,FALSE)*'38'!$G$11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kosten'!D182:E280,2,FALSE)*'38'!$G$11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kosten'!D183:E281,2,FALSE)*'38'!$G$11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kosten'!D184:E282,2,FALSE)*'38'!$G$11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kosten'!D185:E283,2,FALSE)*'38'!$G$11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kosten'!D186:E284,2,FALSE)*'38'!$G$11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kosten'!D187:E285,2,FALSE)*'38'!$G$11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kosten'!D188:E286,2,FALSE)*'38'!$G$11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kosten'!D189:E287,2,FALSE)*'38'!$G$11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kosten'!D190:E288,2,FALSE)*'38'!$G$11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kosten'!D191:E289,2,FALSE)*'38'!$G$11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kosten'!D192:E290,2,FALSE)*'38'!$G$11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kosten'!D193:E291,2,FALSE)*'38'!$G$11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kosten'!D194:E292,2,FALSE)*'38'!$G$11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kosten'!D195:E293,2,FALSE)*'38'!$G$11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kosten'!D196:E294,2,FALSE)*'38'!$G$11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kosten'!D197:E295,2,FALSE)*'38'!$G$11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kosten'!D198:E296,2,FALSE)*'38'!$G$11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kosten'!D199:E297,2,FALSE)*'38'!$G$11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FrAKe/srYSohwtIy69bKPoji9gYLVTAKsyys95OOHewHM2SzV0FbOOrHcdjfEI6BUYdo5AssW+hvMdFLpSz13w==" saltValue="kGU2SDVMjMzfi0A9iTO3a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0AF24E1-9D39-4C08-A05C-2C828CA7F1D2}">
          <x14:formula1>
            <xm:f>'Dropdown vloerafw en cat'!$B$2:$B$13</xm:f>
          </x14:formula1>
          <xm:sqref>H5:H199</xm:sqref>
        </x14:dataValidation>
        <x14:dataValidation type="list" allowBlank="1" showInputMessage="1" showErrorMessage="1" xr:uid="{2806BE29-6303-4895-A3CA-BD71985BBF29}">
          <x14:formula1>
            <xm:f>'Dropdown vloerafw en cat'!$P$2:$P$47</xm:f>
          </x14:formula1>
          <xm:sqref>C5:C199</xm:sqref>
        </x14:dataValidation>
        <x14:dataValidation type="list" allowBlank="1" showInputMessage="1" showErrorMessage="1" xr:uid="{F28D2DBF-1720-4292-B13D-F232DCA9CD0C}">
          <x14:formula1>
            <xm:f>'Dropdown vloerafw en cat'!$K$2:$K$13</xm:f>
          </x14:formula1>
          <xm:sqref>D5:D199</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27DD-ED62-43E7-8625-C81AA76BA175}">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'39a'!L200/'39a'!M200</f>
        <v>#N/A</v>
      </c>
      <c r="G11" s="142">
        <v>1</v>
      </c>
      <c r="H11" s="139" t="e">
        <f>('39a'!M200*Offertetarief)*G11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GETPIVOTDATA("m2",'39a'!$H$205,"Cat.","G")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GETPIVOTDATA("m2",'39a'!$A$205,"vloerafwerking","Linoleum")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GETPIVOTDATA("m2",'39a'!$A$205,"vloerafwerking","Tapijt")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ZQ8i8Fk/qv6lv4A19Fo9P6MGO21LXjlJEIuD36oSes4SsPoTWBWfGGERaMmDvCXV+7YetUw8rOF6rzIy9moGAg==" saltValue="6xdCWRK/AOOx+vSvZkBFyg=="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10D4-F9A9-4DB8-A206-47E256557F2C}">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(her)controles'!A43</f>
        <v>39</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kosten'!D5:E103,2,FALSE)*'39'!$G$11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kosten'!D6:E104,2,FALSE)*'39'!$G$11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kosten'!D7:E105,2,FALSE)*'39'!$G$11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kosten'!D8:E106,2,FALSE)*'39'!$G$11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kosten'!D9:E107,2,FALSE)*'39'!$G$11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kosten'!D10:E108,2,FALSE)*'39'!$G$11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kosten'!D11:E109,2,FALSE)*'39'!$G$11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kosten'!D12:E110,2,FALSE)*'39'!$G$11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kosten'!D13:E111,2,FALSE)*'39'!$G$11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kosten'!D14:E112,2,FALSE)*'39'!$G$11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kosten'!D15:E113,2,FALSE)*'39'!$G$11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kosten'!D16:E114,2,FALSE)*'39'!$G$11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kosten'!D17:E115,2,FALSE)*'39'!$G$11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kosten'!D18:E116,2,FALSE)*'39'!$G$11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kosten'!D19:E117,2,FALSE)*'39'!$G$11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kosten'!D20:E118,2,FALSE)*'39'!$G$11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kosten'!D21:E119,2,FALSE)*'39'!$G$11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kosten'!D22:E120,2,FALSE)*'39'!$G$11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kosten'!D23:E121,2,FALSE)*'39'!$G$11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kosten'!D24:E122,2,FALSE)*'39'!$G$11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kosten'!D25:E123,2,FALSE)*'39'!$G$11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kosten'!D26:E124,2,FALSE)*'39'!$G$11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kosten'!D27:E125,2,FALSE)*'39'!$G$11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kosten'!D28:E126,2,FALSE)*'39'!$G$11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kosten'!D29:E127,2,FALSE)*'39'!$G$11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kosten'!D30:E128,2,FALSE)*'39'!$G$11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kosten'!D31:E129,2,FALSE)*'39'!$G$11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kosten'!D32:E130,2,FALSE)*'39'!$G$11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kosten'!D33:E131,2,FALSE)*'39'!$G$11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kosten'!D34:E132,2,FALSE)*'39'!$G$11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kosten'!D35:E133,2,FALSE)*'39'!$G$11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kosten'!D36:E134,2,FALSE)*'39'!$G$11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kosten'!D37:E135,2,FALSE)*'39'!$G$11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kosten'!D38:E136,2,FALSE)*'39'!$G$11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kosten'!D39:E137,2,FALSE)*'39'!$G$11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kosten'!D40:E138,2,FALSE)*'39'!$G$11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kosten'!D41:E139,2,FALSE)*'39'!$G$11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kosten'!D42:E140,2,FALSE)*'39'!$G$11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kosten'!D43:E141,2,FALSE)*'39'!$G$11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kosten'!D44:E142,2,FALSE)*'39'!$G$11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kosten'!D45:E143,2,FALSE)*'39'!$G$11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kosten'!D46:E144,2,FALSE)*'39'!$G$11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kosten'!D47:E145,2,FALSE)*'39'!$G$11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kosten'!D48:E146,2,FALSE)*'39'!$G$11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kosten'!D49:E147,2,FALSE)*'39'!$G$11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kosten'!D50:E148,2,FALSE)*'39'!$G$11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kosten'!D51:E149,2,FALSE)*'39'!$G$11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kosten'!D52:E150,2,FALSE)*'39'!$G$11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kosten'!D53:E151,2,FALSE)*'39'!$G$11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kosten'!D54:E152,2,FALSE)*'39'!$G$11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kosten'!D55:E153,2,FALSE)*'39'!$G$11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kosten'!D56:E154,2,FALSE)*'39'!$G$11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kosten'!D57:E155,2,FALSE)*'39'!$G$11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kosten'!D58:E156,2,FALSE)*'39'!$G$11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kosten'!D59:E157,2,FALSE)*'39'!$G$11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kosten'!D60:E158,2,FALSE)*'39'!$G$11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kosten'!D61:E159,2,FALSE)*'39'!$G$11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kosten'!D62:E160,2,FALSE)*'39'!$G$11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kosten'!D63:E161,2,FALSE)*'39'!$G$11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kosten'!D64:E162,2,FALSE)*'39'!$G$11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kosten'!D65:E163,2,FALSE)*'39'!$G$11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kosten'!D66:E164,2,FALSE)*'39'!$G$11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kosten'!D67:E165,2,FALSE)*'39'!$G$11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kosten'!D68:E166,2,FALSE)*'39'!$G$11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kosten'!D69:E167,2,FALSE)*'39'!$G$11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kosten'!D70:E168,2,FALSE)*'39'!$G$11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kosten'!D71:E169,2,FALSE)*'39'!$G$11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kosten'!D72:E170,2,FALSE)*'39'!$G$11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kosten'!D73:E171,2,FALSE)*'39'!$G$11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kosten'!D74:E172,2,FALSE)*'39'!$G$11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kosten'!D75:E173,2,FALSE)*'39'!$G$11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kosten'!D76:E174,2,FALSE)*'39'!$G$11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kosten'!D77:E175,2,FALSE)*'39'!$G$11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kosten'!D78:E176,2,FALSE)*'39'!$G$11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kosten'!D79:E177,2,FALSE)*'39'!$G$11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kosten'!D80:E178,2,FALSE)*'39'!$G$11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kosten'!D81:E179,2,FALSE)*'39'!$G$11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kosten'!D82:E180,2,FALSE)*'39'!$G$11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kosten'!D83:E181,2,FALSE)*'39'!$G$11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kosten'!D84:E182,2,FALSE)*'39'!$G$11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kosten'!D85:E183,2,FALSE)*'39'!$G$11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kosten'!D86:E184,2,FALSE)*'39'!$G$11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kosten'!D87:E185,2,FALSE)*'39'!$G$11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kosten'!D88:E186,2,FALSE)*'39'!$G$11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kosten'!D89:E187,2,FALSE)*'39'!$G$11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kosten'!D90:E188,2,FALSE)*'39'!$G$11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kosten'!D91:E189,2,FALSE)*'39'!$G$11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kosten'!D92:E190,2,FALSE)*'39'!$G$11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kosten'!D93:E191,2,FALSE)*'39'!$G$11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kosten'!D94:E192,2,FALSE)*'39'!$G$11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kosten'!D95:E193,2,FALSE)*'39'!$G$11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kosten'!D96:E194,2,FALSE)*'39'!$G$11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kosten'!D97:E195,2,FALSE)*'39'!$G$11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kosten'!D98:E196,2,FALSE)*'39'!$G$11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kosten'!D99:E197,2,FALSE)*'39'!$G$11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kosten'!D100:E198,2,FALSE)*'39'!$G$11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kosten'!D101:E199,2,FALSE)*'39'!$G$11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kosten'!D102:E200,2,FALSE)*'39'!$G$11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kosten'!D103:E201,2,FALSE)*'39'!$G$11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kosten'!D104:E202,2,FALSE)*'39'!$G$11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kosten'!D105:E203,2,FALSE)*'39'!$G$11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kosten'!D106:E204,2,FALSE)*'39'!$G$11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kosten'!D107:E205,2,FALSE)*'39'!$G$11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kosten'!D108:E206,2,FALSE)*'39'!$G$11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kosten'!D109:E207,2,FALSE)*'39'!$G$11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kosten'!D110:E208,2,FALSE)*'39'!$G$11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kosten'!D111:E209,2,FALSE)*'39'!$G$11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kosten'!D112:E210,2,FALSE)*'39'!$G$11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kosten'!D113:E211,2,FALSE)*'39'!$G$11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kosten'!D114:E212,2,FALSE)*'39'!$G$11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kosten'!D115:E213,2,FALSE)*'39'!$G$11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kosten'!D116:E214,2,FALSE)*'39'!$G$11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kosten'!D117:E215,2,FALSE)*'39'!$G$11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kosten'!D118:E216,2,FALSE)*'39'!$G$11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kosten'!D119:E217,2,FALSE)*'39'!$G$11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kosten'!D120:E218,2,FALSE)*'39'!$G$11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kosten'!D121:E219,2,FALSE)*'39'!$G$11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kosten'!D122:E220,2,FALSE)*'39'!$G$11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kosten'!D123:E221,2,FALSE)*'39'!$G$11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kosten'!D124:E222,2,FALSE)*'39'!$G$11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kosten'!D125:E223,2,FALSE)*'39'!$G$11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kosten'!D126:E224,2,FALSE)*'39'!$G$11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kosten'!D127:E225,2,FALSE)*'39'!$G$11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kosten'!D128:E226,2,FALSE)*'39'!$G$11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kosten'!D129:E227,2,FALSE)*'39'!$G$11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kosten'!D130:E228,2,FALSE)*'39'!$G$11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kosten'!D131:E229,2,FALSE)*'39'!$G$11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kosten'!D132:E230,2,FALSE)*'39'!$G$11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kosten'!D133:E231,2,FALSE)*'39'!$G$11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kosten'!D134:E232,2,FALSE)*'39'!$G$11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kosten'!D135:E233,2,FALSE)*'39'!$G$11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kosten'!D136:E234,2,FALSE)*'39'!$G$11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kosten'!D137:E235,2,FALSE)*'39'!$G$11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kosten'!D138:E236,2,FALSE)*'39'!$G$11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kosten'!D139:E237,2,FALSE)*'39'!$G$11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kosten'!D140:E238,2,FALSE)*'39'!$G$11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kosten'!D141:E239,2,FALSE)*'39'!$G$11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kosten'!D142:E240,2,FALSE)*'39'!$G$11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kosten'!D143:E241,2,FALSE)*'39'!$G$11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kosten'!D144:E242,2,FALSE)*'39'!$G$11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kosten'!D145:E243,2,FALSE)*'39'!$G$11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kosten'!D146:E244,2,FALSE)*'39'!$G$11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kosten'!D147:E245,2,FALSE)*'39'!$G$11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kosten'!D148:E246,2,FALSE)*'39'!$G$11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kosten'!D149:E247,2,FALSE)*'39'!$G$11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kosten'!D150:E248,2,FALSE)*'39'!$G$11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kosten'!D151:E249,2,FALSE)*'39'!$G$11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kosten'!D152:E250,2,FALSE)*'39'!$G$11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kosten'!D153:E251,2,FALSE)*'39'!$G$11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kosten'!D154:E252,2,FALSE)*'39'!$G$11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kosten'!D155:E253,2,FALSE)*'39'!$G$11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kosten'!D156:E254,2,FALSE)*'39'!$G$11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kosten'!D157:E255,2,FALSE)*'39'!$G$11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kosten'!D158:E256,2,FALSE)*'39'!$G$11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kosten'!D159:E257,2,FALSE)*'39'!$G$11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kosten'!D160:E258,2,FALSE)*'39'!$G$11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kosten'!D161:E259,2,FALSE)*'39'!$G$11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kosten'!D162:E260,2,FALSE)*'39'!$G$11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kosten'!D163:E261,2,FALSE)*'39'!$G$11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kosten'!D164:E262,2,FALSE)*'39'!$G$11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kosten'!D165:E263,2,FALSE)*'39'!$G$11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kosten'!D166:E264,2,FALSE)*'39'!$G$11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kosten'!D167:E265,2,FALSE)*'39'!$G$11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kosten'!D168:E266,2,FALSE)*'39'!$G$11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kosten'!D169:E267,2,FALSE)*'39'!$G$11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kosten'!D170:E268,2,FALSE)*'39'!$G$11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kosten'!D171:E269,2,FALSE)*'39'!$G$11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kosten'!D172:E270,2,FALSE)*'39'!$G$11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kosten'!D173:E271,2,FALSE)*'39'!$G$11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kosten'!D174:E272,2,FALSE)*'39'!$G$11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kosten'!D175:E273,2,FALSE)*'39'!$G$11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kosten'!D176:E274,2,FALSE)*'39'!$G$11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kosten'!D177:E275,2,FALSE)*'39'!$G$11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kosten'!D178:E276,2,FALSE)*'39'!$G$11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kosten'!D179:E277,2,FALSE)*'39'!$G$11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kosten'!D180:E278,2,FALSE)*'39'!$G$11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kosten'!D181:E279,2,FALSE)*'39'!$G$11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kosten'!D182:E280,2,FALSE)*'39'!$G$11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kosten'!D183:E281,2,FALSE)*'39'!$G$11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kosten'!D184:E282,2,FALSE)*'39'!$G$11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kosten'!D185:E283,2,FALSE)*'39'!$G$11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kosten'!D186:E284,2,FALSE)*'39'!$G$11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kosten'!D187:E285,2,FALSE)*'39'!$G$11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kosten'!D188:E286,2,FALSE)*'39'!$G$11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kosten'!D189:E287,2,FALSE)*'39'!$G$11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kosten'!D190:E288,2,FALSE)*'39'!$G$11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kosten'!D191:E289,2,FALSE)*'39'!$G$11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kosten'!D192:E290,2,FALSE)*'39'!$G$11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kosten'!D193:E291,2,FALSE)*'39'!$G$11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kosten'!D194:E292,2,FALSE)*'39'!$G$11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kosten'!D195:E293,2,FALSE)*'39'!$G$11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kosten'!D196:E294,2,FALSE)*'39'!$G$11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kosten'!D197:E295,2,FALSE)*'39'!$G$11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kosten'!D198:E296,2,FALSE)*'39'!$G$11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kosten'!D199:E297,2,FALSE)*'39'!$G$11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mdRRZw+9xoqZcHqIrUzEs0LE2pQ/N0NIEID3EgHZgtjUMbA3wQeVQfqxvFEL7r7Tdaz/jlrkQ4dHrafCFFvC5Q==" saltValue="dwUCS7lcQMnZSMoCkaUqR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CFD43A36-1835-4E24-889F-65B408D4631B}">
          <x14:formula1>
            <xm:f>'Dropdown vloerafw en cat'!$B$2:$B$13</xm:f>
          </x14:formula1>
          <xm:sqref>H5:H199</xm:sqref>
        </x14:dataValidation>
        <x14:dataValidation type="list" allowBlank="1" showInputMessage="1" showErrorMessage="1" xr:uid="{1FDF8A4A-EE07-432C-AA52-021883B063FC}">
          <x14:formula1>
            <xm:f>'Dropdown vloerafw en cat'!$P$2:$P$47</xm:f>
          </x14:formula1>
          <xm:sqref>C5:C199</xm:sqref>
        </x14:dataValidation>
        <x14:dataValidation type="list" allowBlank="1" showInputMessage="1" showErrorMessage="1" xr:uid="{97DE137B-C8C1-421C-A3DF-09328928A409}">
          <x14:formula1>
            <xm:f>'Dropdown vloerafw en cat'!$K$2:$K$13</xm:f>
          </x14:formula1>
          <xm:sqref>D5:D199</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81C5B-2970-4E46-B3B1-858B296DC6A9}">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'40a'!L200/'40a'!M200</f>
        <v>#N/A</v>
      </c>
      <c r="G11" s="142">
        <v>1</v>
      </c>
      <c r="H11" s="139" t="e">
        <f>('40a'!M200*Offertetarief)*G11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GETPIVOTDATA("m2",'40a'!$H$205,"Cat.","G")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GETPIVOTDATA("m2",'40a'!$A$205,"vloerafwerking","Linoleum")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GETPIVOTDATA("m2",'40a'!$A$205,"vloerafwerking","Tapijt")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YX52Bq2Iu/Y/Oh6T4349y0YLSl9+wWNqxa+RqlFsxCD8uV9g3+YBDaC6MZkhdq3DrqQDH24JsBkGxUUvG7I1A==" saltValue="nafxqzmXpahBlaD9mEzyG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7DF2-7A9A-4EF3-AF2E-767F1B453B69}">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(her)controles'!A44</f>
        <v>40</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kosten'!D5:E103,2,FALSE)*'40'!$G$11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kosten'!D6:E104,2,FALSE)*'40'!$G$11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kosten'!D7:E105,2,FALSE)*'40'!$G$11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kosten'!D8:E106,2,FALSE)*'40'!$G$11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kosten'!D9:E107,2,FALSE)*'40'!$G$11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kosten'!D10:E108,2,FALSE)*'40'!$G$11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kosten'!D11:E109,2,FALSE)*'40'!$G$11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kosten'!D12:E110,2,FALSE)*'40'!$G$11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kosten'!D13:E111,2,FALSE)*'40'!$G$11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kosten'!D14:E112,2,FALSE)*'40'!$G$11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kosten'!D15:E113,2,FALSE)*'40'!$G$11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kosten'!D16:E114,2,FALSE)*'40'!$G$11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kosten'!D17:E115,2,FALSE)*'40'!$G$11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kosten'!D18:E116,2,FALSE)*'40'!$G$11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kosten'!D19:E117,2,FALSE)*'40'!$G$11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kosten'!D20:E118,2,FALSE)*'40'!$G$11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kosten'!D21:E119,2,FALSE)*'40'!$G$11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kosten'!D22:E120,2,FALSE)*'40'!$G$11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kosten'!D23:E121,2,FALSE)*'40'!$G$11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kosten'!D24:E122,2,FALSE)*'40'!$G$11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kosten'!D25:E123,2,FALSE)*'40'!$G$11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kosten'!D26:E124,2,FALSE)*'40'!$G$11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kosten'!D27:E125,2,FALSE)*'40'!$G$11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kosten'!D28:E126,2,FALSE)*'40'!$G$11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kosten'!D29:E127,2,FALSE)*'40'!$G$11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kosten'!D30:E128,2,FALSE)*'40'!$G$11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kosten'!D31:E129,2,FALSE)*'40'!$G$11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kosten'!D32:E130,2,FALSE)*'40'!$G$11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kosten'!D33:E131,2,FALSE)*'40'!$G$11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kosten'!D34:E132,2,FALSE)*'40'!$G$11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kosten'!D35:E133,2,FALSE)*'40'!$G$11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kosten'!D36:E134,2,FALSE)*'40'!$G$11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kosten'!D37:E135,2,FALSE)*'40'!$G$11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kosten'!D38:E136,2,FALSE)*'40'!$G$11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kosten'!D39:E137,2,FALSE)*'40'!$G$11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kosten'!D40:E138,2,FALSE)*'40'!$G$11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kosten'!D41:E139,2,FALSE)*'40'!$G$11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kosten'!D42:E140,2,FALSE)*'40'!$G$11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kosten'!D43:E141,2,FALSE)*'40'!$G$11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kosten'!D44:E142,2,FALSE)*'40'!$G$11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kosten'!D45:E143,2,FALSE)*'40'!$G$11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kosten'!D46:E144,2,FALSE)*'40'!$G$11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kosten'!D47:E145,2,FALSE)*'40'!$G$11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kosten'!D48:E146,2,FALSE)*'40'!$G$11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kosten'!D49:E147,2,FALSE)*'40'!$G$11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kosten'!D50:E148,2,FALSE)*'40'!$G$11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kosten'!D51:E149,2,FALSE)*'40'!$G$11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kosten'!D52:E150,2,FALSE)*'40'!$G$11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kosten'!D53:E151,2,FALSE)*'40'!$G$11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kosten'!D54:E152,2,FALSE)*'40'!$G$11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kosten'!D55:E153,2,FALSE)*'40'!$G$11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kosten'!D56:E154,2,FALSE)*'40'!$G$11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kosten'!D57:E155,2,FALSE)*'40'!$G$11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kosten'!D58:E156,2,FALSE)*'40'!$G$11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kosten'!D59:E157,2,FALSE)*'40'!$G$11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kosten'!D60:E158,2,FALSE)*'40'!$G$11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kosten'!D61:E159,2,FALSE)*'40'!$G$11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kosten'!D62:E160,2,FALSE)*'40'!$G$11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kosten'!D63:E161,2,FALSE)*'40'!$G$11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kosten'!D64:E162,2,FALSE)*'40'!$G$11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kosten'!D65:E163,2,FALSE)*'40'!$G$11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kosten'!D66:E164,2,FALSE)*'40'!$G$11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kosten'!D67:E165,2,FALSE)*'40'!$G$11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kosten'!D68:E166,2,FALSE)*'40'!$G$11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kosten'!D69:E167,2,FALSE)*'40'!$G$11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kosten'!D70:E168,2,FALSE)*'40'!$G$11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kosten'!D71:E169,2,FALSE)*'40'!$G$11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kosten'!D72:E170,2,FALSE)*'40'!$G$11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kosten'!D73:E171,2,FALSE)*'40'!$G$11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kosten'!D74:E172,2,FALSE)*'40'!$G$11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kosten'!D75:E173,2,FALSE)*'40'!$G$11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kosten'!D76:E174,2,FALSE)*'40'!$G$11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kosten'!D77:E175,2,FALSE)*'40'!$G$11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kosten'!D78:E176,2,FALSE)*'40'!$G$11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kosten'!D79:E177,2,FALSE)*'40'!$G$11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kosten'!D80:E178,2,FALSE)*'40'!$G$11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kosten'!D81:E179,2,FALSE)*'40'!$G$11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kosten'!D82:E180,2,FALSE)*'40'!$G$11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kosten'!D83:E181,2,FALSE)*'40'!$G$11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kosten'!D84:E182,2,FALSE)*'40'!$G$11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kosten'!D85:E183,2,FALSE)*'40'!$G$11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kosten'!D86:E184,2,FALSE)*'40'!$G$11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kosten'!D87:E185,2,FALSE)*'40'!$G$11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kosten'!D88:E186,2,FALSE)*'40'!$G$11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kosten'!D89:E187,2,FALSE)*'40'!$G$11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kosten'!D90:E188,2,FALSE)*'40'!$G$11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kosten'!D91:E189,2,FALSE)*'40'!$G$11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kosten'!D92:E190,2,FALSE)*'40'!$G$11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kosten'!D93:E191,2,FALSE)*'40'!$G$11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kosten'!D94:E192,2,FALSE)*'40'!$G$11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kosten'!D95:E193,2,FALSE)*'40'!$G$11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kosten'!D96:E194,2,FALSE)*'40'!$G$11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kosten'!D97:E195,2,FALSE)*'40'!$G$11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kosten'!D98:E196,2,FALSE)*'40'!$G$11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kosten'!D99:E197,2,FALSE)*'40'!$G$11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kosten'!D100:E198,2,FALSE)*'40'!$G$11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kosten'!D101:E199,2,FALSE)*'40'!$G$11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kosten'!D102:E200,2,FALSE)*'40'!$G$11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kosten'!D103:E201,2,FALSE)*'40'!$G$11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kosten'!D104:E202,2,FALSE)*'40'!$G$11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kosten'!D105:E203,2,FALSE)*'40'!$G$11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kosten'!D106:E204,2,FALSE)*'40'!$G$11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kosten'!D107:E205,2,FALSE)*'40'!$G$11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kosten'!D108:E206,2,FALSE)*'40'!$G$11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kosten'!D109:E207,2,FALSE)*'40'!$G$11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kosten'!D110:E208,2,FALSE)*'40'!$G$11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kosten'!D111:E209,2,FALSE)*'40'!$G$11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kosten'!D112:E210,2,FALSE)*'40'!$G$11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kosten'!D113:E211,2,FALSE)*'40'!$G$11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kosten'!D114:E212,2,FALSE)*'40'!$G$11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kosten'!D115:E213,2,FALSE)*'40'!$G$11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kosten'!D116:E214,2,FALSE)*'40'!$G$11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kosten'!D117:E215,2,FALSE)*'40'!$G$11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kosten'!D118:E216,2,FALSE)*'40'!$G$11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kosten'!D119:E217,2,FALSE)*'40'!$G$11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kosten'!D120:E218,2,FALSE)*'40'!$G$11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kosten'!D121:E219,2,FALSE)*'40'!$G$11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kosten'!D122:E220,2,FALSE)*'40'!$G$11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kosten'!D123:E221,2,FALSE)*'40'!$G$11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kosten'!D124:E222,2,FALSE)*'40'!$G$11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kosten'!D125:E223,2,FALSE)*'40'!$G$11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kosten'!D126:E224,2,FALSE)*'40'!$G$11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kosten'!D127:E225,2,FALSE)*'40'!$G$11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kosten'!D128:E226,2,FALSE)*'40'!$G$11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kosten'!D129:E227,2,FALSE)*'40'!$G$11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kosten'!D130:E228,2,FALSE)*'40'!$G$11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kosten'!D131:E229,2,FALSE)*'40'!$G$11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kosten'!D132:E230,2,FALSE)*'40'!$G$11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kosten'!D133:E231,2,FALSE)*'40'!$G$11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kosten'!D134:E232,2,FALSE)*'40'!$G$11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kosten'!D135:E233,2,FALSE)*'40'!$G$11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kosten'!D136:E234,2,FALSE)*'40'!$G$11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kosten'!D137:E235,2,FALSE)*'40'!$G$11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kosten'!D138:E236,2,FALSE)*'40'!$G$11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kosten'!D139:E237,2,FALSE)*'40'!$G$11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kosten'!D140:E238,2,FALSE)*'40'!$G$11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kosten'!D141:E239,2,FALSE)*'40'!$G$11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kosten'!D142:E240,2,FALSE)*'40'!$G$11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kosten'!D143:E241,2,FALSE)*'40'!$G$11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kosten'!D144:E242,2,FALSE)*'40'!$G$11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kosten'!D145:E243,2,FALSE)*'40'!$G$11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kosten'!D146:E244,2,FALSE)*'40'!$G$11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kosten'!D147:E245,2,FALSE)*'40'!$G$11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kosten'!D148:E246,2,FALSE)*'40'!$G$11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kosten'!D149:E247,2,FALSE)*'40'!$G$11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kosten'!D150:E248,2,FALSE)*'40'!$G$11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kosten'!D151:E249,2,FALSE)*'40'!$G$11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kosten'!D152:E250,2,FALSE)*'40'!$G$11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kosten'!D153:E251,2,FALSE)*'40'!$G$11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kosten'!D154:E252,2,FALSE)*'40'!$G$11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kosten'!D155:E253,2,FALSE)*'40'!$G$11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kosten'!D156:E254,2,FALSE)*'40'!$G$11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kosten'!D157:E255,2,FALSE)*'40'!$G$11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kosten'!D158:E256,2,FALSE)*'40'!$G$11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kosten'!D159:E257,2,FALSE)*'40'!$G$11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kosten'!D160:E258,2,FALSE)*'40'!$G$11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kosten'!D161:E259,2,FALSE)*'40'!$G$11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kosten'!D162:E260,2,FALSE)*'40'!$G$11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kosten'!D163:E261,2,FALSE)*'40'!$G$11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kosten'!D164:E262,2,FALSE)*'40'!$G$11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kosten'!D165:E263,2,FALSE)*'40'!$G$11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kosten'!D166:E264,2,FALSE)*'40'!$G$11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kosten'!D167:E265,2,FALSE)*'40'!$G$11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kosten'!D168:E266,2,FALSE)*'40'!$G$11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kosten'!D169:E267,2,FALSE)*'40'!$G$11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kosten'!D170:E268,2,FALSE)*'40'!$G$11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kosten'!D171:E269,2,FALSE)*'40'!$G$11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kosten'!D172:E270,2,FALSE)*'40'!$G$11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kosten'!D173:E271,2,FALSE)*'40'!$G$11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kosten'!D174:E272,2,FALSE)*'40'!$G$11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kosten'!D175:E273,2,FALSE)*'40'!$G$11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kosten'!D176:E274,2,FALSE)*'40'!$G$11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kosten'!D177:E275,2,FALSE)*'40'!$G$11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kosten'!D178:E276,2,FALSE)*'40'!$G$11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kosten'!D179:E277,2,FALSE)*'40'!$G$11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kosten'!D180:E278,2,FALSE)*'40'!$G$11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kosten'!D181:E279,2,FALSE)*'40'!$G$11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kosten'!D182:E280,2,FALSE)*'40'!$G$11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kosten'!D183:E281,2,FALSE)*'40'!$G$11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kosten'!D184:E282,2,FALSE)*'40'!$G$11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kosten'!D185:E283,2,FALSE)*'40'!$G$11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kosten'!D186:E284,2,FALSE)*'40'!$G$11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kosten'!D187:E285,2,FALSE)*'40'!$G$11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kosten'!D188:E286,2,FALSE)*'40'!$G$11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kosten'!D189:E287,2,FALSE)*'40'!$G$11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kosten'!D190:E288,2,FALSE)*'40'!$G$11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kosten'!D191:E289,2,FALSE)*'40'!$G$11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kosten'!D192:E290,2,FALSE)*'40'!$G$11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kosten'!D193:E291,2,FALSE)*'40'!$G$11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kosten'!D194:E292,2,FALSE)*'40'!$G$11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kosten'!D195:E293,2,FALSE)*'40'!$G$11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kosten'!D196:E294,2,FALSE)*'40'!$G$11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kosten'!D197:E295,2,FALSE)*'40'!$G$11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kosten'!D198:E296,2,FALSE)*'40'!$G$11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kosten'!D199:E297,2,FALSE)*'40'!$G$11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sAB6mPgVoGQuuAjfNOfxrHjHyelXSl21mkDFYzCFrU7WnuW3jrj26C2/W1/UENrtHFXcL/xaTCWzKcgyiUvcZA==" saltValue="bCAOWo5L7+pvCoik8fcT0Q=="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AC05A25-C49D-4E22-ACB6-86E3BD1D16B5}">
          <x14:formula1>
            <xm:f>'Dropdown vloerafw en cat'!$B$2:$B$13</xm:f>
          </x14:formula1>
          <xm:sqref>H5:H199</xm:sqref>
        </x14:dataValidation>
        <x14:dataValidation type="list" allowBlank="1" showInputMessage="1" showErrorMessage="1" xr:uid="{9C8DEDA0-DDE1-4FB0-9E39-CC286675D3B5}">
          <x14:formula1>
            <xm:f>'Dropdown vloerafw en cat'!$P$2:$P$47</xm:f>
          </x14:formula1>
          <xm:sqref>C5:C199</xm:sqref>
        </x14:dataValidation>
        <x14:dataValidation type="list" allowBlank="1" showInputMessage="1" showErrorMessage="1" xr:uid="{FABC37EF-7939-44B7-A1BE-BB2AF771F0DC}">
          <x14:formula1>
            <xm:f>'Dropdown vloerafw en cat'!$K$2:$K$13</xm:f>
          </x14:formula1>
          <xm:sqref>D5:D199</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4632A-7ADD-4A17-A366-60452B55BABC}">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'41a'!L200/'41a'!M200</f>
        <v>#N/A</v>
      </c>
      <c r="G11" s="142">
        <v>1</v>
      </c>
      <c r="H11" s="139" t="e">
        <f>('41a'!M200*Offertetarief)*G11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GETPIVOTDATA("m2",'41a'!$H$205,"Cat.","G")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GETPIVOTDATA("m2",'41a'!$A$205,"vloerafwerking","Linoleum")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GETPIVOTDATA("m2",'41a'!$A$205,"vloerafwerking","Tapijt")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VfQa4KvItkuaZahzxXDDNnCOaLIZQa9PPvAjZvXFIN1XjkCqHTXeDQXCyIu3hJf1fZ+20VL7siv2nLIr0IyWJw==" saltValue="cG3Z5LUB8fOWpy4wJlL/Z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6253-7A6D-4490-A13C-F43F62307091}">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(her)controles'!A45</f>
        <v>41</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VLOOKUP(D6,'Normen en kosten'!$A$5:$B$103,2,FALSE)</f>
        <v>#N/A</v>
      </c>
      <c r="G5" s="125"/>
      <c r="H5" s="125"/>
      <c r="I5" s="125"/>
      <c r="J5" s="125" t="e">
        <f>F5&amp;I5</f>
        <v>#N/A</v>
      </c>
      <c r="K5" s="127" t="e">
        <f>+VLOOKUP(J5,'Normen en kosten'!D5:E103,2,FALSE)*'41'!$G$11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VLOOKUP(D7,'Normen en kosten'!$A$5:$B$103,2,FALSE)</f>
        <v>#N/A</v>
      </c>
      <c r="G6" s="125"/>
      <c r="H6" s="125"/>
      <c r="I6" s="125"/>
      <c r="J6" s="125" t="e">
        <f t="shared" ref="J6:J69" si="1">F6&amp;I6</f>
        <v>#N/A</v>
      </c>
      <c r="K6" s="127" t="e">
        <f>+VLOOKUP(J6,'Normen en kosten'!D6:E104,2,FALSE)*'41'!$G$11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kosten'!D7:E105,2,FALSE)*'41'!$G$11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kosten'!D8:E106,2,FALSE)*'41'!$G$11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kosten'!D9:E107,2,FALSE)*'41'!$G$11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kosten'!D10:E108,2,FALSE)*'41'!$G$11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kosten'!D11:E109,2,FALSE)*'41'!$G$11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kosten'!D12:E110,2,FALSE)*'41'!$G$11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kosten'!D13:E111,2,FALSE)*'41'!$G$11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kosten'!D14:E112,2,FALSE)*'41'!$G$11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kosten'!D15:E113,2,FALSE)*'41'!$G$11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kosten'!D16:E114,2,FALSE)*'41'!$G$11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kosten'!D17:E115,2,FALSE)*'41'!$G$11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kosten'!D18:E116,2,FALSE)*'41'!$G$11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kosten'!D19:E117,2,FALSE)*'41'!$G$11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kosten'!D20:E118,2,FALSE)*'41'!$G$11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kosten'!D21:E119,2,FALSE)*'41'!$G$11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kosten'!D22:E120,2,FALSE)*'41'!$G$11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kosten'!D23:E121,2,FALSE)*'41'!$G$11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kosten'!D24:E122,2,FALSE)*'41'!$G$11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kosten'!D25:E123,2,FALSE)*'41'!$G$11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kosten'!D26:E124,2,FALSE)*'41'!$G$11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kosten'!D27:E125,2,FALSE)*'41'!$G$11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kosten'!D28:E126,2,FALSE)*'41'!$G$11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kosten'!D29:E127,2,FALSE)*'41'!$G$11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kosten'!D30:E128,2,FALSE)*'41'!$G$11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kosten'!D31:E129,2,FALSE)*'41'!$G$11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kosten'!D32:E130,2,FALSE)*'41'!$G$11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kosten'!D33:E131,2,FALSE)*'41'!$G$11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kosten'!D34:E132,2,FALSE)*'41'!$G$11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kosten'!D35:E133,2,FALSE)*'41'!$G$11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kosten'!D36:E134,2,FALSE)*'41'!$G$11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kosten'!D37:E135,2,FALSE)*'41'!$G$11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kosten'!D38:E136,2,FALSE)*'41'!$G$11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kosten'!D39:E137,2,FALSE)*'41'!$G$11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kosten'!D40:E138,2,FALSE)*'41'!$G$11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kosten'!D41:E139,2,FALSE)*'41'!$G$11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kosten'!D42:E140,2,FALSE)*'41'!$G$11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kosten'!D43:E141,2,FALSE)*'41'!$G$11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kosten'!D44:E142,2,FALSE)*'41'!$G$11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kosten'!D45:E143,2,FALSE)*'41'!$G$11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kosten'!D46:E144,2,FALSE)*'41'!$G$11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kosten'!D47:E145,2,FALSE)*'41'!$G$11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kosten'!D48:E146,2,FALSE)*'41'!$G$11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kosten'!D49:E147,2,FALSE)*'41'!$G$11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kosten'!D50:E148,2,FALSE)*'41'!$G$11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kosten'!D51:E149,2,FALSE)*'41'!$G$11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kosten'!D52:E150,2,FALSE)*'41'!$G$11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kosten'!D53:E151,2,FALSE)*'41'!$G$11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kosten'!D54:E152,2,FALSE)*'41'!$G$11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kosten'!D55:E153,2,FALSE)*'41'!$G$11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kosten'!D56:E154,2,FALSE)*'41'!$G$11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kosten'!D57:E155,2,FALSE)*'41'!$G$11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kosten'!D58:E156,2,FALSE)*'41'!$G$11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kosten'!D59:E157,2,FALSE)*'41'!$G$11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kosten'!D60:E158,2,FALSE)*'41'!$G$11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kosten'!D61:E159,2,FALSE)*'41'!$G$11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kosten'!D62:E160,2,FALSE)*'41'!$G$11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kosten'!D63:E161,2,FALSE)*'41'!$G$11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kosten'!D64:E162,2,FALSE)*'41'!$G$11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kosten'!D65:E163,2,FALSE)*'41'!$G$11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kosten'!D66:E164,2,FALSE)*'41'!$G$11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kosten'!D67:E165,2,FALSE)*'41'!$G$11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kosten'!D68:E166,2,FALSE)*'41'!$G$11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kosten'!D69:E167,2,FALSE)*'41'!$G$11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kosten'!D70:E168,2,FALSE)*'41'!$G$11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kosten'!D71:E169,2,FALSE)*'41'!$G$11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kosten'!D72:E170,2,FALSE)*'41'!$G$11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kosten'!D73:E171,2,FALSE)*'41'!$G$11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kosten'!D74:E172,2,FALSE)*'41'!$G$11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kosten'!D75:E173,2,FALSE)*'41'!$G$11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kosten'!D76:E174,2,FALSE)*'41'!$G$11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kosten'!D77:E175,2,FALSE)*'41'!$G$11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kosten'!D78:E176,2,FALSE)*'41'!$G$11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kosten'!D79:E177,2,FALSE)*'41'!$G$11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kosten'!D80:E178,2,FALSE)*'41'!$G$11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kosten'!D81:E179,2,FALSE)*'41'!$G$11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kosten'!D82:E180,2,FALSE)*'41'!$G$11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kosten'!D83:E181,2,FALSE)*'41'!$G$11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kosten'!D84:E182,2,FALSE)*'41'!$G$11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kosten'!D85:E183,2,FALSE)*'41'!$G$11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kosten'!D86:E184,2,FALSE)*'41'!$G$11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kosten'!D87:E185,2,FALSE)*'41'!$G$11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kosten'!D88:E186,2,FALSE)*'41'!$G$11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kosten'!D89:E187,2,FALSE)*'41'!$G$11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kosten'!D90:E188,2,FALSE)*'41'!$G$11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kosten'!D91:E189,2,FALSE)*'41'!$G$11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kosten'!D92:E190,2,FALSE)*'41'!$G$11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kosten'!D93:E191,2,FALSE)*'41'!$G$11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kosten'!D94:E192,2,FALSE)*'41'!$G$11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kosten'!D95:E193,2,FALSE)*'41'!$G$11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kosten'!D96:E194,2,FALSE)*'41'!$G$11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kosten'!D97:E195,2,FALSE)*'41'!$G$11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kosten'!D98:E196,2,FALSE)*'41'!$G$11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kosten'!D99:E197,2,FALSE)*'41'!$G$11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kosten'!D100:E198,2,FALSE)*'41'!$G$11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kosten'!D101:E199,2,FALSE)*'41'!$G$11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kosten'!D102:E200,2,FALSE)*'41'!$G$11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kosten'!D103:E201,2,FALSE)*'41'!$G$11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kosten'!D104:E202,2,FALSE)*'41'!$G$11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kosten'!D105:E203,2,FALSE)*'41'!$G$11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kosten'!D106:E204,2,FALSE)*'41'!$G$11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kosten'!D107:E205,2,FALSE)*'41'!$G$11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kosten'!D108:E206,2,FALSE)*'41'!$G$11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kosten'!D109:E207,2,FALSE)*'41'!$G$11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kosten'!D110:E208,2,FALSE)*'41'!$G$11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kosten'!D111:E209,2,FALSE)*'41'!$G$11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kosten'!D112:E210,2,FALSE)*'41'!$G$11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kosten'!D113:E211,2,FALSE)*'41'!$G$11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kosten'!D114:E212,2,FALSE)*'41'!$G$11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kosten'!D115:E213,2,FALSE)*'41'!$G$11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kosten'!D116:E214,2,FALSE)*'41'!$G$11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kosten'!D117:E215,2,FALSE)*'41'!$G$11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kosten'!D118:E216,2,FALSE)*'41'!$G$11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kosten'!D119:E217,2,FALSE)*'41'!$G$11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kosten'!D120:E218,2,FALSE)*'41'!$G$11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kosten'!D121:E219,2,FALSE)*'41'!$G$11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kosten'!D122:E220,2,FALSE)*'41'!$G$11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kosten'!D123:E221,2,FALSE)*'41'!$G$11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kosten'!D124:E222,2,FALSE)*'41'!$G$11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kosten'!D125:E223,2,FALSE)*'41'!$G$11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kosten'!D126:E224,2,FALSE)*'41'!$G$11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kosten'!D127:E225,2,FALSE)*'41'!$G$11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kosten'!D128:E226,2,FALSE)*'41'!$G$11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kosten'!D129:E227,2,FALSE)*'41'!$G$11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kosten'!D130:E228,2,FALSE)*'41'!$G$11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kosten'!D131:E229,2,FALSE)*'41'!$G$11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kosten'!D132:E230,2,FALSE)*'41'!$G$11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kosten'!D133:E231,2,FALSE)*'41'!$G$11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kosten'!D134:E232,2,FALSE)*'41'!$G$11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kosten'!D135:E233,2,FALSE)*'41'!$G$11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kosten'!D136:E234,2,FALSE)*'41'!$G$11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kosten'!D137:E235,2,FALSE)*'41'!$G$11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kosten'!D138:E236,2,FALSE)*'41'!$G$11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kosten'!D139:E237,2,FALSE)*'41'!$G$11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kosten'!D140:E238,2,FALSE)*'41'!$G$11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kosten'!D141:E239,2,FALSE)*'41'!$G$11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kosten'!D142:E240,2,FALSE)*'41'!$G$11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kosten'!D143:E241,2,FALSE)*'41'!$G$11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kosten'!D144:E242,2,FALSE)*'41'!$G$11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kosten'!D145:E243,2,FALSE)*'41'!$G$11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kosten'!D146:E244,2,FALSE)*'41'!$G$11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kosten'!D147:E245,2,FALSE)*'41'!$G$11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kosten'!D148:E246,2,FALSE)*'41'!$G$11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kosten'!D149:E247,2,FALSE)*'41'!$G$11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kosten'!D150:E248,2,FALSE)*'41'!$G$11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kosten'!D151:E249,2,FALSE)*'41'!$G$11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kosten'!D152:E250,2,FALSE)*'41'!$G$11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kosten'!D153:E251,2,FALSE)*'41'!$G$11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kosten'!D154:E252,2,FALSE)*'41'!$G$11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kosten'!D155:E253,2,FALSE)*'41'!$G$11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kosten'!D156:E254,2,FALSE)*'41'!$G$11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kosten'!D157:E255,2,FALSE)*'41'!$G$11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kosten'!D158:E256,2,FALSE)*'41'!$G$11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kosten'!D159:E257,2,FALSE)*'41'!$G$11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kosten'!D160:E258,2,FALSE)*'41'!$G$11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kosten'!D161:E259,2,FALSE)*'41'!$G$11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kosten'!D162:E260,2,FALSE)*'41'!$G$11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kosten'!D163:E261,2,FALSE)*'41'!$G$11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kosten'!D164:E262,2,FALSE)*'41'!$G$11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kosten'!D165:E263,2,FALSE)*'41'!$G$11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kosten'!D166:E264,2,FALSE)*'41'!$G$11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kosten'!D167:E265,2,FALSE)*'41'!$G$11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kosten'!D168:E266,2,FALSE)*'41'!$G$11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kosten'!D169:E267,2,FALSE)*'41'!$G$11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kosten'!D170:E268,2,FALSE)*'41'!$G$11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kosten'!D171:E269,2,FALSE)*'41'!$G$11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kosten'!D172:E270,2,FALSE)*'41'!$G$11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kosten'!D173:E271,2,FALSE)*'41'!$G$11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kosten'!D174:E272,2,FALSE)*'41'!$G$11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kosten'!D175:E273,2,FALSE)*'41'!$G$11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kosten'!D176:E274,2,FALSE)*'41'!$G$11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kosten'!D177:E275,2,FALSE)*'41'!$G$11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kosten'!D178:E276,2,FALSE)*'41'!$G$11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kosten'!D179:E277,2,FALSE)*'41'!$G$11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kosten'!D180:E278,2,FALSE)*'41'!$G$11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kosten'!D181:E279,2,FALSE)*'41'!$G$11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kosten'!D182:E280,2,FALSE)*'41'!$G$11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kosten'!D183:E281,2,FALSE)*'41'!$G$11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kosten'!D184:E282,2,FALSE)*'41'!$G$11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kosten'!D185:E283,2,FALSE)*'41'!$G$11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kosten'!D186:E284,2,FALSE)*'41'!$G$11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kosten'!D187:E285,2,FALSE)*'41'!$G$11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kosten'!D188:E286,2,FALSE)*'41'!$G$11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kosten'!D189:E287,2,FALSE)*'41'!$G$11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kosten'!D190:E288,2,FALSE)*'41'!$G$11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kosten'!D191:E289,2,FALSE)*'41'!$G$11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kosten'!D192:E290,2,FALSE)*'41'!$G$11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kosten'!D193:E291,2,FALSE)*'41'!$G$11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kosten'!D194:E292,2,FALSE)*'41'!$G$11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kosten'!D195:E293,2,FALSE)*'41'!$G$11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kosten'!D196:E294,2,FALSE)*'41'!$G$11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kosten'!D197:E295,2,FALSE)*'41'!$G$11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kosten'!D198:E296,2,FALSE)*'41'!$G$11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kosten'!D199:E297,2,FALSE)*'41'!$G$11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e73Gp/BamrDhDZAkt7mKf9a6zNPF1GGKtvYT7MXwZyo0trylysd1JLEePO9RkcE5Mw/EjF1Es3975xdgdCRsVw==" saltValue="BQMad90v9G8uML07uG525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F87A0D8-313D-417B-A90D-5451C627C253}">
          <x14:formula1>
            <xm:f>'Dropdown vloerafw en cat'!$B$2:$B$13</xm:f>
          </x14:formula1>
          <xm:sqref>H5:H199</xm:sqref>
        </x14:dataValidation>
        <x14:dataValidation type="list" allowBlank="1" showInputMessage="1" showErrorMessage="1" xr:uid="{0D6B9497-F452-4DE8-B145-0DC7301D66EB}">
          <x14:formula1>
            <xm:f>'Dropdown vloerafw en cat'!$P$2:$P$47</xm:f>
          </x14:formula1>
          <xm:sqref>C5:C199</xm:sqref>
        </x14:dataValidation>
        <x14:dataValidation type="list" allowBlank="1" showInputMessage="1" showErrorMessage="1" xr:uid="{C3096862-36E9-4677-A01E-838926864D93}">
          <x14:formula1>
            <xm:f>'Dropdown vloerafw en cat'!$K$2:$K$13</xm:f>
          </x14:formula1>
          <xm:sqref>D5:D199</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10EF8-9F51-4F3D-9ED7-D97B750FCEE3}">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'42a'!L200/'42a'!M200</f>
        <v>#N/A</v>
      </c>
      <c r="G11" s="142">
        <v>1</v>
      </c>
      <c r="H11" s="139" t="e">
        <f>('42a'!M200*Offertetarief)*G11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GETPIVOTDATA("m2",'42a'!$H$205,"Cat.","G")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GETPIVOTDATA("m2",'42a'!$A$205,"vloerafwerking","Linoleum")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GETPIVOTDATA("m2",'42a'!$A$205,"vloerafwerking","Tapijt")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j5f/bpFEru2UfvqTWob1emzEzC1MRqdZz/7Ohhl70PkHPPBpIaDkKazLDf/GNurq305CR5CNi/ker7LlIKjgHQ==" saltValue="iW+c8koP13KBJzsgR2EFG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0E0D-3BEA-4238-8C59-6E0B8E45BF9E}">
  <sheetPr>
    <tabColor rgb="FFC2E76B"/>
    <pageSetUpPr fitToPage="1"/>
  </sheetPr>
  <dimension ref="A2:O56"/>
  <sheetViews>
    <sheetView showGridLines="0" showZeros="0" zoomScaleNormal="100" workbookViewId="0">
      <selection activeCell="H11" sqref="H11"/>
    </sheetView>
  </sheetViews>
  <sheetFormatPr defaultColWidth="0" defaultRowHeight="15" x14ac:dyDescent="0.25"/>
  <cols>
    <col min="1" max="1" width="69.140625" style="199" bestFit="1" customWidth="1"/>
    <col min="2" max="3" width="9.140625" style="199" customWidth="1"/>
    <col min="4" max="5" width="15.7109375" style="199" customWidth="1"/>
    <col min="6" max="6" width="17.140625" style="199" customWidth="1"/>
    <col min="7" max="7" width="15.7109375" style="199" customWidth="1"/>
    <col min="8" max="8" width="17.140625" style="199" customWidth="1"/>
    <col min="9" max="9" width="15.7109375" style="199" customWidth="1"/>
    <col min="10" max="10" width="14" style="199" bestFit="1" customWidth="1"/>
    <col min="11" max="11" width="2.85546875" style="199" customWidth="1"/>
    <col min="12" max="12" width="12.140625" style="199" customWidth="1"/>
    <col min="13" max="13" width="15.7109375" style="199" customWidth="1"/>
    <col min="14" max="14" width="16.42578125" style="199" customWidth="1"/>
    <col min="15" max="15" width="2.140625" style="199" customWidth="1"/>
    <col min="16" max="16384" width="9.140625" style="199" hidden="1"/>
  </cols>
  <sheetData>
    <row r="2" spans="1:11" ht="23.25" x14ac:dyDescent="0.35">
      <c r="D2" s="294" t="str">
        <f>CONCATENATE("Uitvoeringsbepaling"," ",H5,", onderdeel van ",'Kosten VSR (her)controles'!A2," ",'Kosten VSR (her)controles'!A3)</f>
        <v>Uitvoeringsbepaling 2, onderdeel van bestek 2021-SMO4500</v>
      </c>
      <c r="E2" s="212"/>
      <c r="F2" s="212"/>
      <c r="G2" s="212"/>
      <c r="H2" s="214"/>
    </row>
    <row r="3" spans="1:11" x14ac:dyDescent="0.25">
      <c r="A3" s="295"/>
      <c r="B3" s="295"/>
      <c r="C3" s="295"/>
      <c r="D3" s="212"/>
      <c r="E3" s="212"/>
      <c r="F3" s="295"/>
      <c r="G3" s="295"/>
      <c r="H3" s="295"/>
      <c r="I3" s="238"/>
      <c r="J3" s="238"/>
      <c r="K3" s="238"/>
    </row>
    <row r="4" spans="1:11" ht="15" customHeight="1" x14ac:dyDescent="0.25">
      <c r="A4" s="222" t="s">
        <v>16</v>
      </c>
      <c r="B4" s="296" t="str">
        <f>VLOOKUP(H5,'Kosten VSR (her)controles'!A5:E54,3)</f>
        <v>Gemeentehuis Beilen</v>
      </c>
      <c r="C4" s="296"/>
      <c r="D4" s="296"/>
      <c r="E4" s="297"/>
      <c r="F4" s="298"/>
      <c r="G4" s="299"/>
      <c r="H4" s="300"/>
      <c r="I4" s="238"/>
      <c r="J4" s="238"/>
      <c r="K4" s="238"/>
    </row>
    <row r="5" spans="1:11" x14ac:dyDescent="0.25">
      <c r="A5" s="272" t="s">
        <v>15</v>
      </c>
      <c r="B5" s="296" t="str">
        <f>VLOOKUP(H5,'Kosten VSR (her)controles'!A5:E54,4)</f>
        <v>Raadhuisplein 1</v>
      </c>
      <c r="C5" s="296"/>
      <c r="D5" s="296"/>
      <c r="E5" s="301"/>
      <c r="F5" s="298"/>
      <c r="G5" s="302" t="s">
        <v>19</v>
      </c>
      <c r="H5" s="303">
        <v>2</v>
      </c>
      <c r="I5" s="238"/>
      <c r="J5" s="238"/>
      <c r="K5" s="238"/>
    </row>
    <row r="6" spans="1:11" x14ac:dyDescent="0.25">
      <c r="A6" s="304" t="s">
        <v>17</v>
      </c>
      <c r="B6" s="305" t="str">
        <f>VLOOKUP(H5,'Kosten VSR (her)controles'!A5:E54,5)</f>
        <v>Beilen</v>
      </c>
      <c r="C6" s="305"/>
      <c r="D6" s="305"/>
      <c r="E6" s="306"/>
      <c r="F6" s="307"/>
      <c r="G6" s="308" t="s">
        <v>20</v>
      </c>
      <c r="H6" s="309" t="str">
        <f>CONCATENATE(H5,"a")</f>
        <v>2a</v>
      </c>
      <c r="I6" s="238"/>
      <c r="J6" s="238"/>
      <c r="K6" s="238"/>
    </row>
    <row r="7" spans="1:11" x14ac:dyDescent="0.25">
      <c r="A7" s="198"/>
      <c r="B7" s="198"/>
      <c r="C7" s="198"/>
      <c r="D7" s="198"/>
      <c r="E7" s="198"/>
      <c r="F7" s="238"/>
      <c r="G7" s="310"/>
      <c r="H7" s="311"/>
      <c r="I7" s="238"/>
      <c r="J7" s="238"/>
      <c r="K7" s="238"/>
    </row>
    <row r="8" spans="1:11" x14ac:dyDescent="0.25">
      <c r="A8" s="218" t="s">
        <v>18</v>
      </c>
      <c r="B8" s="219"/>
      <c r="C8" s="219"/>
      <c r="D8" s="219"/>
      <c r="E8" s="312">
        <f>+MAX('2a'!I6:I242)</f>
        <v>255</v>
      </c>
      <c r="F8" s="238"/>
      <c r="G8" s="238"/>
      <c r="H8" s="238"/>
      <c r="I8" s="238"/>
      <c r="J8" s="238"/>
      <c r="K8" s="238"/>
    </row>
    <row r="9" spans="1:11" x14ac:dyDescent="0.25">
      <c r="A9" s="238"/>
      <c r="B9" s="238"/>
      <c r="C9" s="238"/>
      <c r="D9" s="238"/>
      <c r="E9" s="238"/>
      <c r="F9" s="238"/>
      <c r="G9" s="238"/>
      <c r="H9" s="238"/>
      <c r="I9" s="238"/>
      <c r="J9" s="238"/>
      <c r="K9" s="238"/>
    </row>
    <row r="10" spans="1:11" ht="18.75" customHeight="1" x14ac:dyDescent="0.25">
      <c r="E10" s="313" t="s">
        <v>83</v>
      </c>
      <c r="F10" s="267" t="s">
        <v>84</v>
      </c>
      <c r="G10" s="314" t="s">
        <v>155</v>
      </c>
      <c r="H10" s="267" t="s">
        <v>128</v>
      </c>
      <c r="I10" s="315"/>
      <c r="J10" s="238"/>
      <c r="K10" s="238"/>
    </row>
    <row r="11" spans="1:11" ht="15.75" x14ac:dyDescent="0.25">
      <c r="A11" s="316" t="s">
        <v>153</v>
      </c>
      <c r="B11" s="317"/>
      <c r="C11" s="317"/>
      <c r="D11" s="318"/>
      <c r="E11" s="186">
        <f>G11/E8</f>
        <v>3.9215686274509803E-3</v>
      </c>
      <c r="F11" s="319" t="e">
        <f>'2a'!L243/'2a'!M243</f>
        <v>#DIV/0!</v>
      </c>
      <c r="G11" s="293">
        <v>1</v>
      </c>
      <c r="H11" s="387">
        <f>('2a'!M243*Offertetarief)</f>
        <v>0</v>
      </c>
      <c r="I11" s="320"/>
      <c r="J11" s="238"/>
      <c r="K11" s="238"/>
    </row>
    <row r="12" spans="1:11" ht="15.75" x14ac:dyDescent="0.25">
      <c r="F12" s="287" t="s">
        <v>31</v>
      </c>
      <c r="G12" s="321"/>
      <c r="H12" s="385">
        <f>SUM(H11)</f>
        <v>0</v>
      </c>
    </row>
    <row r="14" spans="1:11" x14ac:dyDescent="0.25">
      <c r="A14" s="266" t="str">
        <f>+'Normen en kosten'!G1</f>
        <v>Kosten additionele werkzaamheden</v>
      </c>
      <c r="E14" s="267" t="s">
        <v>14</v>
      </c>
      <c r="F14" s="267" t="s">
        <v>81</v>
      </c>
      <c r="G14" s="267" t="s">
        <v>23</v>
      </c>
      <c r="H14" s="267" t="s">
        <v>24</v>
      </c>
      <c r="I14" s="267" t="s">
        <v>128</v>
      </c>
    </row>
    <row r="15" spans="1:11" x14ac:dyDescent="0.25">
      <c r="A15" s="463" t="str">
        <f>'Normen en kosten'!G3</f>
        <v>Dieptereiniging</v>
      </c>
      <c r="B15" s="464"/>
      <c r="C15" s="464"/>
      <c r="D15" s="464"/>
      <c r="E15" s="187">
        <f>GETPIVOTDATA("m2",'2a'!$H$248,"Cat.","G")</f>
        <v>204</v>
      </c>
      <c r="F15" s="375">
        <f>+'Normen en kosten'!I3</f>
        <v>0</v>
      </c>
      <c r="G15" s="375">
        <f>E15*F15</f>
        <v>0</v>
      </c>
      <c r="H15" s="200" t="s">
        <v>348</v>
      </c>
      <c r="I15" s="376"/>
    </row>
    <row r="16" spans="1:11" x14ac:dyDescent="0.25">
      <c r="A16" s="461" t="str">
        <f>'Normen en kosten'!G4</f>
        <v>Topstrippen en topcoaten linoleum</v>
      </c>
      <c r="B16" s="462"/>
      <c r="C16" s="462"/>
      <c r="D16" s="462"/>
      <c r="E16" s="188">
        <f>GETPIVOTDATA("m2",'2a'!$A$248,"vloerafwerking","Linoleum")</f>
        <v>302.85000000000002</v>
      </c>
      <c r="F16" s="375">
        <f>+'Normen en kosten'!I4</f>
        <v>0</v>
      </c>
      <c r="G16" s="375">
        <f t="shared" ref="G16:G29" si="0">E16*F16</f>
        <v>0</v>
      </c>
      <c r="H16" s="190">
        <v>1</v>
      </c>
      <c r="I16" s="376">
        <f t="shared" ref="I16:I29" si="1">IF(H16="","",SUM(G16*H16))</f>
        <v>0</v>
      </c>
    </row>
    <row r="17" spans="1:9" x14ac:dyDescent="0.25">
      <c r="A17" s="461" t="str">
        <f>'Normen en kosten'!G5</f>
        <v>Recoaten linoleum</v>
      </c>
      <c r="B17" s="462"/>
      <c r="C17" s="462"/>
      <c r="D17" s="462"/>
      <c r="E17" s="188">
        <f>E16</f>
        <v>302.85000000000002</v>
      </c>
      <c r="F17" s="375">
        <f>+'Normen en kosten'!I5</f>
        <v>0</v>
      </c>
      <c r="G17" s="375">
        <f t="shared" si="0"/>
        <v>0</v>
      </c>
      <c r="H17" s="190" t="s">
        <v>348</v>
      </c>
      <c r="I17" s="376"/>
    </row>
    <row r="18" spans="1:9" x14ac:dyDescent="0.25">
      <c r="A18" s="461" t="str">
        <f>'Normen en kosten'!G6</f>
        <v>Volsprayen linoleum</v>
      </c>
      <c r="B18" s="462"/>
      <c r="C18" s="462"/>
      <c r="D18" s="462"/>
      <c r="E18" s="188">
        <f>E16</f>
        <v>302.85000000000002</v>
      </c>
      <c r="F18" s="375">
        <f>+'Normen en kosten'!I6</f>
        <v>0</v>
      </c>
      <c r="G18" s="375">
        <f t="shared" si="0"/>
        <v>0</v>
      </c>
      <c r="H18" s="190" t="s">
        <v>348</v>
      </c>
      <c r="I18" s="376"/>
    </row>
    <row r="19" spans="1:9" x14ac:dyDescent="0.25">
      <c r="A19" s="461" t="str">
        <f>'Normen en kosten'!G7</f>
        <v>Tapijtreinigen</v>
      </c>
      <c r="B19" s="462"/>
      <c r="C19" s="462"/>
      <c r="D19" s="462"/>
      <c r="E19" s="188">
        <f>GETPIVOTDATA("m2",'2a'!$A$248,"vloerafwerking","Tapijt")</f>
        <v>3933.65</v>
      </c>
      <c r="F19" s="375">
        <f>+'Normen en kosten'!I7</f>
        <v>0</v>
      </c>
      <c r="G19" s="375">
        <f t="shared" si="0"/>
        <v>0</v>
      </c>
      <c r="H19" s="190" t="s">
        <v>348</v>
      </c>
      <c r="I19" s="376"/>
    </row>
    <row r="20" spans="1:9" x14ac:dyDescent="0.25">
      <c r="A20" s="461" t="str">
        <f>'Normen en kosten'!G8</f>
        <v>Reinigen inloopzones</v>
      </c>
      <c r="B20" s="462"/>
      <c r="C20" s="462"/>
      <c r="D20" s="462"/>
      <c r="E20" s="188"/>
      <c r="F20" s="375">
        <f>+'Normen en kosten'!I8</f>
        <v>0</v>
      </c>
      <c r="G20" s="375">
        <f t="shared" si="0"/>
        <v>0</v>
      </c>
      <c r="H20" s="190"/>
      <c r="I20" s="376"/>
    </row>
    <row r="21" spans="1:9" x14ac:dyDescent="0.25">
      <c r="A21" s="461" t="str">
        <f>'Normen en kosten'!G9</f>
        <v>Wassen buitengevelglas</v>
      </c>
      <c r="B21" s="462"/>
      <c r="C21" s="462"/>
      <c r="D21" s="462"/>
      <c r="E21" s="188">
        <v>1149</v>
      </c>
      <c r="F21" s="375">
        <f>+'Normen en kosten'!I9</f>
        <v>0</v>
      </c>
      <c r="G21" s="375">
        <f t="shared" si="0"/>
        <v>0</v>
      </c>
      <c r="H21" s="190">
        <v>4</v>
      </c>
      <c r="I21" s="376">
        <f t="shared" si="1"/>
        <v>0</v>
      </c>
    </row>
    <row r="22" spans="1:9" x14ac:dyDescent="0.25">
      <c r="A22" s="461" t="str">
        <f>'Normen en kosten'!G10</f>
        <v>Wassen binnengevelglas</v>
      </c>
      <c r="B22" s="462"/>
      <c r="C22" s="462"/>
      <c r="D22" s="462"/>
      <c r="E22" s="188">
        <v>1149</v>
      </c>
      <c r="F22" s="375">
        <f>+'Normen en kosten'!I10</f>
        <v>0</v>
      </c>
      <c r="G22" s="375">
        <f t="shared" si="0"/>
        <v>0</v>
      </c>
      <c r="H22" s="190">
        <v>4</v>
      </c>
      <c r="I22" s="376">
        <f t="shared" si="1"/>
        <v>0</v>
      </c>
    </row>
    <row r="23" spans="1:9" x14ac:dyDescent="0.25">
      <c r="A23" s="461" t="str">
        <f>'Normen en kosten'!G11</f>
        <v>Wassen separatieglas  1)</v>
      </c>
      <c r="B23" s="462"/>
      <c r="C23" s="462"/>
      <c r="D23" s="462"/>
      <c r="E23" s="188">
        <v>1275</v>
      </c>
      <c r="F23" s="375">
        <f>+'Normen en kosten'!I11</f>
        <v>0</v>
      </c>
      <c r="G23" s="375">
        <f t="shared" si="0"/>
        <v>0</v>
      </c>
      <c r="H23" s="190">
        <v>4</v>
      </c>
      <c r="I23" s="376">
        <f t="shared" si="1"/>
        <v>0</v>
      </c>
    </row>
    <row r="24" spans="1:9" x14ac:dyDescent="0.25">
      <c r="A24" s="461" t="str">
        <f>'Normen en kosten'!G12</f>
        <v>Koepelglas wassen</v>
      </c>
      <c r="B24" s="462"/>
      <c r="C24" s="462"/>
      <c r="D24" s="462"/>
      <c r="E24" s="188">
        <v>1</v>
      </c>
      <c r="F24" s="375">
        <f>+'Normen en kosten'!I12</f>
        <v>0</v>
      </c>
      <c r="G24" s="375">
        <f t="shared" si="0"/>
        <v>0</v>
      </c>
      <c r="H24" s="190" t="s">
        <v>348</v>
      </c>
      <c r="I24" s="376"/>
    </row>
    <row r="25" spans="1:9" x14ac:dyDescent="0.25">
      <c r="A25" s="461" t="str">
        <f>'Normen en kosten'!G13</f>
        <v>Boeidelen wassen</v>
      </c>
      <c r="B25" s="462"/>
      <c r="C25" s="462"/>
      <c r="D25" s="462"/>
      <c r="E25" s="188">
        <v>467.5</v>
      </c>
      <c r="F25" s="375">
        <f>+'Normen en kosten'!I13</f>
        <v>0</v>
      </c>
      <c r="G25" s="375">
        <f t="shared" si="0"/>
        <v>0</v>
      </c>
      <c r="H25" s="190">
        <v>1</v>
      </c>
      <c r="I25" s="376">
        <f t="shared" si="1"/>
        <v>0</v>
      </c>
    </row>
    <row r="26" spans="1:9" x14ac:dyDescent="0.25">
      <c r="A26" s="461" t="str">
        <f>'Normen en kosten'!G14</f>
        <v>Gevelbeplating wassen</v>
      </c>
      <c r="B26" s="462"/>
      <c r="C26" s="462"/>
      <c r="D26" s="462"/>
      <c r="E26" s="188"/>
      <c r="F26" s="375">
        <f>+'Normen en kosten'!I14</f>
        <v>0</v>
      </c>
      <c r="G26" s="375">
        <f t="shared" si="0"/>
        <v>0</v>
      </c>
      <c r="H26" s="190"/>
      <c r="I26" s="376"/>
    </row>
    <row r="27" spans="1:9" x14ac:dyDescent="0.25">
      <c r="A27" s="461" t="s">
        <v>349</v>
      </c>
      <c r="B27" s="462"/>
      <c r="C27" s="462"/>
      <c r="D27" s="462"/>
      <c r="E27" s="188">
        <v>84.3</v>
      </c>
      <c r="F27" s="375">
        <f>+'Normen en kosten'!I15</f>
        <v>0</v>
      </c>
      <c r="G27" s="375">
        <f t="shared" si="0"/>
        <v>0</v>
      </c>
      <c r="H27" s="190">
        <v>10</v>
      </c>
      <c r="I27" s="376">
        <f t="shared" si="1"/>
        <v>0</v>
      </c>
    </row>
    <row r="28" spans="1:9" x14ac:dyDescent="0.25">
      <c r="A28" s="461">
        <f>'Normen en kosten'!G16</f>
        <v>0</v>
      </c>
      <c r="B28" s="462"/>
      <c r="C28" s="462"/>
      <c r="D28" s="462"/>
      <c r="E28" s="188"/>
      <c r="F28" s="375">
        <f>+'Normen en kosten'!I16</f>
        <v>0</v>
      </c>
      <c r="G28" s="375">
        <f t="shared" si="0"/>
        <v>0</v>
      </c>
      <c r="H28" s="190"/>
      <c r="I28" s="376" t="str">
        <f t="shared" si="1"/>
        <v/>
      </c>
    </row>
    <row r="29" spans="1:9" x14ac:dyDescent="0.25">
      <c r="A29" s="461">
        <f>'Normen en kosten'!G17</f>
        <v>0</v>
      </c>
      <c r="B29" s="462"/>
      <c r="C29" s="462"/>
      <c r="D29" s="462"/>
      <c r="E29" s="188"/>
      <c r="F29" s="375">
        <f>+'Normen en kosten'!I17</f>
        <v>0</v>
      </c>
      <c r="G29" s="375">
        <f t="shared" si="0"/>
        <v>0</v>
      </c>
      <c r="H29" s="190"/>
      <c r="I29" s="376" t="str">
        <f t="shared" si="1"/>
        <v/>
      </c>
    </row>
    <row r="30" spans="1:9" ht="15.75" x14ac:dyDescent="0.25">
      <c r="H30" s="323" t="s">
        <v>31</v>
      </c>
      <c r="I30" s="377">
        <f>SUM(I15:I29)</f>
        <v>0</v>
      </c>
    </row>
    <row r="32" spans="1:9" x14ac:dyDescent="0.25">
      <c r="A32" s="266" t="s">
        <v>21</v>
      </c>
      <c r="B32" s="295"/>
      <c r="D32" s="267" t="s">
        <v>8</v>
      </c>
      <c r="E32" s="267" t="s">
        <v>9</v>
      </c>
      <c r="F32" s="267" t="s">
        <v>22</v>
      </c>
      <c r="G32" s="267" t="s">
        <v>23</v>
      </c>
      <c r="H32" s="267" t="s">
        <v>24</v>
      </c>
      <c r="I32" s="267" t="s">
        <v>25</v>
      </c>
    </row>
    <row r="33" spans="1:11" x14ac:dyDescent="0.25">
      <c r="A33" s="324" t="s">
        <v>334</v>
      </c>
      <c r="B33" s="223"/>
      <c r="C33" s="268"/>
      <c r="D33" s="200" t="s">
        <v>339</v>
      </c>
      <c r="E33" s="200">
        <v>1</v>
      </c>
      <c r="F33" s="145">
        <f>uurtariefopbouw!G19</f>
        <v>0</v>
      </c>
      <c r="G33" s="378">
        <f t="shared" ref="G33:G45" si="2">IF(E33="","",SUM(E33*F33))</f>
        <v>0</v>
      </c>
      <c r="H33" s="200" t="s">
        <v>348</v>
      </c>
      <c r="I33" s="376"/>
    </row>
    <row r="34" spans="1:11" x14ac:dyDescent="0.25">
      <c r="A34" s="272" t="s">
        <v>336</v>
      </c>
      <c r="B34" s="273"/>
      <c r="C34" s="274"/>
      <c r="D34" s="325" t="s">
        <v>14</v>
      </c>
      <c r="E34" s="190">
        <v>66</v>
      </c>
      <c r="F34" s="146"/>
      <c r="G34" s="379">
        <f t="shared" si="2"/>
        <v>0</v>
      </c>
      <c r="H34" s="190">
        <v>4</v>
      </c>
      <c r="I34" s="383">
        <f t="shared" ref="I34:I45" si="3">+IF(A34="","",H34*G34)</f>
        <v>0</v>
      </c>
    </row>
    <row r="35" spans="1:11" x14ac:dyDescent="0.25">
      <c r="A35" s="272" t="s">
        <v>337</v>
      </c>
      <c r="B35" s="273"/>
      <c r="C35" s="274"/>
      <c r="D35" s="326" t="s">
        <v>14</v>
      </c>
      <c r="E35" s="190">
        <v>42</v>
      </c>
      <c r="F35" s="146"/>
      <c r="G35" s="380">
        <f t="shared" si="2"/>
        <v>0</v>
      </c>
      <c r="H35" s="190">
        <v>255</v>
      </c>
      <c r="I35" s="383">
        <f t="shared" si="3"/>
        <v>0</v>
      </c>
    </row>
    <row r="36" spans="1:11" x14ac:dyDescent="0.25">
      <c r="A36" s="272" t="s">
        <v>338</v>
      </c>
      <c r="B36" s="273"/>
      <c r="C36" s="274"/>
      <c r="D36" s="190" t="s">
        <v>339</v>
      </c>
      <c r="E36" s="190">
        <v>0.5</v>
      </c>
      <c r="F36" s="146"/>
      <c r="G36" s="380">
        <f t="shared" si="2"/>
        <v>0</v>
      </c>
      <c r="H36" s="190">
        <v>52</v>
      </c>
      <c r="I36" s="383">
        <f t="shared" si="3"/>
        <v>0</v>
      </c>
    </row>
    <row r="37" spans="1:11" x14ac:dyDescent="0.25">
      <c r="A37" s="272" t="s">
        <v>340</v>
      </c>
      <c r="B37" s="273"/>
      <c r="C37" s="274"/>
      <c r="D37" s="190" t="s">
        <v>14</v>
      </c>
      <c r="E37" s="190">
        <v>100</v>
      </c>
      <c r="F37" s="146"/>
      <c r="G37" s="380">
        <f t="shared" si="2"/>
        <v>0</v>
      </c>
      <c r="H37" s="190">
        <v>52</v>
      </c>
      <c r="I37" s="383">
        <f t="shared" si="3"/>
        <v>0</v>
      </c>
    </row>
    <row r="38" spans="1:11" x14ac:dyDescent="0.25">
      <c r="A38" s="272" t="s">
        <v>341</v>
      </c>
      <c r="B38" s="273"/>
      <c r="C38" s="274"/>
      <c r="D38" s="190" t="s">
        <v>14</v>
      </c>
      <c r="E38" s="190">
        <v>100</v>
      </c>
      <c r="F38" s="146"/>
      <c r="G38" s="380">
        <f t="shared" si="2"/>
        <v>0</v>
      </c>
      <c r="H38" s="190">
        <v>12</v>
      </c>
      <c r="I38" s="383">
        <f t="shared" si="3"/>
        <v>0</v>
      </c>
    </row>
    <row r="39" spans="1:11" x14ac:dyDescent="0.25">
      <c r="A39" s="272" t="s">
        <v>342</v>
      </c>
      <c r="B39" s="273"/>
      <c r="C39" s="274"/>
      <c r="D39" s="190" t="s">
        <v>339</v>
      </c>
      <c r="E39" s="190">
        <v>1</v>
      </c>
      <c r="F39" s="146"/>
      <c r="G39" s="380">
        <f t="shared" si="2"/>
        <v>0</v>
      </c>
      <c r="H39" s="190" t="s">
        <v>348</v>
      </c>
      <c r="I39" s="383"/>
    </row>
    <row r="40" spans="1:11" x14ac:dyDescent="0.25">
      <c r="A40" s="272" t="s">
        <v>343</v>
      </c>
      <c r="B40" s="273"/>
      <c r="C40" s="274"/>
      <c r="D40" s="190" t="s">
        <v>335</v>
      </c>
      <c r="E40" s="190">
        <v>1</v>
      </c>
      <c r="F40" s="146"/>
      <c r="G40" s="380">
        <f t="shared" si="2"/>
        <v>0</v>
      </c>
      <c r="H40" s="190">
        <v>0.5</v>
      </c>
      <c r="I40" s="383">
        <f t="shared" si="3"/>
        <v>0</v>
      </c>
    </row>
    <row r="41" spans="1:11" x14ac:dyDescent="0.25">
      <c r="A41" s="272" t="s">
        <v>344</v>
      </c>
      <c r="B41" s="273"/>
      <c r="C41" s="274"/>
      <c r="D41" s="190" t="s">
        <v>339</v>
      </c>
      <c r="E41" s="190">
        <v>1</v>
      </c>
      <c r="F41" s="146">
        <f>uurtariefopbouw!G19</f>
        <v>0</v>
      </c>
      <c r="G41" s="380">
        <f t="shared" si="2"/>
        <v>0</v>
      </c>
      <c r="H41" s="190" t="s">
        <v>348</v>
      </c>
      <c r="I41" s="383"/>
    </row>
    <row r="42" spans="1:11" x14ac:dyDescent="0.25">
      <c r="A42" s="335" t="s">
        <v>345</v>
      </c>
      <c r="B42" s="336"/>
      <c r="C42" s="337"/>
      <c r="D42" s="338" t="s">
        <v>335</v>
      </c>
      <c r="E42" s="338">
        <v>1</v>
      </c>
      <c r="F42" s="168"/>
      <c r="G42" s="382">
        <f t="shared" si="2"/>
        <v>0</v>
      </c>
      <c r="H42" s="338">
        <v>0.5</v>
      </c>
      <c r="I42" s="386">
        <f t="shared" si="3"/>
        <v>0</v>
      </c>
    </row>
    <row r="43" spans="1:11" x14ac:dyDescent="0.25">
      <c r="A43" s="335" t="s">
        <v>346</v>
      </c>
      <c r="B43" s="336"/>
      <c r="C43" s="337"/>
      <c r="D43" s="338" t="s">
        <v>335</v>
      </c>
      <c r="E43" s="338">
        <v>1</v>
      </c>
      <c r="F43" s="339"/>
      <c r="G43" s="340">
        <f t="shared" si="2"/>
        <v>0</v>
      </c>
      <c r="H43" s="338">
        <v>0.5</v>
      </c>
      <c r="I43" s="386">
        <f t="shared" si="3"/>
        <v>0</v>
      </c>
    </row>
    <row r="44" spans="1:11" x14ac:dyDescent="0.25">
      <c r="A44" s="272" t="s">
        <v>347</v>
      </c>
      <c r="B44" s="273"/>
      <c r="C44" s="274"/>
      <c r="D44" s="190" t="s">
        <v>335</v>
      </c>
      <c r="E44" s="190">
        <v>1</v>
      </c>
      <c r="F44" s="275"/>
      <c r="G44" s="188">
        <f t="shared" si="2"/>
        <v>0</v>
      </c>
      <c r="H44" s="190">
        <v>0.5</v>
      </c>
      <c r="I44" s="437">
        <f t="shared" si="3"/>
        <v>0</v>
      </c>
    </row>
    <row r="45" spans="1:11" x14ac:dyDescent="0.25">
      <c r="A45" s="465" t="s">
        <v>731</v>
      </c>
      <c r="B45" s="466"/>
      <c r="C45" s="467"/>
      <c r="D45" s="258" t="s">
        <v>732</v>
      </c>
      <c r="E45" s="258">
        <v>1</v>
      </c>
      <c r="F45" s="284"/>
      <c r="G45" s="328">
        <f t="shared" si="2"/>
        <v>0</v>
      </c>
      <c r="H45" s="258">
        <v>255</v>
      </c>
      <c r="I45" s="329">
        <f t="shared" si="3"/>
        <v>0</v>
      </c>
    </row>
    <row r="46" spans="1:11" ht="15.75" x14ac:dyDescent="0.25">
      <c r="A46" s="238" t="s">
        <v>31</v>
      </c>
      <c r="B46" s="238"/>
      <c r="C46" s="238"/>
      <c r="D46" s="238"/>
      <c r="E46" s="238"/>
      <c r="F46" s="238"/>
      <c r="G46" s="238"/>
      <c r="H46" s="323" t="s">
        <v>31</v>
      </c>
      <c r="I46" s="377">
        <f>SUM(I33:I45)</f>
        <v>0</v>
      </c>
    </row>
    <row r="48" spans="1:11" ht="15.75" x14ac:dyDescent="0.25">
      <c r="A48" s="218" t="s">
        <v>32</v>
      </c>
      <c r="B48" s="219"/>
      <c r="C48" s="219"/>
      <c r="D48" s="219"/>
      <c r="E48" s="219"/>
      <c r="F48" s="219"/>
      <c r="G48" s="219"/>
      <c r="H48" s="287" t="s">
        <v>31</v>
      </c>
      <c r="I48" s="322">
        <f>+I46+I30+H12</f>
        <v>0</v>
      </c>
      <c r="J48" s="256"/>
      <c r="K48" s="256"/>
    </row>
    <row r="49" spans="1:12" x14ac:dyDescent="0.25">
      <c r="A49" s="198"/>
      <c r="B49" s="198"/>
      <c r="C49" s="198"/>
      <c r="D49" s="198"/>
      <c r="E49" s="198"/>
      <c r="F49" s="198"/>
      <c r="G49" s="198"/>
      <c r="H49" s="198"/>
      <c r="I49" s="256"/>
      <c r="J49" s="256"/>
      <c r="K49" s="256"/>
    </row>
    <row r="50" spans="1:12" x14ac:dyDescent="0.25">
      <c r="H50" s="198"/>
      <c r="I50" s="330"/>
      <c r="J50" s="330"/>
    </row>
    <row r="53" spans="1:12" x14ac:dyDescent="0.25">
      <c r="A53" s="199" t="s">
        <v>714</v>
      </c>
      <c r="I53" s="389"/>
      <c r="K53" s="330"/>
      <c r="L53" s="331"/>
    </row>
    <row r="54" spans="1:12" ht="30" x14ac:dyDescent="0.25">
      <c r="A54" s="199" t="s">
        <v>82</v>
      </c>
      <c r="E54" s="199" t="s">
        <v>131</v>
      </c>
      <c r="F54" s="332" t="s">
        <v>149</v>
      </c>
      <c r="I54" s="199" t="s">
        <v>25</v>
      </c>
    </row>
    <row r="55" spans="1:12" ht="15.75" thickBot="1" x14ac:dyDescent="0.3">
      <c r="A55" s="226" t="s">
        <v>130</v>
      </c>
      <c r="B55" s="226"/>
      <c r="C55" s="226"/>
      <c r="D55" s="226"/>
      <c r="E55" s="333">
        <f>'Kosten VSR (her)controles'!H6</f>
        <v>495.495</v>
      </c>
      <c r="F55" s="334">
        <f>'Kosten VSR (her)controles'!I5</f>
        <v>4</v>
      </c>
      <c r="G55" s="226"/>
      <c r="H55" s="226"/>
      <c r="I55" s="333">
        <f>SUM(E55*F55)</f>
        <v>1981.98</v>
      </c>
      <c r="J55" s="256"/>
      <c r="K55" s="256"/>
    </row>
    <row r="56" spans="1:12" ht="15.75" thickTop="1" x14ac:dyDescent="0.25"/>
  </sheetData>
  <sheetProtection algorithmName="SHA-512" hashValue="CqmWdTZB8dqtE8L7824CP3Lg3D0w6nPQhF7QcgwsqeljnEhL4JbEmGeSDu1qeVQzV3cQCcOSIdK1HHqG9z0f4A==" saltValue="/BjzlkpxcmrZHX+N/VlZ1w==" spinCount="100000" sheet="1" objects="1" scenarios="1"/>
  <mergeCells count="16">
    <mergeCell ref="A45:C4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0CB7-C4BF-4E8F-9B9E-AB76C6A54DEC}">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(her)controles'!A46</f>
        <v>42</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kosten'!D5:E103,2,FALSE)*'42'!$G$11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kosten'!D6:E104,2,FALSE)*'42'!$G$11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kosten'!D7:E105,2,FALSE)*'42'!$G$11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kosten'!D8:E106,2,FALSE)*'42'!$G$11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kosten'!D9:E107,2,FALSE)*'42'!$G$11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kosten'!D10:E108,2,FALSE)*'42'!$G$11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kosten'!D11:E109,2,FALSE)*'42'!$G$11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kosten'!D12:E110,2,FALSE)*'42'!$G$11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kosten'!D13:E111,2,FALSE)*'42'!$G$11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kosten'!D14:E112,2,FALSE)*'42'!$G$11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kosten'!D15:E113,2,FALSE)*'42'!$G$11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kosten'!D16:E114,2,FALSE)*'42'!$G$11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kosten'!D17:E115,2,FALSE)*'42'!$G$11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kosten'!D18:E116,2,FALSE)*'42'!$G$11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kosten'!D19:E117,2,FALSE)*'42'!$G$11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kosten'!D20:E118,2,FALSE)*'42'!$G$11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kosten'!D21:E119,2,FALSE)*'42'!$G$11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kosten'!D22:E120,2,FALSE)*'42'!$G$11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kosten'!D23:E121,2,FALSE)*'42'!$G$11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kosten'!D24:E122,2,FALSE)*'42'!$G$11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kosten'!D25:E123,2,FALSE)*'42'!$G$11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kosten'!D26:E124,2,FALSE)*'42'!$G$11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kosten'!D27:E125,2,FALSE)*'42'!$G$11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kosten'!D28:E126,2,FALSE)*'42'!$G$11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kosten'!D29:E127,2,FALSE)*'42'!$G$11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kosten'!D30:E128,2,FALSE)*'42'!$G$11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kosten'!D31:E129,2,FALSE)*'42'!$G$11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kosten'!D32:E130,2,FALSE)*'42'!$G$11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kosten'!D33:E131,2,FALSE)*'42'!$G$11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kosten'!D34:E132,2,FALSE)*'42'!$G$11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kosten'!D35:E133,2,FALSE)*'42'!$G$11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kosten'!D36:E134,2,FALSE)*'42'!$G$11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kosten'!D37:E135,2,FALSE)*'42'!$G$11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kosten'!D38:E136,2,FALSE)*'42'!$G$11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kosten'!D39:E137,2,FALSE)*'42'!$G$11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kosten'!D40:E138,2,FALSE)*'42'!$G$11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kosten'!D41:E139,2,FALSE)*'42'!$G$11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kosten'!D42:E140,2,FALSE)*'42'!$G$11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kosten'!D43:E141,2,FALSE)*'42'!$G$11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kosten'!D44:E142,2,FALSE)*'42'!$G$11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kosten'!D45:E143,2,FALSE)*'42'!$G$11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kosten'!D46:E144,2,FALSE)*'42'!$G$11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kosten'!D47:E145,2,FALSE)*'42'!$G$11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kosten'!D48:E146,2,FALSE)*'42'!$G$11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kosten'!D49:E147,2,FALSE)*'42'!$G$11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kosten'!D50:E148,2,FALSE)*'42'!$G$11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kosten'!D51:E149,2,FALSE)*'42'!$G$11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kosten'!D52:E150,2,FALSE)*'42'!$G$11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kosten'!D53:E151,2,FALSE)*'42'!$G$11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kosten'!D54:E152,2,FALSE)*'42'!$G$11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kosten'!D55:E153,2,FALSE)*'42'!$G$11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kosten'!D56:E154,2,FALSE)*'42'!$G$11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kosten'!D57:E155,2,FALSE)*'42'!$G$11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kosten'!D58:E156,2,FALSE)*'42'!$G$11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kosten'!D59:E157,2,FALSE)*'42'!$G$11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kosten'!D60:E158,2,FALSE)*'42'!$G$11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kosten'!D61:E159,2,FALSE)*'42'!$G$11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kosten'!D62:E160,2,FALSE)*'42'!$G$11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kosten'!D63:E161,2,FALSE)*'42'!$G$11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kosten'!D64:E162,2,FALSE)*'42'!$G$11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kosten'!D65:E163,2,FALSE)*'42'!$G$11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kosten'!D66:E164,2,FALSE)*'42'!$G$11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kosten'!D67:E165,2,FALSE)*'42'!$G$11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kosten'!D68:E166,2,FALSE)*'42'!$G$11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kosten'!D69:E167,2,FALSE)*'42'!$G$11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kosten'!D70:E168,2,FALSE)*'42'!$G$11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kosten'!D71:E169,2,FALSE)*'42'!$G$11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kosten'!D72:E170,2,FALSE)*'42'!$G$11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kosten'!D73:E171,2,FALSE)*'42'!$G$11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kosten'!D74:E172,2,FALSE)*'42'!$G$11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kosten'!D75:E173,2,FALSE)*'42'!$G$11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kosten'!D76:E174,2,FALSE)*'42'!$G$11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kosten'!D77:E175,2,FALSE)*'42'!$G$11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kosten'!D78:E176,2,FALSE)*'42'!$G$11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kosten'!D79:E177,2,FALSE)*'42'!$G$11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kosten'!D80:E178,2,FALSE)*'42'!$G$11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kosten'!D81:E179,2,FALSE)*'42'!$G$11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kosten'!D82:E180,2,FALSE)*'42'!$G$11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kosten'!D83:E181,2,FALSE)*'42'!$G$11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kosten'!D84:E182,2,FALSE)*'42'!$G$11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kosten'!D85:E183,2,FALSE)*'42'!$G$11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kosten'!D86:E184,2,FALSE)*'42'!$G$11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kosten'!D87:E185,2,FALSE)*'42'!$G$11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kosten'!D88:E186,2,FALSE)*'42'!$G$11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kosten'!D89:E187,2,FALSE)*'42'!$G$11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kosten'!D90:E188,2,FALSE)*'42'!$G$11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kosten'!D91:E189,2,FALSE)*'42'!$G$11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kosten'!D92:E190,2,FALSE)*'42'!$G$11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kosten'!D93:E191,2,FALSE)*'42'!$G$11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kosten'!D94:E192,2,FALSE)*'42'!$G$11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kosten'!D95:E193,2,FALSE)*'42'!$G$11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kosten'!D96:E194,2,FALSE)*'42'!$G$11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kosten'!D97:E195,2,FALSE)*'42'!$G$11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kosten'!D98:E196,2,FALSE)*'42'!$G$11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kosten'!D99:E197,2,FALSE)*'42'!$G$11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kosten'!D100:E198,2,FALSE)*'42'!$G$11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kosten'!D101:E199,2,FALSE)*'42'!$G$11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kosten'!D102:E200,2,FALSE)*'42'!$G$11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kosten'!D103:E201,2,FALSE)*'42'!$G$11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kosten'!D104:E202,2,FALSE)*'42'!$G$11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kosten'!D105:E203,2,FALSE)*'42'!$G$11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kosten'!D106:E204,2,FALSE)*'42'!$G$11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kosten'!D107:E205,2,FALSE)*'42'!$G$11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kosten'!D108:E206,2,FALSE)*'42'!$G$11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kosten'!D109:E207,2,FALSE)*'42'!$G$11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kosten'!D110:E208,2,FALSE)*'42'!$G$11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kosten'!D111:E209,2,FALSE)*'42'!$G$11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kosten'!D112:E210,2,FALSE)*'42'!$G$11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kosten'!D113:E211,2,FALSE)*'42'!$G$11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kosten'!D114:E212,2,FALSE)*'42'!$G$11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kosten'!D115:E213,2,FALSE)*'42'!$G$11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kosten'!D116:E214,2,FALSE)*'42'!$G$11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kosten'!D117:E215,2,FALSE)*'42'!$G$11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kosten'!D118:E216,2,FALSE)*'42'!$G$11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kosten'!D119:E217,2,FALSE)*'42'!$G$11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kosten'!D120:E218,2,FALSE)*'42'!$G$11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kosten'!D121:E219,2,FALSE)*'42'!$G$11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kosten'!D122:E220,2,FALSE)*'42'!$G$11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kosten'!D123:E221,2,FALSE)*'42'!$G$11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kosten'!D124:E222,2,FALSE)*'42'!$G$11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kosten'!D125:E223,2,FALSE)*'42'!$G$11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kosten'!D126:E224,2,FALSE)*'42'!$G$11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kosten'!D127:E225,2,FALSE)*'42'!$G$11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kosten'!D128:E226,2,FALSE)*'42'!$G$11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kosten'!D129:E227,2,FALSE)*'42'!$G$11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kosten'!D130:E228,2,FALSE)*'42'!$G$11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kosten'!D131:E229,2,FALSE)*'42'!$G$11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kosten'!D132:E230,2,FALSE)*'42'!$G$11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kosten'!D133:E231,2,FALSE)*'42'!$G$11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kosten'!D134:E232,2,FALSE)*'42'!$G$11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kosten'!D135:E233,2,FALSE)*'42'!$G$11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kosten'!D136:E234,2,FALSE)*'42'!$G$11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kosten'!D137:E235,2,FALSE)*'42'!$G$11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kosten'!D138:E236,2,FALSE)*'42'!$G$11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kosten'!D139:E237,2,FALSE)*'42'!$G$11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kosten'!D140:E238,2,FALSE)*'42'!$G$11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kosten'!D141:E239,2,FALSE)*'42'!$G$11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kosten'!D142:E240,2,FALSE)*'42'!$G$11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kosten'!D143:E241,2,FALSE)*'42'!$G$11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kosten'!D144:E242,2,FALSE)*'42'!$G$11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kosten'!D145:E243,2,FALSE)*'42'!$G$11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kosten'!D146:E244,2,FALSE)*'42'!$G$11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kosten'!D147:E245,2,FALSE)*'42'!$G$11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kosten'!D148:E246,2,FALSE)*'42'!$G$11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kosten'!D149:E247,2,FALSE)*'42'!$G$11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kosten'!D150:E248,2,FALSE)*'42'!$G$11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kosten'!D151:E249,2,FALSE)*'42'!$G$11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kosten'!D152:E250,2,FALSE)*'42'!$G$11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kosten'!D153:E251,2,FALSE)*'42'!$G$11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kosten'!D154:E252,2,FALSE)*'42'!$G$11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kosten'!D155:E253,2,FALSE)*'42'!$G$11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kosten'!D156:E254,2,FALSE)*'42'!$G$11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kosten'!D157:E255,2,FALSE)*'42'!$G$11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kosten'!D158:E256,2,FALSE)*'42'!$G$11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kosten'!D159:E257,2,FALSE)*'42'!$G$11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kosten'!D160:E258,2,FALSE)*'42'!$G$11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kosten'!D161:E259,2,FALSE)*'42'!$G$11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kosten'!D162:E260,2,FALSE)*'42'!$G$11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kosten'!D163:E261,2,FALSE)*'42'!$G$11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kosten'!D164:E262,2,FALSE)*'42'!$G$11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kosten'!D165:E263,2,FALSE)*'42'!$G$11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kosten'!D166:E264,2,FALSE)*'42'!$G$11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kosten'!D167:E265,2,FALSE)*'42'!$G$11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kosten'!D168:E266,2,FALSE)*'42'!$G$11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kosten'!D169:E267,2,FALSE)*'42'!$G$11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kosten'!D170:E268,2,FALSE)*'42'!$G$11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kosten'!D171:E269,2,FALSE)*'42'!$G$11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kosten'!D172:E270,2,FALSE)*'42'!$G$11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kosten'!D173:E271,2,FALSE)*'42'!$G$11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kosten'!D174:E272,2,FALSE)*'42'!$G$11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kosten'!D175:E273,2,FALSE)*'42'!$G$11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kosten'!D176:E274,2,FALSE)*'42'!$G$11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kosten'!D177:E275,2,FALSE)*'42'!$G$11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kosten'!D178:E276,2,FALSE)*'42'!$G$11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kosten'!D179:E277,2,FALSE)*'42'!$G$11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kosten'!D180:E278,2,FALSE)*'42'!$G$11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kosten'!D181:E279,2,FALSE)*'42'!$G$11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kosten'!D182:E280,2,FALSE)*'42'!$G$11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kosten'!D183:E281,2,FALSE)*'42'!$G$11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kosten'!D184:E282,2,FALSE)*'42'!$G$11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kosten'!D185:E283,2,FALSE)*'42'!$G$11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kosten'!D186:E284,2,FALSE)*'42'!$G$11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kosten'!D187:E285,2,FALSE)*'42'!$G$11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kosten'!D188:E286,2,FALSE)*'42'!$G$11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kosten'!D189:E287,2,FALSE)*'42'!$G$11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kosten'!D190:E288,2,FALSE)*'42'!$G$11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kosten'!D191:E289,2,FALSE)*'42'!$G$11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kosten'!D192:E290,2,FALSE)*'42'!$G$11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kosten'!D193:E291,2,FALSE)*'42'!$G$11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kosten'!D194:E292,2,FALSE)*'42'!$G$11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kosten'!D195:E293,2,FALSE)*'42'!$G$11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kosten'!D196:E294,2,FALSE)*'42'!$G$11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kosten'!D197:E295,2,FALSE)*'42'!$G$11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kosten'!D198:E296,2,FALSE)*'42'!$G$11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kosten'!D199:E297,2,FALSE)*'42'!$G$11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Ys9CGg1ZjELaIPAUJuFj2VK9YC0Ll9mOlBFgSM65xqe71m8ZX+YQWL4DrQIvoAg7R+OcC3889wp5VybSUw/ETw==" saltValue="wQKy+hDH6NuHYqHUyp9HW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7523B55-A875-41EC-8478-01C019D0F3C4}">
          <x14:formula1>
            <xm:f>'Dropdown vloerafw en cat'!$B$2:$B$13</xm:f>
          </x14:formula1>
          <xm:sqref>H5:H199</xm:sqref>
        </x14:dataValidation>
        <x14:dataValidation type="list" allowBlank="1" showInputMessage="1" showErrorMessage="1" xr:uid="{A5C60AB3-C4C5-4EB7-9F0F-F261D3CE94C1}">
          <x14:formula1>
            <xm:f>'Dropdown vloerafw en cat'!$P$2:$P$47</xm:f>
          </x14:formula1>
          <xm:sqref>C5:C199</xm:sqref>
        </x14:dataValidation>
        <x14:dataValidation type="list" allowBlank="1" showInputMessage="1" showErrorMessage="1" xr:uid="{C8B4C8B7-E95E-4D15-93AA-02FEFA89C4BE}">
          <x14:formula1>
            <xm:f>'Dropdown vloerafw en cat'!$K$2:$K$13</xm:f>
          </x14:formula1>
          <xm:sqref>D5:D199</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0D439-28B4-4B16-BAF1-739C8D45009A}">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'43a'!L200/'43a'!M200</f>
        <v>#N/A</v>
      </c>
      <c r="G11" s="142">
        <v>1</v>
      </c>
      <c r="H11" s="139" t="e">
        <f>('43a'!M200*Offertetarief)*G11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GETPIVOTDATA("m2",'43a'!$H$205,"Cat.","G")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GETPIVOTDATA("m2",'43a'!$A$205,"vloerafwerking","Linoleum")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GETPIVOTDATA("m2",'43a'!$A$205,"vloerafwerking","Tapijt")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XPgRenmVMZHn6YRClgtPfIp1iH6hLmiI2vLwIoVCF6D74Oz47Fn75y7UAnW7Ws2cDpVGYnB0imsFuCMNFTZICw==" saltValue="hYJ7qrDYSkAU6gfPCv9AIA=="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A918-9B4C-4845-BAA0-D8289FDEF25B}">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(her)controles'!A47</f>
        <v>43</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kosten'!D5:E103,2,FALSE)*'43'!$G$11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kosten'!D6:E104,2,FALSE)*'43'!$G$11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kosten'!D7:E105,2,FALSE)*'43'!$G$11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kosten'!D8:E106,2,FALSE)*'43'!$G$11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kosten'!D9:E107,2,FALSE)*'43'!$G$11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kosten'!D10:E108,2,FALSE)*'43'!$G$11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kosten'!D11:E109,2,FALSE)*'43'!$G$11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kosten'!D12:E110,2,FALSE)*'43'!$G$11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kosten'!D13:E111,2,FALSE)*'43'!$G$11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kosten'!D14:E112,2,FALSE)*'43'!$G$11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kosten'!D15:E113,2,FALSE)*'43'!$G$11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kosten'!D16:E114,2,FALSE)*'43'!$G$11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kosten'!D17:E115,2,FALSE)*'43'!$G$11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kosten'!D18:E116,2,FALSE)*'43'!$G$11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kosten'!D19:E117,2,FALSE)*'43'!$G$11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kosten'!D20:E118,2,FALSE)*'43'!$G$11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kosten'!D21:E119,2,FALSE)*'43'!$G$11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kosten'!D22:E120,2,FALSE)*'43'!$G$11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kosten'!D23:E121,2,FALSE)*'43'!$G$11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kosten'!D24:E122,2,FALSE)*'43'!$G$11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kosten'!D25:E123,2,FALSE)*'43'!$G$11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kosten'!D26:E124,2,FALSE)*'43'!$G$11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kosten'!D27:E125,2,FALSE)*'43'!$G$11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kosten'!D28:E126,2,FALSE)*'43'!$G$11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kosten'!D29:E127,2,FALSE)*'43'!$G$11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kosten'!D30:E128,2,FALSE)*'43'!$G$11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kosten'!D31:E129,2,FALSE)*'43'!$G$11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kosten'!D32:E130,2,FALSE)*'43'!$G$11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kosten'!D33:E131,2,FALSE)*'43'!$G$11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kosten'!D34:E132,2,FALSE)*'43'!$G$11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kosten'!D35:E133,2,FALSE)*'43'!$G$11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kosten'!D36:E134,2,FALSE)*'43'!$G$11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kosten'!D37:E135,2,FALSE)*'43'!$G$11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kosten'!D38:E136,2,FALSE)*'43'!$G$11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kosten'!D39:E137,2,FALSE)*'43'!$G$11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kosten'!D40:E138,2,FALSE)*'43'!$G$11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kosten'!D41:E139,2,FALSE)*'43'!$G$11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kosten'!D42:E140,2,FALSE)*'43'!$G$11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kosten'!D43:E141,2,FALSE)*'43'!$G$11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kosten'!D44:E142,2,FALSE)*'43'!$G$11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kosten'!D45:E143,2,FALSE)*'43'!$G$11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kosten'!D46:E144,2,FALSE)*'43'!$G$11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kosten'!D47:E145,2,FALSE)*'43'!$G$11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kosten'!D48:E146,2,FALSE)*'43'!$G$11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kosten'!D49:E147,2,FALSE)*'43'!$G$11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kosten'!D50:E148,2,FALSE)*'43'!$G$11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kosten'!D51:E149,2,FALSE)*'43'!$G$11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kosten'!D52:E150,2,FALSE)*'43'!$G$11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kosten'!D53:E151,2,FALSE)*'43'!$G$11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kosten'!D54:E152,2,FALSE)*'43'!$G$11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kosten'!D55:E153,2,FALSE)*'43'!$G$11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kosten'!D56:E154,2,FALSE)*'43'!$G$11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kosten'!D57:E155,2,FALSE)*'43'!$G$11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kosten'!D58:E156,2,FALSE)*'43'!$G$11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kosten'!D59:E157,2,FALSE)*'43'!$G$11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kosten'!D60:E158,2,FALSE)*'43'!$G$11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kosten'!D61:E159,2,FALSE)*'43'!$G$11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kosten'!D62:E160,2,FALSE)*'43'!$G$11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kosten'!D63:E161,2,FALSE)*'43'!$G$11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kosten'!D64:E162,2,FALSE)*'43'!$G$11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kosten'!D65:E163,2,FALSE)*'43'!$G$11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kosten'!D66:E164,2,FALSE)*'43'!$G$11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kosten'!D67:E165,2,FALSE)*'43'!$G$11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kosten'!D68:E166,2,FALSE)*'43'!$G$11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kosten'!D69:E167,2,FALSE)*'43'!$G$11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kosten'!D70:E168,2,FALSE)*'43'!$G$11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kosten'!D71:E169,2,FALSE)*'43'!$G$11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kosten'!D72:E170,2,FALSE)*'43'!$G$11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kosten'!D73:E171,2,FALSE)*'43'!$G$11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kosten'!D74:E172,2,FALSE)*'43'!$G$11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kosten'!D75:E173,2,FALSE)*'43'!$G$11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kosten'!D76:E174,2,FALSE)*'43'!$G$11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kosten'!D77:E175,2,FALSE)*'43'!$G$11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kosten'!D78:E176,2,FALSE)*'43'!$G$11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kosten'!D79:E177,2,FALSE)*'43'!$G$11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kosten'!D80:E178,2,FALSE)*'43'!$G$11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kosten'!D81:E179,2,FALSE)*'43'!$G$11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kosten'!D82:E180,2,FALSE)*'43'!$G$11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kosten'!D83:E181,2,FALSE)*'43'!$G$11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kosten'!D84:E182,2,FALSE)*'43'!$G$11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kosten'!D85:E183,2,FALSE)*'43'!$G$11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kosten'!D86:E184,2,FALSE)*'43'!$G$11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kosten'!D87:E185,2,FALSE)*'43'!$G$11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kosten'!D88:E186,2,FALSE)*'43'!$G$11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kosten'!D89:E187,2,FALSE)*'43'!$G$11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kosten'!D90:E188,2,FALSE)*'43'!$G$11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kosten'!D91:E189,2,FALSE)*'43'!$G$11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kosten'!D92:E190,2,FALSE)*'43'!$G$11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kosten'!D93:E191,2,FALSE)*'43'!$G$11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kosten'!D94:E192,2,FALSE)*'43'!$G$11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kosten'!D95:E193,2,FALSE)*'43'!$G$11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kosten'!D96:E194,2,FALSE)*'43'!$G$11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kosten'!D97:E195,2,FALSE)*'43'!$G$11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kosten'!D98:E196,2,FALSE)*'43'!$G$11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kosten'!D99:E197,2,FALSE)*'43'!$G$11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kosten'!D100:E198,2,FALSE)*'43'!$G$11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kosten'!D101:E199,2,FALSE)*'43'!$G$11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kosten'!D102:E200,2,FALSE)*'43'!$G$11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kosten'!D103:E201,2,FALSE)*'43'!$G$11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kosten'!D104:E202,2,FALSE)*'43'!$G$11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kosten'!D105:E203,2,FALSE)*'43'!$G$11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kosten'!D106:E204,2,FALSE)*'43'!$G$11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kosten'!D107:E205,2,FALSE)*'43'!$G$11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kosten'!D108:E206,2,FALSE)*'43'!$G$11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kosten'!D109:E207,2,FALSE)*'43'!$G$11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kosten'!D110:E208,2,FALSE)*'43'!$G$11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kosten'!D111:E209,2,FALSE)*'43'!$G$11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kosten'!D112:E210,2,FALSE)*'43'!$G$11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kosten'!D113:E211,2,FALSE)*'43'!$G$11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kosten'!D114:E212,2,FALSE)*'43'!$G$11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kosten'!D115:E213,2,FALSE)*'43'!$G$11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kosten'!D116:E214,2,FALSE)*'43'!$G$11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kosten'!D117:E215,2,FALSE)*'43'!$G$11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kosten'!D118:E216,2,FALSE)*'43'!$G$11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kosten'!D119:E217,2,FALSE)*'43'!$G$11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kosten'!D120:E218,2,FALSE)*'43'!$G$11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kosten'!D121:E219,2,FALSE)*'43'!$G$11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kosten'!D122:E220,2,FALSE)*'43'!$G$11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kosten'!D123:E221,2,FALSE)*'43'!$G$11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kosten'!D124:E222,2,FALSE)*'43'!$G$11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kosten'!D125:E223,2,FALSE)*'43'!$G$11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kosten'!D126:E224,2,FALSE)*'43'!$G$11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kosten'!D127:E225,2,FALSE)*'43'!$G$11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kosten'!D128:E226,2,FALSE)*'43'!$G$11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kosten'!D129:E227,2,FALSE)*'43'!$G$11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kosten'!D130:E228,2,FALSE)*'43'!$G$11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kosten'!D131:E229,2,FALSE)*'43'!$G$11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kosten'!D132:E230,2,FALSE)*'43'!$G$11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kosten'!D133:E231,2,FALSE)*'43'!$G$11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kosten'!D134:E232,2,FALSE)*'43'!$G$11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kosten'!D135:E233,2,FALSE)*'43'!$G$11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kosten'!D136:E234,2,FALSE)*'43'!$G$11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kosten'!D137:E235,2,FALSE)*'43'!$G$11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kosten'!D138:E236,2,FALSE)*'43'!$G$11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kosten'!D139:E237,2,FALSE)*'43'!$G$11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kosten'!D140:E238,2,FALSE)*'43'!$G$11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kosten'!D141:E239,2,FALSE)*'43'!$G$11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kosten'!D142:E240,2,FALSE)*'43'!$G$11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kosten'!D143:E241,2,FALSE)*'43'!$G$11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kosten'!D144:E242,2,FALSE)*'43'!$G$11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kosten'!D145:E243,2,FALSE)*'43'!$G$11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kosten'!D146:E244,2,FALSE)*'43'!$G$11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kosten'!D147:E245,2,FALSE)*'43'!$G$11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kosten'!D148:E246,2,FALSE)*'43'!$G$11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kosten'!D149:E247,2,FALSE)*'43'!$G$11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kosten'!D150:E248,2,FALSE)*'43'!$G$11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kosten'!D151:E249,2,FALSE)*'43'!$G$11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kosten'!D152:E250,2,FALSE)*'43'!$G$11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kosten'!D153:E251,2,FALSE)*'43'!$G$11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kosten'!D154:E252,2,FALSE)*'43'!$G$11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kosten'!D155:E253,2,FALSE)*'43'!$G$11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kosten'!D156:E254,2,FALSE)*'43'!$G$11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kosten'!D157:E255,2,FALSE)*'43'!$G$11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kosten'!D158:E256,2,FALSE)*'43'!$G$11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kosten'!D159:E257,2,FALSE)*'43'!$G$11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kosten'!D160:E258,2,FALSE)*'43'!$G$11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kosten'!D161:E259,2,FALSE)*'43'!$G$11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kosten'!D162:E260,2,FALSE)*'43'!$G$11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kosten'!D163:E261,2,FALSE)*'43'!$G$11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kosten'!D164:E262,2,FALSE)*'43'!$G$11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kosten'!D165:E263,2,FALSE)*'43'!$G$11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kosten'!D166:E264,2,FALSE)*'43'!$G$11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kosten'!D167:E265,2,FALSE)*'43'!$G$11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kosten'!D168:E266,2,FALSE)*'43'!$G$11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kosten'!D169:E267,2,FALSE)*'43'!$G$11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kosten'!D170:E268,2,FALSE)*'43'!$G$11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kosten'!D171:E269,2,FALSE)*'43'!$G$11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kosten'!D172:E270,2,FALSE)*'43'!$G$11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kosten'!D173:E271,2,FALSE)*'43'!$G$11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kosten'!D174:E272,2,FALSE)*'43'!$G$11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kosten'!D175:E273,2,FALSE)*'43'!$G$11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kosten'!D176:E274,2,FALSE)*'43'!$G$11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kosten'!D177:E275,2,FALSE)*'43'!$G$11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kosten'!D178:E276,2,FALSE)*'43'!$G$11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kosten'!D179:E277,2,FALSE)*'43'!$G$11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kosten'!D180:E278,2,FALSE)*'43'!$G$11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kosten'!D181:E279,2,FALSE)*'43'!$G$11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kosten'!D182:E280,2,FALSE)*'43'!$G$11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kosten'!D183:E281,2,FALSE)*'43'!$G$11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kosten'!D184:E282,2,FALSE)*'43'!$G$11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kosten'!D185:E283,2,FALSE)*'43'!$G$11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kosten'!D186:E284,2,FALSE)*'43'!$G$11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kosten'!D187:E285,2,FALSE)*'43'!$G$11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kosten'!D188:E286,2,FALSE)*'43'!$G$11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kosten'!D189:E287,2,FALSE)*'43'!$G$11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kosten'!D190:E288,2,FALSE)*'43'!$G$11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kosten'!D191:E289,2,FALSE)*'43'!$G$11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kosten'!D192:E290,2,FALSE)*'43'!$G$11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kosten'!D193:E291,2,FALSE)*'43'!$G$11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kosten'!D194:E292,2,FALSE)*'43'!$G$11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kosten'!D195:E293,2,FALSE)*'43'!$G$11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kosten'!D196:E294,2,FALSE)*'43'!$G$11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kosten'!D197:E295,2,FALSE)*'43'!$G$11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kosten'!D198:E296,2,FALSE)*'43'!$G$11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kosten'!D199:E297,2,FALSE)*'43'!$G$11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7W13tPlwKH2WpTfIlB7FsfSLLwe82EDr5i249WS6G2qSL08tYlvhXHPISmk6ei1na4c6mKG41WF8EkAEit+nbA==" saltValue="s5IKyPJiLURL14BwIn2ZiA=="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6970D15-F7DF-407D-A843-85B132D54A5A}">
          <x14:formula1>
            <xm:f>'Dropdown vloerafw en cat'!$B$2:$B$13</xm:f>
          </x14:formula1>
          <xm:sqref>H5:H199</xm:sqref>
        </x14:dataValidation>
        <x14:dataValidation type="list" allowBlank="1" showInputMessage="1" showErrorMessage="1" xr:uid="{72E490B0-5EB0-4D7B-BC7E-08C2193D1FDE}">
          <x14:formula1>
            <xm:f>'Dropdown vloerafw en cat'!$P$2:$P$47</xm:f>
          </x14:formula1>
          <xm:sqref>C5:C199</xm:sqref>
        </x14:dataValidation>
        <x14:dataValidation type="list" allowBlank="1" showInputMessage="1" showErrorMessage="1" xr:uid="{37125D75-40F3-4879-AEA6-9DAF5E2BA8CC}">
          <x14:formula1>
            <xm:f>'Dropdown vloerafw en cat'!$K$2:$K$13</xm:f>
          </x14:formula1>
          <xm:sqref>D5:D199</xm:sqref>
        </x14:dataValidation>
      </x14:dataValidation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D188-155B-462A-BAFF-B8C45D51224E}">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'44a'!L200/'44a'!M200</f>
        <v>#N/A</v>
      </c>
      <c r="G11" s="142">
        <v>1</v>
      </c>
      <c r="H11" s="139" t="e">
        <f>('44a'!M200*Offertetarief)*G11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GETPIVOTDATA("m2",'44a'!$H$205,"Cat.","G")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GETPIVOTDATA("m2",'44a'!$A$205,"vloerafwerking","Linoleum")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GETPIVOTDATA("m2",'44a'!$A$205,"vloerafwerking","Tapijt")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MRQW3JKWZ27PBE5fvim3zq39SRX+cmGy+uvccsbqq44ZmFoXqqjWyJ2s+gstdinEliHiiylT8FvBJS8Y/Embig==" saltValue="ZWEy/v5sXDgNeKywA1UyB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4CB1-DECF-4968-A5C2-EE568431B9A8}">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(her)controles'!A48</f>
        <v>44</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kosten'!D5:E103,2,FALSE)*'44'!$G$11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kosten'!D6:E104,2,FALSE)*'44'!$G$11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kosten'!D7:E105,2,FALSE)*'44'!$G$11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kosten'!D8:E106,2,FALSE)*'44'!$G$11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kosten'!D9:E107,2,FALSE)*'44'!$G$11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kosten'!D10:E108,2,FALSE)*'44'!$G$11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kosten'!D11:E109,2,FALSE)*'44'!$G$11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kosten'!D12:E110,2,FALSE)*'44'!$G$11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kosten'!D13:E111,2,FALSE)*'44'!$G$11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kosten'!D14:E112,2,FALSE)*'44'!$G$11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kosten'!D15:E113,2,FALSE)*'44'!$G$11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kosten'!D16:E114,2,FALSE)*'44'!$G$11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kosten'!D17:E115,2,FALSE)*'44'!$G$11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kosten'!D18:E116,2,FALSE)*'44'!$G$11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kosten'!D19:E117,2,FALSE)*'44'!$G$11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kosten'!D20:E118,2,FALSE)*'44'!$G$11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kosten'!D21:E119,2,FALSE)*'44'!$G$11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kosten'!D22:E120,2,FALSE)*'44'!$G$11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kosten'!D23:E121,2,FALSE)*'44'!$G$11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kosten'!D24:E122,2,FALSE)*'44'!$G$11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kosten'!D25:E123,2,FALSE)*'44'!$G$11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kosten'!D26:E124,2,FALSE)*'44'!$G$11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kosten'!D27:E125,2,FALSE)*'44'!$G$11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kosten'!D28:E126,2,FALSE)*'44'!$G$11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kosten'!D29:E127,2,FALSE)*'44'!$G$11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kosten'!D30:E128,2,FALSE)*'44'!$G$11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kosten'!D31:E129,2,FALSE)*'44'!$G$11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kosten'!D32:E130,2,FALSE)*'44'!$G$11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kosten'!D33:E131,2,FALSE)*'44'!$G$11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kosten'!D34:E132,2,FALSE)*'44'!$G$11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kosten'!D35:E133,2,FALSE)*'44'!$G$11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kosten'!D36:E134,2,FALSE)*'44'!$G$11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kosten'!D37:E135,2,FALSE)*'44'!$G$11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kosten'!D38:E136,2,FALSE)*'44'!$G$11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kosten'!D39:E137,2,FALSE)*'44'!$G$11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kosten'!D40:E138,2,FALSE)*'44'!$G$11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kosten'!D41:E139,2,FALSE)*'44'!$G$11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kosten'!D42:E140,2,FALSE)*'44'!$G$11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kosten'!D43:E141,2,FALSE)*'44'!$G$11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kosten'!D44:E142,2,FALSE)*'44'!$G$11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kosten'!D45:E143,2,FALSE)*'44'!$G$11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kosten'!D46:E144,2,FALSE)*'44'!$G$11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kosten'!D47:E145,2,FALSE)*'44'!$G$11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kosten'!D48:E146,2,FALSE)*'44'!$G$11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kosten'!D49:E147,2,FALSE)*'44'!$G$11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kosten'!D50:E148,2,FALSE)*'44'!$G$11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kosten'!D51:E149,2,FALSE)*'44'!$G$11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kosten'!D52:E150,2,FALSE)*'44'!$G$11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kosten'!D53:E151,2,FALSE)*'44'!$G$11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kosten'!D54:E152,2,FALSE)*'44'!$G$11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kosten'!D55:E153,2,FALSE)*'44'!$G$11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kosten'!D56:E154,2,FALSE)*'44'!$G$11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kosten'!D57:E155,2,FALSE)*'44'!$G$11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kosten'!D58:E156,2,FALSE)*'44'!$G$11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kosten'!D59:E157,2,FALSE)*'44'!$G$11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kosten'!D60:E158,2,FALSE)*'44'!$G$11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kosten'!D61:E159,2,FALSE)*'44'!$G$11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kosten'!D62:E160,2,FALSE)*'44'!$G$11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kosten'!D63:E161,2,FALSE)*'44'!$G$11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kosten'!D64:E162,2,FALSE)*'44'!$G$11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kosten'!D65:E163,2,FALSE)*'44'!$G$11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kosten'!D66:E164,2,FALSE)*'44'!$G$11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kosten'!D67:E165,2,FALSE)*'44'!$G$11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kosten'!D68:E166,2,FALSE)*'44'!$G$11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kosten'!D69:E167,2,FALSE)*'44'!$G$11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kosten'!D70:E168,2,FALSE)*'44'!$G$11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kosten'!D71:E169,2,FALSE)*'44'!$G$11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kosten'!D72:E170,2,FALSE)*'44'!$G$11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kosten'!D73:E171,2,FALSE)*'44'!$G$11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kosten'!D74:E172,2,FALSE)*'44'!$G$11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kosten'!D75:E173,2,FALSE)*'44'!$G$11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kosten'!D76:E174,2,FALSE)*'44'!$G$11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kosten'!D77:E175,2,FALSE)*'44'!$G$11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kosten'!D78:E176,2,FALSE)*'44'!$G$11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kosten'!D79:E177,2,FALSE)*'44'!$G$11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kosten'!D80:E178,2,FALSE)*'44'!$G$11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kosten'!D81:E179,2,FALSE)*'44'!$G$11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kosten'!D82:E180,2,FALSE)*'44'!$G$11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kosten'!D83:E181,2,FALSE)*'44'!$G$11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kosten'!D84:E182,2,FALSE)*'44'!$G$11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kosten'!D85:E183,2,FALSE)*'44'!$G$11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kosten'!D86:E184,2,FALSE)*'44'!$G$11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kosten'!D87:E185,2,FALSE)*'44'!$G$11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kosten'!D88:E186,2,FALSE)*'44'!$G$11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kosten'!D89:E187,2,FALSE)*'44'!$G$11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kosten'!D90:E188,2,FALSE)*'44'!$G$11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kosten'!D91:E189,2,FALSE)*'44'!$G$11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kosten'!D92:E190,2,FALSE)*'44'!$G$11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kosten'!D93:E191,2,FALSE)*'44'!$G$11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kosten'!D94:E192,2,FALSE)*'44'!$G$11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kosten'!D95:E193,2,FALSE)*'44'!$G$11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kosten'!D96:E194,2,FALSE)*'44'!$G$11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kosten'!D97:E195,2,FALSE)*'44'!$G$11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kosten'!D98:E196,2,FALSE)*'44'!$G$11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kosten'!D99:E197,2,FALSE)*'44'!$G$11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kosten'!D100:E198,2,FALSE)*'44'!$G$11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kosten'!D101:E199,2,FALSE)*'44'!$G$11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kosten'!D102:E200,2,FALSE)*'44'!$G$11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kosten'!D103:E201,2,FALSE)*'44'!$G$11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kosten'!D104:E202,2,FALSE)*'44'!$G$11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kosten'!D105:E203,2,FALSE)*'44'!$G$11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kosten'!D106:E204,2,FALSE)*'44'!$G$11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kosten'!D107:E205,2,FALSE)*'44'!$G$11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kosten'!D108:E206,2,FALSE)*'44'!$G$11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kosten'!D109:E207,2,FALSE)*'44'!$G$11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kosten'!D110:E208,2,FALSE)*'44'!$G$11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kosten'!D111:E209,2,FALSE)*'44'!$G$11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kosten'!D112:E210,2,FALSE)*'44'!$G$11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kosten'!D113:E211,2,FALSE)*'44'!$G$11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kosten'!D114:E212,2,FALSE)*'44'!$G$11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kosten'!D115:E213,2,FALSE)*'44'!$G$11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kosten'!D116:E214,2,FALSE)*'44'!$G$11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kosten'!D117:E215,2,FALSE)*'44'!$G$11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kosten'!D118:E216,2,FALSE)*'44'!$G$11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kosten'!D119:E217,2,FALSE)*'44'!$G$11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kosten'!D120:E218,2,FALSE)*'44'!$G$11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kosten'!D121:E219,2,FALSE)*'44'!$G$11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kosten'!D122:E220,2,FALSE)*'44'!$G$11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kosten'!D123:E221,2,FALSE)*'44'!$G$11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kosten'!D124:E222,2,FALSE)*'44'!$G$11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kosten'!D125:E223,2,FALSE)*'44'!$G$11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kosten'!D126:E224,2,FALSE)*'44'!$G$11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kosten'!D127:E225,2,FALSE)*'44'!$G$11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kosten'!D128:E226,2,FALSE)*'44'!$G$11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kosten'!D129:E227,2,FALSE)*'44'!$G$11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kosten'!D130:E228,2,FALSE)*'44'!$G$11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kosten'!D131:E229,2,FALSE)*'44'!$G$11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kosten'!D132:E230,2,FALSE)*'44'!$G$11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kosten'!D133:E231,2,FALSE)*'44'!$G$11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kosten'!D134:E232,2,FALSE)*'44'!$G$11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kosten'!D135:E233,2,FALSE)*'44'!$G$11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kosten'!D136:E234,2,FALSE)*'44'!$G$11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kosten'!D137:E235,2,FALSE)*'44'!$G$11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kosten'!D138:E236,2,FALSE)*'44'!$G$11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kosten'!D139:E237,2,FALSE)*'44'!$G$11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kosten'!D140:E238,2,FALSE)*'44'!$G$11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kosten'!D141:E239,2,FALSE)*'44'!$G$11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kosten'!D142:E240,2,FALSE)*'44'!$G$11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kosten'!D143:E241,2,FALSE)*'44'!$G$11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kosten'!D144:E242,2,FALSE)*'44'!$G$11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kosten'!D145:E243,2,FALSE)*'44'!$G$11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kosten'!D146:E244,2,FALSE)*'44'!$G$11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kosten'!D147:E245,2,FALSE)*'44'!$G$11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kosten'!D148:E246,2,FALSE)*'44'!$G$11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kosten'!D149:E247,2,FALSE)*'44'!$G$11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kosten'!D150:E248,2,FALSE)*'44'!$G$11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kosten'!D151:E249,2,FALSE)*'44'!$G$11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kosten'!D152:E250,2,FALSE)*'44'!$G$11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kosten'!D153:E251,2,FALSE)*'44'!$G$11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kosten'!D154:E252,2,FALSE)*'44'!$G$11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kosten'!D155:E253,2,FALSE)*'44'!$G$11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kosten'!D156:E254,2,FALSE)*'44'!$G$11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kosten'!D157:E255,2,FALSE)*'44'!$G$11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kosten'!D158:E256,2,FALSE)*'44'!$G$11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kosten'!D159:E257,2,FALSE)*'44'!$G$11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kosten'!D160:E258,2,FALSE)*'44'!$G$11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kosten'!D161:E259,2,FALSE)*'44'!$G$11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kosten'!D162:E260,2,FALSE)*'44'!$G$11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kosten'!D163:E261,2,FALSE)*'44'!$G$11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kosten'!D164:E262,2,FALSE)*'44'!$G$11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kosten'!D165:E263,2,FALSE)*'44'!$G$11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kosten'!D166:E264,2,FALSE)*'44'!$G$11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kosten'!D167:E265,2,FALSE)*'44'!$G$11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kosten'!D168:E266,2,FALSE)*'44'!$G$11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kosten'!D169:E267,2,FALSE)*'44'!$G$11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kosten'!D170:E268,2,FALSE)*'44'!$G$11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kosten'!D171:E269,2,FALSE)*'44'!$G$11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kosten'!D172:E270,2,FALSE)*'44'!$G$11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kosten'!D173:E271,2,FALSE)*'44'!$G$11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kosten'!D174:E272,2,FALSE)*'44'!$G$11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kosten'!D175:E273,2,FALSE)*'44'!$G$11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kosten'!D176:E274,2,FALSE)*'44'!$G$11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kosten'!D177:E275,2,FALSE)*'44'!$G$11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kosten'!D178:E276,2,FALSE)*'44'!$G$11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kosten'!D179:E277,2,FALSE)*'44'!$G$11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kosten'!D180:E278,2,FALSE)*'44'!$G$11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kosten'!D181:E279,2,FALSE)*'44'!$G$11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kosten'!D182:E280,2,FALSE)*'44'!$G$11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kosten'!D183:E281,2,FALSE)*'44'!$G$11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kosten'!D184:E282,2,FALSE)*'44'!$G$11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kosten'!D185:E283,2,FALSE)*'44'!$G$11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kosten'!D186:E284,2,FALSE)*'44'!$G$11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kosten'!D187:E285,2,FALSE)*'44'!$G$11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kosten'!D188:E286,2,FALSE)*'44'!$G$11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kosten'!D189:E287,2,FALSE)*'44'!$G$11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kosten'!D190:E288,2,FALSE)*'44'!$G$11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kosten'!D191:E289,2,FALSE)*'44'!$G$11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kosten'!D192:E290,2,FALSE)*'44'!$G$11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kosten'!D193:E291,2,FALSE)*'44'!$G$11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kosten'!D194:E292,2,FALSE)*'44'!$G$11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kosten'!D195:E293,2,FALSE)*'44'!$G$11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kosten'!D196:E294,2,FALSE)*'44'!$G$11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kosten'!D197:E295,2,FALSE)*'44'!$G$11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kosten'!D198:E296,2,FALSE)*'44'!$G$11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kosten'!D199:E297,2,FALSE)*'44'!$G$11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YajKDNLNJfqlODIeoSqa1QNY8EIL2DjNoZ+P1384z9erH3oTEh+YkZtBOR4ouCQrTRgY04yeLcAxILf+GkpUnw==" saltValue="RzwJjIEKwOnpPzGZ1xBrc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3054DD3-EF4A-4122-9921-31CB84EEDF45}">
          <x14:formula1>
            <xm:f>'Dropdown vloerafw en cat'!$B$2:$B$13</xm:f>
          </x14:formula1>
          <xm:sqref>H5:H199</xm:sqref>
        </x14:dataValidation>
        <x14:dataValidation type="list" allowBlank="1" showInputMessage="1" showErrorMessage="1" xr:uid="{D535A855-B8A0-4E3F-82D3-B936B7AE7064}">
          <x14:formula1>
            <xm:f>'Dropdown vloerafw en cat'!$P$2:$P$47</xm:f>
          </x14:formula1>
          <xm:sqref>C5:C199</xm:sqref>
        </x14:dataValidation>
        <x14:dataValidation type="list" allowBlank="1" showInputMessage="1" showErrorMessage="1" xr:uid="{97BBD172-BF02-41A5-A543-E67AFBEA3FB9}">
          <x14:formula1>
            <xm:f>'Dropdown vloerafw en cat'!$K$2:$K$13</xm:f>
          </x14:formula1>
          <xm:sqref>D5:D199</xm:sqref>
        </x14:dataValidation>
      </x14:dataValidations>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FF77-D303-4E93-8E67-38CB19182006}">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'45a'!L200/'45a'!M200</f>
        <v>#N/A</v>
      </c>
      <c r="G11" s="142">
        <v>1</v>
      </c>
      <c r="H11" s="139" t="e">
        <f>('45a'!M200*Offertetarief)*G11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GETPIVOTDATA("m2",'45a'!$H$205,"Cat.","G")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GETPIVOTDATA("m2",'45a'!$A$205,"vloerafwerking","Linoleum")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GETPIVOTDATA("m2",'45a'!$A$205,"vloerafwerking","Tapijt")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e8PJbqlwNansfqyf0Ht9VGULGCxFFh193UB4jzhfhyK8lnR2f1heZfNG14+Ew0bkmL32BLTnNDPXVmL0CUpeTg==" saltValue="R5zCR6XobrxXfsulUr1lhw=="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9F6E-B1AA-42BE-9CF7-650D388AE95A}">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(her)controles'!A49</f>
        <v>45</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kosten'!D5:E103,2,FALSE)*'45'!$G$11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kosten'!D6:E104,2,FALSE)*'45'!$G$11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kosten'!D7:E105,2,FALSE)*'45'!$G$11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kosten'!D8:E106,2,FALSE)*'45'!$G$11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kosten'!D9:E107,2,FALSE)*'45'!$G$11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kosten'!D10:E108,2,FALSE)*'45'!$G$11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kosten'!D11:E109,2,FALSE)*'45'!$G$11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kosten'!D12:E110,2,FALSE)*'45'!$G$11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kosten'!D13:E111,2,FALSE)*'45'!$G$11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kosten'!D14:E112,2,FALSE)*'45'!$G$11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kosten'!D15:E113,2,FALSE)*'45'!$G$11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kosten'!D16:E114,2,FALSE)*'45'!$G$11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kosten'!D17:E115,2,FALSE)*'45'!$G$11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kosten'!D18:E116,2,FALSE)*'45'!$G$11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kosten'!D19:E117,2,FALSE)*'45'!$G$11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kosten'!D20:E118,2,FALSE)*'45'!$G$11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kosten'!D21:E119,2,FALSE)*'45'!$G$11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kosten'!D22:E120,2,FALSE)*'45'!$G$11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kosten'!D23:E121,2,FALSE)*'45'!$G$11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kosten'!D24:E122,2,FALSE)*'45'!$G$11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kosten'!D25:E123,2,FALSE)*'45'!$G$11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kosten'!D26:E124,2,FALSE)*'45'!$G$11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kosten'!D27:E125,2,FALSE)*'45'!$G$11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kosten'!D28:E126,2,FALSE)*'45'!$G$11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kosten'!D29:E127,2,FALSE)*'45'!$G$11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kosten'!D30:E128,2,FALSE)*'45'!$G$11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kosten'!D31:E129,2,FALSE)*'45'!$G$11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kosten'!D32:E130,2,FALSE)*'45'!$G$11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kosten'!D33:E131,2,FALSE)*'45'!$G$11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kosten'!D34:E132,2,FALSE)*'45'!$G$11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kosten'!D35:E133,2,FALSE)*'45'!$G$11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kosten'!D36:E134,2,FALSE)*'45'!$G$11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kosten'!D37:E135,2,FALSE)*'45'!$G$11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kosten'!D38:E136,2,FALSE)*'45'!$G$11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kosten'!D39:E137,2,FALSE)*'45'!$G$11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kosten'!D40:E138,2,FALSE)*'45'!$G$11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kosten'!D41:E139,2,FALSE)*'45'!$G$11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kosten'!D42:E140,2,FALSE)*'45'!$G$11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kosten'!D43:E141,2,FALSE)*'45'!$G$11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kosten'!D44:E142,2,FALSE)*'45'!$G$11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kosten'!D45:E143,2,FALSE)*'45'!$G$11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kosten'!D46:E144,2,FALSE)*'45'!$G$11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kosten'!D47:E145,2,FALSE)*'45'!$G$11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kosten'!D48:E146,2,FALSE)*'45'!$G$11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kosten'!D49:E147,2,FALSE)*'45'!$G$11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kosten'!D50:E148,2,FALSE)*'45'!$G$11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kosten'!D51:E149,2,FALSE)*'45'!$G$11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kosten'!D52:E150,2,FALSE)*'45'!$G$11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kosten'!D53:E151,2,FALSE)*'45'!$G$11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kosten'!D54:E152,2,FALSE)*'45'!$G$11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kosten'!D55:E153,2,FALSE)*'45'!$G$11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kosten'!D56:E154,2,FALSE)*'45'!$G$11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kosten'!D57:E155,2,FALSE)*'45'!$G$11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kosten'!D58:E156,2,FALSE)*'45'!$G$11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kosten'!D59:E157,2,FALSE)*'45'!$G$11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kosten'!D60:E158,2,FALSE)*'45'!$G$11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kosten'!D61:E159,2,FALSE)*'45'!$G$11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kosten'!D62:E160,2,FALSE)*'45'!$G$11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kosten'!D63:E161,2,FALSE)*'45'!$G$11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kosten'!D64:E162,2,FALSE)*'45'!$G$11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kosten'!D65:E163,2,FALSE)*'45'!$G$11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kosten'!D66:E164,2,FALSE)*'45'!$G$11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kosten'!D67:E165,2,FALSE)*'45'!$G$11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kosten'!D68:E166,2,FALSE)*'45'!$G$11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kosten'!D69:E167,2,FALSE)*'45'!$G$11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kosten'!D70:E168,2,FALSE)*'45'!$G$11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kosten'!D71:E169,2,FALSE)*'45'!$G$11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kosten'!D72:E170,2,FALSE)*'45'!$G$11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kosten'!D73:E171,2,FALSE)*'45'!$G$11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kosten'!D74:E172,2,FALSE)*'45'!$G$11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kosten'!D75:E173,2,FALSE)*'45'!$G$11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kosten'!D76:E174,2,FALSE)*'45'!$G$11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kosten'!D77:E175,2,FALSE)*'45'!$G$11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kosten'!D78:E176,2,FALSE)*'45'!$G$11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kosten'!D79:E177,2,FALSE)*'45'!$G$11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kosten'!D80:E178,2,FALSE)*'45'!$G$11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kosten'!D81:E179,2,FALSE)*'45'!$G$11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kosten'!D82:E180,2,FALSE)*'45'!$G$11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kosten'!D83:E181,2,FALSE)*'45'!$G$11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kosten'!D84:E182,2,FALSE)*'45'!$G$11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kosten'!D85:E183,2,FALSE)*'45'!$G$11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kosten'!D86:E184,2,FALSE)*'45'!$G$11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kosten'!D87:E185,2,FALSE)*'45'!$G$11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kosten'!D88:E186,2,FALSE)*'45'!$G$11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kosten'!D89:E187,2,FALSE)*'45'!$G$11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kosten'!D90:E188,2,FALSE)*'45'!$G$11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kosten'!D91:E189,2,FALSE)*'45'!$G$11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kosten'!D92:E190,2,FALSE)*'45'!$G$11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kosten'!D93:E191,2,FALSE)*'45'!$G$11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kosten'!D94:E192,2,FALSE)*'45'!$G$11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kosten'!D95:E193,2,FALSE)*'45'!$G$11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kosten'!D96:E194,2,FALSE)*'45'!$G$11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kosten'!D97:E195,2,FALSE)*'45'!$G$11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kosten'!D98:E196,2,FALSE)*'45'!$G$11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kosten'!D99:E197,2,FALSE)*'45'!$G$11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kosten'!D100:E198,2,FALSE)*'45'!$G$11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kosten'!D101:E199,2,FALSE)*'45'!$G$11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kosten'!D102:E200,2,FALSE)*'45'!$G$11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kosten'!D103:E201,2,FALSE)*'45'!$G$11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kosten'!D104:E202,2,FALSE)*'45'!$G$11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kosten'!D105:E203,2,FALSE)*'45'!$G$11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kosten'!D106:E204,2,FALSE)*'45'!$G$11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kosten'!D107:E205,2,FALSE)*'45'!$G$11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kosten'!D108:E206,2,FALSE)*'45'!$G$11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kosten'!D109:E207,2,FALSE)*'45'!$G$11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kosten'!D110:E208,2,FALSE)*'45'!$G$11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kosten'!D111:E209,2,FALSE)*'45'!$G$11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kosten'!D112:E210,2,FALSE)*'45'!$G$11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kosten'!D113:E211,2,FALSE)*'45'!$G$11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kosten'!D114:E212,2,FALSE)*'45'!$G$11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kosten'!D115:E213,2,FALSE)*'45'!$G$11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kosten'!D116:E214,2,FALSE)*'45'!$G$11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kosten'!D117:E215,2,FALSE)*'45'!$G$11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kosten'!D118:E216,2,FALSE)*'45'!$G$11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kosten'!D119:E217,2,FALSE)*'45'!$G$11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kosten'!D120:E218,2,FALSE)*'45'!$G$11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kosten'!D121:E219,2,FALSE)*'45'!$G$11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kosten'!D122:E220,2,FALSE)*'45'!$G$11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kosten'!D123:E221,2,FALSE)*'45'!$G$11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kosten'!D124:E222,2,FALSE)*'45'!$G$11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kosten'!D125:E223,2,FALSE)*'45'!$G$11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kosten'!D126:E224,2,FALSE)*'45'!$G$11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kosten'!D127:E225,2,FALSE)*'45'!$G$11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kosten'!D128:E226,2,FALSE)*'45'!$G$11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kosten'!D129:E227,2,FALSE)*'45'!$G$11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kosten'!D130:E228,2,FALSE)*'45'!$G$11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kosten'!D131:E229,2,FALSE)*'45'!$G$11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kosten'!D132:E230,2,FALSE)*'45'!$G$11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kosten'!D133:E231,2,FALSE)*'45'!$G$11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kosten'!D134:E232,2,FALSE)*'45'!$G$11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kosten'!D135:E233,2,FALSE)*'45'!$G$11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kosten'!D136:E234,2,FALSE)*'45'!$G$11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kosten'!D137:E235,2,FALSE)*'45'!$G$11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kosten'!D138:E236,2,FALSE)*'45'!$G$11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kosten'!D139:E237,2,FALSE)*'45'!$G$11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kosten'!D140:E238,2,FALSE)*'45'!$G$11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kosten'!D141:E239,2,FALSE)*'45'!$G$11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kosten'!D142:E240,2,FALSE)*'45'!$G$11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kosten'!D143:E241,2,FALSE)*'45'!$G$11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kosten'!D144:E242,2,FALSE)*'45'!$G$11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kosten'!D145:E243,2,FALSE)*'45'!$G$11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kosten'!D146:E244,2,FALSE)*'45'!$G$11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kosten'!D147:E245,2,FALSE)*'45'!$G$11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kosten'!D148:E246,2,FALSE)*'45'!$G$11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kosten'!D149:E247,2,FALSE)*'45'!$G$11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kosten'!D150:E248,2,FALSE)*'45'!$G$11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kosten'!D151:E249,2,FALSE)*'45'!$G$11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kosten'!D152:E250,2,FALSE)*'45'!$G$11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kosten'!D153:E251,2,FALSE)*'45'!$G$11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kosten'!D154:E252,2,FALSE)*'45'!$G$11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kosten'!D155:E253,2,FALSE)*'45'!$G$11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kosten'!D156:E254,2,FALSE)*'45'!$G$11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kosten'!D157:E255,2,FALSE)*'45'!$G$11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kosten'!D158:E256,2,FALSE)*'45'!$G$11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kosten'!D159:E257,2,FALSE)*'45'!$G$11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kosten'!D160:E258,2,FALSE)*'45'!$G$11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kosten'!D161:E259,2,FALSE)*'45'!$G$11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kosten'!D162:E260,2,FALSE)*'45'!$G$11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kosten'!D163:E261,2,FALSE)*'45'!$G$11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kosten'!D164:E262,2,FALSE)*'45'!$G$11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kosten'!D165:E263,2,FALSE)*'45'!$G$11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kosten'!D166:E264,2,FALSE)*'45'!$G$11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kosten'!D167:E265,2,FALSE)*'45'!$G$11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kosten'!D168:E266,2,FALSE)*'45'!$G$11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kosten'!D169:E267,2,FALSE)*'45'!$G$11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kosten'!D170:E268,2,FALSE)*'45'!$G$11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kosten'!D171:E269,2,FALSE)*'45'!$G$11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kosten'!D172:E270,2,FALSE)*'45'!$G$11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kosten'!D173:E271,2,FALSE)*'45'!$G$11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kosten'!D174:E272,2,FALSE)*'45'!$G$11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kosten'!D175:E273,2,FALSE)*'45'!$G$11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kosten'!D176:E274,2,FALSE)*'45'!$G$11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kosten'!D177:E275,2,FALSE)*'45'!$G$11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kosten'!D178:E276,2,FALSE)*'45'!$G$11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kosten'!D179:E277,2,FALSE)*'45'!$G$11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kosten'!D180:E278,2,FALSE)*'45'!$G$11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kosten'!D181:E279,2,FALSE)*'45'!$G$11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kosten'!D182:E280,2,FALSE)*'45'!$G$11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kosten'!D183:E281,2,FALSE)*'45'!$G$11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kosten'!D184:E282,2,FALSE)*'45'!$G$11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kosten'!D185:E283,2,FALSE)*'45'!$G$11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kosten'!D186:E284,2,FALSE)*'45'!$G$11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kosten'!D187:E285,2,FALSE)*'45'!$G$11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kosten'!D188:E286,2,FALSE)*'45'!$G$11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kosten'!D189:E287,2,FALSE)*'45'!$G$11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kosten'!D190:E288,2,FALSE)*'45'!$G$11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kosten'!D191:E289,2,FALSE)*'45'!$G$11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kosten'!D192:E290,2,FALSE)*'45'!$G$11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kosten'!D193:E291,2,FALSE)*'45'!$G$11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kosten'!D194:E292,2,FALSE)*'45'!$G$11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kosten'!D195:E293,2,FALSE)*'45'!$G$11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kosten'!D196:E294,2,FALSE)*'45'!$G$11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kosten'!D197:E295,2,FALSE)*'45'!$G$11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kosten'!D198:E296,2,FALSE)*'45'!$G$11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kosten'!D199:E297,2,FALSE)*'45'!$G$11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NV5a4psSClI5pJETzspp/fDJyLZ8XfHm4zuPlB1/zfDAdPKBS0F6K2ngMKN9OWohxn1Vidf4+4u4Ncr+lE7Rfg==" saltValue="Q/huUnIY9bKHehu6/adDpg=="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8F81630-BC27-4503-A7BA-A6B015CBD488}">
          <x14:formula1>
            <xm:f>'Dropdown vloerafw en cat'!$B$2:$B$13</xm:f>
          </x14:formula1>
          <xm:sqref>H5:H199</xm:sqref>
        </x14:dataValidation>
        <x14:dataValidation type="list" allowBlank="1" showInputMessage="1" showErrorMessage="1" xr:uid="{10219EFF-9387-4ECA-BA71-F0857A73FE89}">
          <x14:formula1>
            <xm:f>'Dropdown vloerafw en cat'!$P$2:$P$47</xm:f>
          </x14:formula1>
          <xm:sqref>C5:C199</xm:sqref>
        </x14:dataValidation>
        <x14:dataValidation type="list" allowBlank="1" showInputMessage="1" showErrorMessage="1" xr:uid="{135C1E35-B8B8-4EA8-BF12-537FFFCA2221}">
          <x14:formula1>
            <xm:f>'Dropdown vloerafw en cat'!$K$2:$K$13</xm:f>
          </x14:formula1>
          <xm:sqref>D5:D199</xm:sqref>
        </x14:dataValidation>
      </x14:dataValidations>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E076-3787-434B-B08C-DD6126A8649E}">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'46a'!L200/'46a'!M200</f>
        <v>#N/A</v>
      </c>
      <c r="G11" s="142">
        <v>1</v>
      </c>
      <c r="H11" s="139" t="e">
        <f>('46a'!M200*Offertetarief)*G11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GETPIVOTDATA("m2",'46a'!$H$205,"Cat.","G")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GETPIVOTDATA("m2",'46a'!$A$205,"vloerafwerking","Linoleum")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GETPIVOTDATA("m2",'46a'!$A$205,"vloerafwerking","Tapijt")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UpJt3OPVYCukiyETb1AGhKjN699YcMD3A8u0qQIUqevgRfQOmrmTFONuecCQay7nRh32qlgeZBBihNqcLtAsiQ==" saltValue="8pLYMIIKS1EYAvc1O5aGt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370E-3639-4691-91FC-DD39C84E6B00}">
  <sheetPr>
    <tabColor rgb="FF9F9289"/>
  </sheetPr>
  <dimension ref="A1:DM250"/>
  <sheetViews>
    <sheetView zoomScaleNormal="100" workbookViewId="0">
      <pane ySplit="4" topLeftCell="A5" activePane="bottomLeft" state="frozen"/>
      <selection activeCell="H5" sqref="H5"/>
      <selection pane="bottomLeft" activeCell="H5" sqref="H5"/>
    </sheetView>
  </sheetViews>
  <sheetFormatPr defaultRowHeight="15" x14ac:dyDescent="0.25"/>
  <cols>
    <col min="1" max="1" width="10.85546875" style="68" bestFit="1" customWidth="1"/>
    <col min="2" max="2" width="13.5703125" style="68" bestFit="1" customWidth="1"/>
    <col min="3" max="3" width="13.5703125" style="68" customWidth="1"/>
    <col min="4" max="4" width="16.28515625" style="95" bestFit="1" customWidth="1"/>
    <col min="5" max="5" width="4.5703125" style="74" bestFit="1" customWidth="1"/>
    <col min="6" max="6" width="16.7109375" style="74" customWidth="1"/>
    <col min="7" max="7" width="6.5703125" style="65" bestFit="1" customWidth="1"/>
    <col min="8" max="8" width="10.85546875" style="65" bestFit="1" customWidth="1"/>
    <col min="9" max="9" width="13.5703125" style="65" bestFit="1" customWidth="1"/>
    <col min="10" max="10" width="16" style="65" bestFit="1" customWidth="1"/>
    <col min="11" max="11" width="5.7109375" style="65" bestFit="1" customWidth="1"/>
    <col min="12" max="12" width="9.85546875" style="65" bestFit="1" customWidth="1"/>
    <col min="13" max="13" width="13.28515625" style="91" bestFit="1" customWidth="1"/>
    <col min="14" max="14" width="3" style="91" bestFit="1" customWidth="1"/>
    <col min="15" max="15" width="3" style="68" bestFit="1" customWidth="1"/>
    <col min="16" max="16" width="3" style="66" bestFit="1" customWidth="1"/>
    <col min="17" max="17" width="3" style="111" bestFit="1" customWidth="1"/>
    <col min="18" max="25" width="3" style="66" bestFit="1" customWidth="1"/>
    <col min="26" max="26" width="6.28515625" style="66" bestFit="1" customWidth="1"/>
    <col min="27" max="27" width="10" style="111" bestFit="1" customWidth="1"/>
    <col min="28" max="28" width="11.5703125" style="66" customWidth="1"/>
    <col min="29" max="29" width="22.42578125" style="66" customWidth="1"/>
    <col min="30" max="30" width="17.7109375" style="66" customWidth="1"/>
    <col min="31" max="31" width="28.42578125" style="66" customWidth="1"/>
    <col min="32" max="32" width="5" style="66" customWidth="1"/>
    <col min="33" max="33" width="3" style="66" customWidth="1"/>
    <col min="34" max="35" width="5" style="66" customWidth="1"/>
    <col min="36" max="38" width="12" style="66" customWidth="1"/>
    <col min="39" max="39" width="5" style="66" customWidth="1"/>
    <col min="40" max="40" width="6" style="66" customWidth="1"/>
    <col min="41" max="41" width="5" style="66" customWidth="1"/>
    <col min="42" max="45" width="6" style="66" customWidth="1"/>
    <col min="46" max="46" width="12" style="66" customWidth="1"/>
    <col min="47" max="48" width="6" style="66" customWidth="1"/>
    <col min="49" max="50" width="12" style="66" customWidth="1"/>
    <col min="51" max="51" width="5" style="66" customWidth="1"/>
    <col min="52" max="52" width="4" style="66" customWidth="1"/>
    <col min="53" max="54" width="6" style="66" customWidth="1"/>
    <col min="55" max="55" width="5" style="66" customWidth="1"/>
    <col min="56" max="56" width="15" style="66" customWidth="1"/>
    <col min="57" max="57" width="7.5703125" style="66" customWidth="1"/>
    <col min="58" max="58" width="2" style="66" customWidth="1"/>
    <col min="59" max="59" width="5" style="66" customWidth="1"/>
    <col min="60" max="60" width="3" style="66" customWidth="1"/>
    <col min="61" max="61" width="5" style="66" customWidth="1"/>
    <col min="62" max="62" width="11.5703125" style="66" customWidth="1"/>
    <col min="63" max="63" width="8.140625" style="66" customWidth="1"/>
    <col min="64" max="64" width="12.140625" style="66" customWidth="1"/>
    <col min="65" max="65" width="10" style="66" customWidth="1"/>
    <col min="66" max="93" width="19.85546875" style="66" customWidth="1"/>
    <col min="94" max="94" width="19.5703125" style="66" customWidth="1"/>
    <col min="95" max="95" width="26" style="66" customWidth="1"/>
    <col min="96" max="96" width="7.85546875" style="66" customWidth="1"/>
    <col min="97" max="97" width="6.85546875" style="66" customWidth="1"/>
    <col min="98" max="98" width="10.85546875" style="66" bestFit="1" customWidth="1"/>
    <col min="99" max="99" width="8.85546875" style="66" customWidth="1"/>
    <col min="100" max="100" width="4.85546875" style="66" customWidth="1"/>
    <col min="101" max="101" width="7.85546875" style="66" customWidth="1"/>
    <col min="102" max="102" width="6.85546875" style="66" customWidth="1"/>
    <col min="103" max="103" width="10.85546875" style="66" customWidth="1"/>
    <col min="104" max="104" width="8.85546875" style="66" customWidth="1"/>
    <col min="105" max="105" width="6.85546875" style="66" customWidth="1"/>
    <col min="106" max="106" width="10.85546875" style="66" customWidth="1"/>
    <col min="107" max="107" width="10.42578125" style="66" bestFit="1" customWidth="1"/>
    <col min="108" max="108" width="6.85546875" style="66" customWidth="1"/>
    <col min="109" max="109" width="10.85546875" style="66" bestFit="1" customWidth="1"/>
    <col min="110" max="110" width="8.85546875" style="66" customWidth="1"/>
    <col min="111" max="111" width="6.85546875" style="66" customWidth="1"/>
    <col min="112" max="112" width="10.85546875" style="66" bestFit="1" customWidth="1"/>
    <col min="113" max="113" width="10.42578125" style="66" bestFit="1" customWidth="1"/>
    <col min="114" max="115" width="6.85546875" style="66" customWidth="1"/>
    <col min="116" max="116" width="10.85546875" style="66" bestFit="1" customWidth="1"/>
    <col min="117" max="117" width="10.42578125" style="66" bestFit="1" customWidth="1"/>
    <col min="118" max="118" width="12" style="66" bestFit="1" customWidth="1"/>
    <col min="119" max="119" width="11.85546875" style="66" bestFit="1" customWidth="1"/>
    <col min="120" max="120" width="10.42578125" style="66" bestFit="1" customWidth="1"/>
    <col min="121" max="121" width="7.85546875" style="66" customWidth="1"/>
    <col min="122" max="122" width="11.85546875" style="66" bestFit="1" customWidth="1"/>
    <col min="123" max="123" width="10.42578125" style="66" bestFit="1" customWidth="1"/>
    <col min="124" max="124" width="7.85546875" style="66" customWidth="1"/>
    <col min="125" max="125" width="11.85546875" style="66" bestFit="1" customWidth="1"/>
    <col min="126" max="126" width="10.42578125" style="66" bestFit="1" customWidth="1"/>
    <col min="127" max="127" width="6.85546875" style="66" customWidth="1"/>
    <col min="128" max="128" width="7.85546875" style="66" customWidth="1"/>
    <col min="129" max="129" width="12" style="66" bestFit="1" customWidth="1"/>
    <col min="130" max="130" width="11.85546875" style="66" bestFit="1" customWidth="1"/>
    <col min="131" max="131" width="10.42578125" style="66" bestFit="1" customWidth="1"/>
    <col min="132" max="132" width="12" style="66" bestFit="1" customWidth="1"/>
    <col min="133" max="133" width="11.85546875" style="66" bestFit="1" customWidth="1"/>
    <col min="134" max="134" width="8.85546875" style="66" customWidth="1"/>
    <col min="135" max="135" width="7.85546875" style="66" customWidth="1"/>
    <col min="136" max="136" width="11.85546875" style="66" bestFit="1" customWidth="1"/>
    <col min="137" max="137" width="10.42578125" style="66" bestFit="1" customWidth="1"/>
    <col min="138" max="138" width="7.85546875" style="66" customWidth="1"/>
    <col min="139" max="139" width="11.85546875" style="66" bestFit="1" customWidth="1"/>
    <col min="140" max="140" width="10.42578125" style="66" bestFit="1" customWidth="1"/>
    <col min="141" max="141" width="7.85546875" style="66" customWidth="1"/>
    <col min="142" max="142" width="11.85546875" style="66" bestFit="1" customWidth="1"/>
    <col min="143" max="143" width="10.42578125" style="66" bestFit="1" customWidth="1"/>
    <col min="144" max="144" width="7.85546875" style="66" customWidth="1"/>
    <col min="145" max="145" width="11.85546875" style="66" bestFit="1" customWidth="1"/>
    <col min="146" max="146" width="8.85546875" style="66" customWidth="1"/>
    <col min="147" max="147" width="7.85546875" style="66" customWidth="1"/>
    <col min="148" max="148" width="11.85546875" style="66" bestFit="1" customWidth="1"/>
    <col min="149" max="149" width="11.42578125" style="66" bestFit="1" customWidth="1"/>
    <col min="150" max="150" width="7.85546875" style="66" customWidth="1"/>
    <col min="151" max="151" width="11.85546875" style="66" bestFit="1" customWidth="1"/>
    <col min="152" max="152" width="9.85546875" style="66" bestFit="1" customWidth="1"/>
    <col min="153" max="153" width="8.140625" style="66" customWidth="1"/>
    <col min="154" max="155" width="12.140625" style="66" bestFit="1" customWidth="1"/>
    <col min="156" max="156" width="10" style="66" bestFit="1" customWidth="1"/>
    <col min="157" max="16384" width="9.140625" style="66"/>
  </cols>
  <sheetData>
    <row r="1" spans="1:117" x14ac:dyDescent="0.25">
      <c r="A1" s="87" t="s">
        <v>16</v>
      </c>
      <c r="B1" s="90">
        <f>'Kosten VSR (her)controles'!A50</f>
        <v>46</v>
      </c>
      <c r="C1" s="90"/>
      <c r="D1" s="94">
        <f>VLOOKUP(B1,'Kosten VSR (her)controles'!A5:E54,3)</f>
        <v>0</v>
      </c>
      <c r="E1" s="97"/>
      <c r="F1" s="96"/>
      <c r="G1" s="59"/>
      <c r="H1" s="88" t="s">
        <v>125</v>
      </c>
      <c r="I1" s="59" t="str">
        <f>opdrachtgever</f>
        <v>Gemeente Midden-Drenthe</v>
      </c>
      <c r="J1" s="59"/>
      <c r="K1" s="59"/>
      <c r="L1" s="17"/>
      <c r="N1" s="109"/>
      <c r="O1" s="110"/>
      <c r="P1" s="111"/>
      <c r="R1" s="111"/>
      <c r="S1" s="111"/>
      <c r="T1" s="111"/>
      <c r="U1" s="111"/>
      <c r="V1" s="111"/>
      <c r="W1" s="111"/>
      <c r="X1" s="111"/>
      <c r="Y1" s="111"/>
      <c r="Z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row>
    <row r="2" spans="1:117" x14ac:dyDescent="0.25">
      <c r="A2" s="87" t="s">
        <v>33</v>
      </c>
      <c r="B2" s="16"/>
      <c r="C2" s="16"/>
      <c r="D2" s="94">
        <f>VLOOKUP(B1,'Kosten VSR (her)controles'!A5:E54,4)</f>
        <v>0</v>
      </c>
      <c r="E2" s="96">
        <f>VLOOKUP(B1,'Kosten VSR (her)controles'!A5:E54,5)</f>
        <v>0</v>
      </c>
      <c r="F2" s="96"/>
      <c r="G2" s="59"/>
      <c r="H2" s="59"/>
      <c r="I2" s="89"/>
      <c r="J2" s="89"/>
      <c r="K2" s="59"/>
      <c r="L2" s="17"/>
      <c r="N2" s="109"/>
      <c r="O2" s="110"/>
      <c r="P2" s="111"/>
      <c r="R2" s="111"/>
      <c r="S2" s="111"/>
      <c r="T2" s="111"/>
      <c r="U2" s="111"/>
      <c r="V2" s="111"/>
      <c r="W2" s="111"/>
      <c r="X2" s="111"/>
      <c r="Y2" s="111"/>
      <c r="Z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row>
    <row r="3" spans="1:117" x14ac:dyDescent="0.25">
      <c r="A3" s="114"/>
      <c r="B3" s="115"/>
      <c r="C3" s="115"/>
      <c r="D3" s="116"/>
      <c r="E3" s="117"/>
      <c r="F3" s="117"/>
      <c r="G3" s="118"/>
      <c r="H3" s="118"/>
      <c r="I3" s="118"/>
      <c r="J3" s="118"/>
      <c r="K3" s="118"/>
      <c r="L3" s="118"/>
      <c r="M3" s="119"/>
      <c r="N3" s="112"/>
      <c r="O3" s="111"/>
      <c r="P3" s="111"/>
      <c r="R3" s="111"/>
      <c r="S3" s="111"/>
      <c r="T3" s="111"/>
      <c r="U3" s="111"/>
      <c r="V3" s="111"/>
      <c r="W3" s="111"/>
      <c r="X3" s="111"/>
      <c r="Y3" s="111"/>
      <c r="Z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row>
    <row r="4" spans="1:117" x14ac:dyDescent="0.25">
      <c r="A4" s="120" t="s">
        <v>278</v>
      </c>
      <c r="B4" s="120" t="s">
        <v>34</v>
      </c>
      <c r="C4" s="120" t="s">
        <v>279</v>
      </c>
      <c r="D4" s="121" t="s">
        <v>154</v>
      </c>
      <c r="E4" s="122" t="s">
        <v>35</v>
      </c>
      <c r="F4" s="122" t="s">
        <v>36</v>
      </c>
      <c r="G4" s="120" t="s">
        <v>14</v>
      </c>
      <c r="H4" s="120" t="s">
        <v>120</v>
      </c>
      <c r="I4" s="120" t="s">
        <v>121</v>
      </c>
      <c r="J4" s="120" t="s">
        <v>257</v>
      </c>
      <c r="K4" s="120" t="s">
        <v>126</v>
      </c>
      <c r="L4" s="120" t="s">
        <v>37</v>
      </c>
      <c r="M4" s="123" t="s">
        <v>127</v>
      </c>
      <c r="N4" s="111"/>
      <c r="O4" s="111"/>
      <c r="P4" s="111"/>
      <c r="R4" s="111"/>
      <c r="S4" s="111"/>
      <c r="T4" s="111"/>
      <c r="U4" s="111"/>
      <c r="V4" s="111"/>
      <c r="W4" s="111"/>
      <c r="X4" s="111"/>
      <c r="Y4" s="111"/>
      <c r="Z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x14ac:dyDescent="0.25">
      <c r="A5" s="124"/>
      <c r="B5" s="125"/>
      <c r="C5" s="129"/>
      <c r="D5" s="129"/>
      <c r="E5" s="126"/>
      <c r="F5" s="126" t="e">
        <f>VLOOKUP(D5,'Normen en kosten'!$A$5:$B$103,2,FALSE)</f>
        <v>#N/A</v>
      </c>
      <c r="G5" s="125"/>
      <c r="H5" s="125"/>
      <c r="I5" s="125"/>
      <c r="J5" s="125" t="e">
        <f>F5&amp;I5</f>
        <v>#N/A</v>
      </c>
      <c r="K5" s="127" t="e">
        <f>+VLOOKUP(J5,'Normen en kosten'!D5:E103,2,FALSE)*'46'!$G$11</f>
        <v>#N/A</v>
      </c>
      <c r="L5" s="125">
        <f t="shared" ref="L5:L68" si="0">+I5*G5</f>
        <v>0</v>
      </c>
      <c r="M5" s="128" t="e">
        <f>+IF(K5=0,0,L5/K5)</f>
        <v>#N/A</v>
      </c>
      <c r="N5" s="109"/>
      <c r="O5" s="113"/>
      <c r="P5" s="113"/>
      <c r="Q5" s="47"/>
      <c r="R5" s="111"/>
      <c r="S5" s="47"/>
      <c r="T5" s="47"/>
      <c r="U5" s="47"/>
      <c r="V5" s="47"/>
      <c r="W5" s="111"/>
      <c r="X5" s="111"/>
      <c r="Y5" s="111"/>
      <c r="Z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row>
    <row r="6" spans="1:117" x14ac:dyDescent="0.25">
      <c r="A6" s="124"/>
      <c r="B6" s="125"/>
      <c r="C6" s="129"/>
      <c r="D6" s="129"/>
      <c r="E6" s="126"/>
      <c r="F6" s="126" t="e">
        <f>VLOOKUP(D6,'Normen en kosten'!$A$5:$B$103,2,FALSE)</f>
        <v>#N/A</v>
      </c>
      <c r="G6" s="125"/>
      <c r="H6" s="125"/>
      <c r="I6" s="125"/>
      <c r="J6" s="125" t="e">
        <f t="shared" ref="J6:J69" si="1">F6&amp;I6</f>
        <v>#N/A</v>
      </c>
      <c r="K6" s="127" t="e">
        <f>+VLOOKUP(J6,'Normen en kosten'!D6:E104,2,FALSE)*'46'!$G$11</f>
        <v>#N/A</v>
      </c>
      <c r="L6" s="125">
        <f t="shared" si="0"/>
        <v>0</v>
      </c>
      <c r="M6" s="128" t="e">
        <f t="shared" ref="M6:M69" si="2">+IF(K6=0,0,L6/K6)</f>
        <v>#N/A</v>
      </c>
      <c r="N6" s="109"/>
      <c r="O6" s="47"/>
      <c r="P6" s="47"/>
      <c r="Q6" s="47"/>
      <c r="R6" s="111"/>
      <c r="S6" s="47"/>
      <c r="T6" s="47"/>
      <c r="U6" s="47"/>
      <c r="V6" s="47"/>
      <c r="W6" s="111"/>
      <c r="X6" s="111"/>
      <c r="Y6" s="111"/>
      <c r="Z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x14ac:dyDescent="0.25">
      <c r="A7" s="124"/>
      <c r="B7" s="125"/>
      <c r="C7" s="129"/>
      <c r="D7" s="129"/>
      <c r="E7" s="126"/>
      <c r="F7" s="126" t="e">
        <f>VLOOKUP(D7,'Normen en kosten'!$A$5:$B$103,2,FALSE)</f>
        <v>#N/A</v>
      </c>
      <c r="G7" s="125"/>
      <c r="H7" s="125"/>
      <c r="I7" s="125"/>
      <c r="J7" s="125" t="e">
        <f t="shared" si="1"/>
        <v>#N/A</v>
      </c>
      <c r="K7" s="127" t="e">
        <f>+VLOOKUP(J7,'Normen en kosten'!D7:E105,2,FALSE)*'46'!$G$11</f>
        <v>#N/A</v>
      </c>
      <c r="L7" s="125">
        <f t="shared" si="0"/>
        <v>0</v>
      </c>
      <c r="M7" s="128" t="e">
        <f t="shared" si="2"/>
        <v>#N/A</v>
      </c>
      <c r="N7" s="109"/>
      <c r="O7" s="47"/>
      <c r="P7" s="47"/>
      <c r="Q7" s="47"/>
      <c r="R7" s="111"/>
      <c r="S7" s="47"/>
      <c r="T7" s="47"/>
      <c r="U7" s="47"/>
      <c r="V7" s="47"/>
      <c r="W7" s="111"/>
      <c r="X7" s="111"/>
      <c r="Y7" s="111"/>
      <c r="Z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x14ac:dyDescent="0.25">
      <c r="A8" s="124"/>
      <c r="B8" s="125"/>
      <c r="C8" s="129"/>
      <c r="D8" s="129"/>
      <c r="E8" s="126"/>
      <c r="F8" s="126" t="e">
        <f>VLOOKUP(D8,'Normen en kosten'!$A$5:$B$103,2,FALSE)</f>
        <v>#N/A</v>
      </c>
      <c r="G8" s="125"/>
      <c r="H8" s="125"/>
      <c r="I8" s="125"/>
      <c r="J8" s="125" t="e">
        <f t="shared" si="1"/>
        <v>#N/A</v>
      </c>
      <c r="K8" s="127" t="e">
        <f>+VLOOKUP(J8,'Normen en kosten'!D8:E106,2,FALSE)*'46'!$G$11</f>
        <v>#N/A</v>
      </c>
      <c r="L8" s="125">
        <f t="shared" si="0"/>
        <v>0</v>
      </c>
      <c r="M8" s="128" t="e">
        <f t="shared" si="2"/>
        <v>#N/A</v>
      </c>
      <c r="N8" s="109"/>
      <c r="O8" s="47"/>
      <c r="P8" s="47"/>
      <c r="Q8" s="47"/>
      <c r="R8" s="111"/>
      <c r="S8" s="47"/>
      <c r="T8" s="47"/>
      <c r="U8" s="47"/>
      <c r="V8" s="47"/>
      <c r="W8" s="111"/>
      <c r="X8" s="111"/>
      <c r="Y8" s="111"/>
      <c r="Z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x14ac:dyDescent="0.25">
      <c r="A9" s="124"/>
      <c r="B9" s="125"/>
      <c r="C9" s="129"/>
      <c r="D9" s="129"/>
      <c r="E9" s="126"/>
      <c r="F9" s="126" t="e">
        <f>VLOOKUP(D9,'Normen en kosten'!$A$5:$B$103,2,FALSE)</f>
        <v>#N/A</v>
      </c>
      <c r="G9" s="125"/>
      <c r="H9" s="125"/>
      <c r="I9" s="125"/>
      <c r="J9" s="125" t="e">
        <f t="shared" si="1"/>
        <v>#N/A</v>
      </c>
      <c r="K9" s="127" t="e">
        <f>+VLOOKUP(J9,'Normen en kosten'!D9:E107,2,FALSE)*'46'!$G$11</f>
        <v>#N/A</v>
      </c>
      <c r="L9" s="125">
        <f t="shared" si="0"/>
        <v>0</v>
      </c>
      <c r="M9" s="128" t="e">
        <f t="shared" si="2"/>
        <v>#N/A</v>
      </c>
      <c r="N9" s="109"/>
      <c r="O9" s="47"/>
      <c r="P9" s="47"/>
      <c r="Q9" s="47"/>
      <c r="R9" s="111"/>
      <c r="S9" s="47"/>
      <c r="T9" s="47"/>
      <c r="U9" s="47"/>
      <c r="V9" s="47"/>
      <c r="W9" s="111"/>
      <c r="X9" s="111"/>
      <c r="Y9" s="111"/>
      <c r="Z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x14ac:dyDescent="0.25">
      <c r="A10" s="124"/>
      <c r="B10" s="125"/>
      <c r="C10" s="129"/>
      <c r="D10" s="129"/>
      <c r="E10" s="126"/>
      <c r="F10" s="126" t="e">
        <f>VLOOKUP(D10,'Normen en kosten'!$A$5:$B$103,2,FALSE)</f>
        <v>#N/A</v>
      </c>
      <c r="G10" s="125"/>
      <c r="H10" s="125"/>
      <c r="I10" s="125"/>
      <c r="J10" s="125" t="e">
        <f t="shared" si="1"/>
        <v>#N/A</v>
      </c>
      <c r="K10" s="127" t="e">
        <f>+VLOOKUP(J10,'Normen en kosten'!D10:E108,2,FALSE)*'46'!$G$11</f>
        <v>#N/A</v>
      </c>
      <c r="L10" s="125">
        <f t="shared" si="0"/>
        <v>0</v>
      </c>
      <c r="M10" s="128" t="e">
        <f t="shared" si="2"/>
        <v>#N/A</v>
      </c>
      <c r="N10" s="109"/>
      <c r="O10" s="47"/>
      <c r="P10" s="47"/>
      <c r="Q10" s="47"/>
      <c r="R10" s="111"/>
      <c r="S10" s="47"/>
      <c r="T10" s="47"/>
      <c r="U10" s="47"/>
      <c r="V10" s="47"/>
      <c r="W10" s="111"/>
      <c r="X10" s="111"/>
      <c r="Y10" s="111"/>
      <c r="Z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row>
    <row r="11" spans="1:117" x14ac:dyDescent="0.25">
      <c r="A11" s="124"/>
      <c r="B11" s="125"/>
      <c r="C11" s="129"/>
      <c r="D11" s="129"/>
      <c r="E11" s="126"/>
      <c r="F11" s="126" t="e">
        <f>VLOOKUP(D11,'Normen en kosten'!$A$5:$B$103,2,FALSE)</f>
        <v>#N/A</v>
      </c>
      <c r="G11" s="125"/>
      <c r="H11" s="125"/>
      <c r="I11" s="125"/>
      <c r="J11" s="125" t="e">
        <f t="shared" si="1"/>
        <v>#N/A</v>
      </c>
      <c r="K11" s="127" t="e">
        <f>+VLOOKUP(J11,'Normen en kosten'!D11:E109,2,FALSE)*'46'!$G$11</f>
        <v>#N/A</v>
      </c>
      <c r="L11" s="125">
        <f t="shared" si="0"/>
        <v>0</v>
      </c>
      <c r="M11" s="128" t="e">
        <f t="shared" si="2"/>
        <v>#N/A</v>
      </c>
      <c r="N11" s="109"/>
      <c r="O11" s="47"/>
      <c r="P11" s="47"/>
      <c r="Q11" s="47"/>
      <c r="R11" s="111"/>
      <c r="S11" s="47"/>
      <c r="T11" s="47"/>
      <c r="U11" s="47"/>
      <c r="V11" s="47"/>
      <c r="W11" s="111"/>
      <c r="X11" s="111"/>
      <c r="Y11" s="111"/>
      <c r="Z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x14ac:dyDescent="0.25">
      <c r="A12" s="124"/>
      <c r="B12" s="125"/>
      <c r="C12" s="129"/>
      <c r="D12" s="129"/>
      <c r="E12" s="126"/>
      <c r="F12" s="126" t="e">
        <f>VLOOKUP(D12,'Normen en kosten'!$A$5:$B$103,2,FALSE)</f>
        <v>#N/A</v>
      </c>
      <c r="G12" s="125"/>
      <c r="H12" s="125"/>
      <c r="I12" s="125"/>
      <c r="J12" s="125" t="e">
        <f t="shared" si="1"/>
        <v>#N/A</v>
      </c>
      <c r="K12" s="127" t="e">
        <f>+VLOOKUP(J12,'Normen en kosten'!D12:E110,2,FALSE)*'46'!$G$11</f>
        <v>#N/A</v>
      </c>
      <c r="L12" s="125">
        <f t="shared" si="0"/>
        <v>0</v>
      </c>
      <c r="M12" s="128" t="e">
        <f t="shared" si="2"/>
        <v>#N/A</v>
      </c>
      <c r="N12" s="109"/>
      <c r="O12" s="47"/>
      <c r="P12" s="47"/>
      <c r="Q12" s="47"/>
      <c r="R12" s="111"/>
      <c r="S12" s="47"/>
      <c r="T12" s="47"/>
      <c r="U12" s="47"/>
      <c r="V12" s="47"/>
      <c r="W12" s="111"/>
      <c r="X12" s="111"/>
      <c r="Y12" s="111"/>
      <c r="Z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x14ac:dyDescent="0.25">
      <c r="A13" s="124"/>
      <c r="B13" s="125"/>
      <c r="C13" s="129"/>
      <c r="D13" s="129"/>
      <c r="E13" s="126"/>
      <c r="F13" s="126" t="e">
        <f>VLOOKUP(D13,'Normen en kosten'!$A$5:$B$103,2,FALSE)</f>
        <v>#N/A</v>
      </c>
      <c r="G13" s="125"/>
      <c r="H13" s="125"/>
      <c r="I13" s="125"/>
      <c r="J13" s="125" t="e">
        <f t="shared" si="1"/>
        <v>#N/A</v>
      </c>
      <c r="K13" s="127" t="e">
        <f>+VLOOKUP(J13,'Normen en kosten'!D13:E111,2,FALSE)*'46'!$G$11</f>
        <v>#N/A</v>
      </c>
      <c r="L13" s="125">
        <f t="shared" si="0"/>
        <v>0</v>
      </c>
      <c r="M13" s="128" t="e">
        <f t="shared" si="2"/>
        <v>#N/A</v>
      </c>
      <c r="N13" s="109"/>
      <c r="O13" s="47"/>
      <c r="P13" s="47"/>
      <c r="Q13" s="47"/>
      <c r="R13" s="47"/>
      <c r="S13" s="47"/>
      <c r="T13" s="47"/>
      <c r="U13" s="47"/>
      <c r="V13" s="47"/>
      <c r="W13" s="111"/>
      <c r="X13" s="111"/>
      <c r="Y13" s="111"/>
      <c r="Z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x14ac:dyDescent="0.25">
      <c r="A14" s="124"/>
      <c r="B14" s="125"/>
      <c r="C14" s="129"/>
      <c r="D14" s="129"/>
      <c r="E14" s="126"/>
      <c r="F14" s="126" t="e">
        <f>VLOOKUP(D14,'Normen en kosten'!$A$5:$B$103,2,FALSE)</f>
        <v>#N/A</v>
      </c>
      <c r="G14" s="125"/>
      <c r="H14" s="125"/>
      <c r="I14" s="125"/>
      <c r="J14" s="125" t="e">
        <f t="shared" si="1"/>
        <v>#N/A</v>
      </c>
      <c r="K14" s="127" t="e">
        <f>+VLOOKUP(J14,'Normen en kosten'!D14:E112,2,FALSE)*'46'!$G$11</f>
        <v>#N/A</v>
      </c>
      <c r="L14" s="125">
        <f t="shared" si="0"/>
        <v>0</v>
      </c>
      <c r="M14" s="128" t="e">
        <f t="shared" si="2"/>
        <v>#N/A</v>
      </c>
      <c r="N14" s="109"/>
      <c r="O14" s="47"/>
      <c r="P14" s="47"/>
      <c r="Q14" s="47"/>
      <c r="R14" s="47"/>
      <c r="S14" s="47"/>
      <c r="T14" s="47"/>
      <c r="U14" s="47"/>
      <c r="V14" s="47"/>
      <c r="W14" s="111"/>
      <c r="X14" s="111"/>
      <c r="Y14" s="111"/>
      <c r="Z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x14ac:dyDescent="0.25">
      <c r="A15" s="124"/>
      <c r="B15" s="125"/>
      <c r="C15" s="129"/>
      <c r="D15" s="129"/>
      <c r="E15" s="126"/>
      <c r="F15" s="126" t="e">
        <f>VLOOKUP(D15,'Normen en kosten'!$A$5:$B$103,2,FALSE)</f>
        <v>#N/A</v>
      </c>
      <c r="G15" s="125"/>
      <c r="H15" s="125"/>
      <c r="I15" s="125"/>
      <c r="J15" s="125" t="e">
        <f t="shared" si="1"/>
        <v>#N/A</v>
      </c>
      <c r="K15" s="127" t="e">
        <f>+VLOOKUP(J15,'Normen en kosten'!D15:E113,2,FALSE)*'46'!$G$11</f>
        <v>#N/A</v>
      </c>
      <c r="L15" s="125">
        <f t="shared" si="0"/>
        <v>0</v>
      </c>
      <c r="M15" s="128" t="e">
        <f t="shared" si="2"/>
        <v>#N/A</v>
      </c>
      <c r="N15" s="109"/>
      <c r="O15" s="47"/>
      <c r="P15" s="47"/>
      <c r="Q15" s="47"/>
      <c r="R15" s="47"/>
      <c r="S15" s="47"/>
      <c r="T15" s="47"/>
      <c r="U15" s="47"/>
      <c r="V15" s="47"/>
      <c r="W15" s="111"/>
      <c r="X15" s="111"/>
      <c r="Y15" s="111"/>
      <c r="Z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x14ac:dyDescent="0.25">
      <c r="A16" s="124"/>
      <c r="B16" s="125"/>
      <c r="C16" s="129"/>
      <c r="D16" s="129"/>
      <c r="E16" s="126"/>
      <c r="F16" s="126" t="e">
        <f>VLOOKUP(D16,'Normen en kosten'!$A$5:$B$103,2,FALSE)</f>
        <v>#N/A</v>
      </c>
      <c r="G16" s="125"/>
      <c r="H16" s="125"/>
      <c r="I16" s="125"/>
      <c r="J16" s="125" t="e">
        <f t="shared" si="1"/>
        <v>#N/A</v>
      </c>
      <c r="K16" s="127" t="e">
        <f>+VLOOKUP(J16,'Normen en kosten'!D16:E114,2,FALSE)*'46'!$G$11</f>
        <v>#N/A</v>
      </c>
      <c r="L16" s="125">
        <f t="shared" si="0"/>
        <v>0</v>
      </c>
      <c r="M16" s="128" t="e">
        <f t="shared" si="2"/>
        <v>#N/A</v>
      </c>
      <c r="N16" s="109"/>
      <c r="O16" s="47"/>
      <c r="P16" s="47"/>
      <c r="Q16" s="47"/>
      <c r="R16" s="47"/>
      <c r="S16" s="47"/>
      <c r="T16" s="47"/>
      <c r="U16" s="47"/>
      <c r="V16" s="47"/>
      <c r="W16" s="111"/>
      <c r="X16" s="111"/>
      <c r="Y16" s="111"/>
      <c r="Z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x14ac:dyDescent="0.25">
      <c r="A17" s="124"/>
      <c r="B17" s="125"/>
      <c r="C17" s="129"/>
      <c r="D17" s="129"/>
      <c r="E17" s="126"/>
      <c r="F17" s="126" t="e">
        <f>VLOOKUP(D17,'Normen en kosten'!$A$5:$B$103,2,FALSE)</f>
        <v>#N/A</v>
      </c>
      <c r="G17" s="125"/>
      <c r="H17" s="125"/>
      <c r="I17" s="125"/>
      <c r="J17" s="125" t="e">
        <f t="shared" si="1"/>
        <v>#N/A</v>
      </c>
      <c r="K17" s="127" t="e">
        <f>+VLOOKUP(J17,'Normen en kosten'!D17:E115,2,FALSE)*'46'!$G$11</f>
        <v>#N/A</v>
      </c>
      <c r="L17" s="125">
        <f t="shared" si="0"/>
        <v>0</v>
      </c>
      <c r="M17" s="128" t="e">
        <f t="shared" si="2"/>
        <v>#N/A</v>
      </c>
      <c r="N17" s="109"/>
      <c r="O17" s="47"/>
      <c r="P17" s="47"/>
      <c r="Q17" s="47"/>
      <c r="R17" s="47"/>
      <c r="S17" s="47"/>
      <c r="T17" s="47"/>
      <c r="U17" s="47"/>
      <c r="V17" s="47"/>
      <c r="W17" s="111"/>
      <c r="X17" s="111"/>
      <c r="Y17" s="111"/>
      <c r="Z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x14ac:dyDescent="0.25">
      <c r="A18" s="124"/>
      <c r="B18" s="125"/>
      <c r="C18" s="129"/>
      <c r="D18" s="129"/>
      <c r="E18" s="126"/>
      <c r="F18" s="126" t="e">
        <f>VLOOKUP(D18,'Normen en kosten'!$A$5:$B$103,2,FALSE)</f>
        <v>#N/A</v>
      </c>
      <c r="G18" s="125"/>
      <c r="H18" s="125"/>
      <c r="I18" s="125"/>
      <c r="J18" s="125" t="e">
        <f t="shared" si="1"/>
        <v>#N/A</v>
      </c>
      <c r="K18" s="127" t="e">
        <f>+VLOOKUP(J18,'Normen en kosten'!D18:E116,2,FALSE)*'46'!$G$11</f>
        <v>#N/A</v>
      </c>
      <c r="L18" s="125">
        <f t="shared" si="0"/>
        <v>0</v>
      </c>
      <c r="M18" s="128" t="e">
        <f t="shared" si="2"/>
        <v>#N/A</v>
      </c>
      <c r="N18" s="109"/>
      <c r="O18" s="47"/>
      <c r="P18" s="47"/>
      <c r="Q18" s="47"/>
      <c r="R18" s="47"/>
      <c r="S18" s="47"/>
      <c r="T18" s="47"/>
      <c r="U18" s="47"/>
      <c r="V18" s="47"/>
      <c r="W18" s="111"/>
      <c r="X18" s="111"/>
      <c r="Y18" s="111"/>
      <c r="Z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x14ac:dyDescent="0.25">
      <c r="A19" s="124"/>
      <c r="B19" s="125"/>
      <c r="C19" s="129"/>
      <c r="D19" s="129"/>
      <c r="E19" s="126"/>
      <c r="F19" s="126" t="e">
        <f>VLOOKUP(D19,'Normen en kosten'!$A$5:$B$103,2,FALSE)</f>
        <v>#N/A</v>
      </c>
      <c r="G19" s="125"/>
      <c r="H19" s="125"/>
      <c r="I19" s="125"/>
      <c r="J19" s="125" t="e">
        <f t="shared" si="1"/>
        <v>#N/A</v>
      </c>
      <c r="K19" s="127" t="e">
        <f>+VLOOKUP(J19,'Normen en kosten'!D19:E117,2,FALSE)*'46'!$G$11</f>
        <v>#N/A</v>
      </c>
      <c r="L19" s="125">
        <f t="shared" si="0"/>
        <v>0</v>
      </c>
      <c r="M19" s="128" t="e">
        <f t="shared" si="2"/>
        <v>#N/A</v>
      </c>
      <c r="N19" s="109"/>
      <c r="O19" s="47"/>
      <c r="P19" s="47"/>
      <c r="Q19" s="47"/>
      <c r="R19" s="47"/>
      <c r="S19" s="47"/>
      <c r="T19" s="47"/>
      <c r="U19" s="47"/>
      <c r="V19" s="47"/>
      <c r="W19" s="111"/>
      <c r="X19" s="111"/>
      <c r="Y19" s="111"/>
      <c r="Z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x14ac:dyDescent="0.25">
      <c r="A20" s="124"/>
      <c r="B20" s="125"/>
      <c r="C20" s="129"/>
      <c r="D20" s="129"/>
      <c r="E20" s="126"/>
      <c r="F20" s="126" t="e">
        <f>VLOOKUP(D20,'Normen en kosten'!$A$5:$B$103,2,FALSE)</f>
        <v>#N/A</v>
      </c>
      <c r="G20" s="125"/>
      <c r="H20" s="125"/>
      <c r="I20" s="125"/>
      <c r="J20" s="125" t="e">
        <f t="shared" si="1"/>
        <v>#N/A</v>
      </c>
      <c r="K20" s="127" t="e">
        <f>+VLOOKUP(J20,'Normen en kosten'!D20:E118,2,FALSE)*'46'!$G$11</f>
        <v>#N/A</v>
      </c>
      <c r="L20" s="125">
        <f t="shared" si="0"/>
        <v>0</v>
      </c>
      <c r="M20" s="128" t="e">
        <f t="shared" si="2"/>
        <v>#N/A</v>
      </c>
      <c r="N20" s="109"/>
      <c r="O20" s="47"/>
      <c r="P20" s="47"/>
      <c r="Q20" s="47"/>
      <c r="R20" s="47"/>
      <c r="S20" s="47"/>
      <c r="T20" s="47"/>
      <c r="U20" s="47"/>
      <c r="V20" s="47"/>
      <c r="W20" s="111"/>
      <c r="X20" s="111"/>
      <c r="Y20" s="111"/>
      <c r="Z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x14ac:dyDescent="0.25">
      <c r="A21" s="124"/>
      <c r="B21" s="125"/>
      <c r="C21" s="129"/>
      <c r="D21" s="129"/>
      <c r="E21" s="126"/>
      <c r="F21" s="126" t="e">
        <f>VLOOKUP(D21,'Normen en kosten'!$A$5:$B$103,2,FALSE)</f>
        <v>#N/A</v>
      </c>
      <c r="G21" s="125"/>
      <c r="H21" s="125"/>
      <c r="I21" s="125"/>
      <c r="J21" s="125" t="e">
        <f t="shared" si="1"/>
        <v>#N/A</v>
      </c>
      <c r="K21" s="127" t="e">
        <f>+VLOOKUP(J21,'Normen en kosten'!D21:E119,2,FALSE)*'46'!$G$11</f>
        <v>#N/A</v>
      </c>
      <c r="L21" s="125">
        <f t="shared" si="0"/>
        <v>0</v>
      </c>
      <c r="M21" s="128" t="e">
        <f t="shared" si="2"/>
        <v>#N/A</v>
      </c>
      <c r="N21" s="109"/>
      <c r="O21" s="47"/>
      <c r="P21" s="47"/>
      <c r="Q21" s="47"/>
      <c r="R21" s="47"/>
      <c r="S21" s="47"/>
      <c r="T21" s="47"/>
      <c r="U21" s="47"/>
      <c r="V21" s="47"/>
      <c r="W21" s="111"/>
      <c r="X21" s="111"/>
      <c r="Y21" s="111"/>
      <c r="Z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x14ac:dyDescent="0.25">
      <c r="A22" s="124"/>
      <c r="B22" s="125"/>
      <c r="C22" s="129"/>
      <c r="D22" s="129"/>
      <c r="E22" s="126"/>
      <c r="F22" s="126" t="e">
        <f>VLOOKUP(D22,'Normen en kosten'!$A$5:$B$103,2,FALSE)</f>
        <v>#N/A</v>
      </c>
      <c r="G22" s="125"/>
      <c r="H22" s="125"/>
      <c r="I22" s="125"/>
      <c r="J22" s="125" t="e">
        <f t="shared" si="1"/>
        <v>#N/A</v>
      </c>
      <c r="K22" s="127" t="e">
        <f>+VLOOKUP(J22,'Normen en kosten'!D22:E120,2,FALSE)*'46'!$G$11</f>
        <v>#N/A</v>
      </c>
      <c r="L22" s="125">
        <f t="shared" si="0"/>
        <v>0</v>
      </c>
      <c r="M22" s="128" t="e">
        <f t="shared" si="2"/>
        <v>#N/A</v>
      </c>
      <c r="N22" s="109"/>
      <c r="O22" s="47"/>
      <c r="P22" s="47"/>
      <c r="Q22" s="47"/>
      <c r="R22" s="47"/>
      <c r="S22" s="47"/>
      <c r="T22" s="47"/>
      <c r="U22" s="47"/>
      <c r="V22" s="47"/>
      <c r="W22" s="111"/>
      <c r="X22" s="111"/>
      <c r="Y22" s="111"/>
      <c r="Z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x14ac:dyDescent="0.25">
      <c r="A23" s="124"/>
      <c r="B23" s="125"/>
      <c r="C23" s="129"/>
      <c r="D23" s="129"/>
      <c r="E23" s="126"/>
      <c r="F23" s="126" t="e">
        <f>VLOOKUP(D23,'Normen en kosten'!$A$5:$B$103,2,FALSE)</f>
        <v>#N/A</v>
      </c>
      <c r="G23" s="125"/>
      <c r="H23" s="125"/>
      <c r="I23" s="125"/>
      <c r="J23" s="125" t="e">
        <f t="shared" si="1"/>
        <v>#N/A</v>
      </c>
      <c r="K23" s="127" t="e">
        <f>+VLOOKUP(J23,'Normen en kosten'!D23:E121,2,FALSE)*'46'!$G$11</f>
        <v>#N/A</v>
      </c>
      <c r="L23" s="125">
        <f t="shared" si="0"/>
        <v>0</v>
      </c>
      <c r="M23" s="128" t="e">
        <f t="shared" si="2"/>
        <v>#N/A</v>
      </c>
      <c r="N23" s="109"/>
      <c r="O23" s="47"/>
      <c r="P23" s="47"/>
      <c r="Q23" s="47"/>
      <c r="R23" s="47"/>
      <c r="S23" s="47"/>
      <c r="T23" s="47"/>
      <c r="U23" s="47"/>
      <c r="V23" s="47"/>
      <c r="W23" s="111"/>
      <c r="X23" s="111"/>
      <c r="Y23" s="111"/>
      <c r="Z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x14ac:dyDescent="0.25">
      <c r="A24" s="124"/>
      <c r="B24" s="125"/>
      <c r="C24" s="129"/>
      <c r="D24" s="129"/>
      <c r="E24" s="126"/>
      <c r="F24" s="126" t="e">
        <f>VLOOKUP(D24,'Normen en kosten'!$A$5:$B$103,2,FALSE)</f>
        <v>#N/A</v>
      </c>
      <c r="G24" s="125"/>
      <c r="H24" s="125"/>
      <c r="I24" s="125"/>
      <c r="J24" s="125" t="e">
        <f t="shared" si="1"/>
        <v>#N/A</v>
      </c>
      <c r="K24" s="127" t="e">
        <f>+VLOOKUP(J24,'Normen en kosten'!D24:E122,2,FALSE)*'46'!$G$11</f>
        <v>#N/A</v>
      </c>
      <c r="L24" s="125">
        <f t="shared" si="0"/>
        <v>0</v>
      </c>
      <c r="M24" s="128" t="e">
        <f t="shared" si="2"/>
        <v>#N/A</v>
      </c>
      <c r="N24" s="109"/>
      <c r="O24" s="47"/>
      <c r="P24" s="47"/>
      <c r="Q24" s="47"/>
      <c r="R24" s="47"/>
      <c r="S24" s="47"/>
      <c r="T24" s="47"/>
      <c r="U24" s="47"/>
      <c r="V24" s="47"/>
      <c r="W24" s="111"/>
      <c r="X24" s="111"/>
      <c r="Y24" s="111"/>
      <c r="Z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x14ac:dyDescent="0.25">
      <c r="A25" s="124"/>
      <c r="B25" s="125"/>
      <c r="C25" s="129"/>
      <c r="D25" s="129"/>
      <c r="E25" s="126"/>
      <c r="F25" s="126" t="e">
        <f>VLOOKUP(D25,'Normen en kosten'!$A$5:$B$103,2,FALSE)</f>
        <v>#N/A</v>
      </c>
      <c r="G25" s="125"/>
      <c r="H25" s="125"/>
      <c r="I25" s="125"/>
      <c r="J25" s="125" t="e">
        <f t="shared" si="1"/>
        <v>#N/A</v>
      </c>
      <c r="K25" s="127" t="e">
        <f>+VLOOKUP(J25,'Normen en kosten'!D25:E123,2,FALSE)*'46'!$G$11</f>
        <v>#N/A</v>
      </c>
      <c r="L25" s="125">
        <f t="shared" si="0"/>
        <v>0</v>
      </c>
      <c r="M25" s="128" t="e">
        <f t="shared" si="2"/>
        <v>#N/A</v>
      </c>
      <c r="N25" s="109"/>
      <c r="O25" s="47"/>
      <c r="P25" s="47"/>
      <c r="Q25" s="47"/>
      <c r="R25" s="47"/>
      <c r="S25" s="47"/>
      <c r="T25" s="47"/>
      <c r="U25" s="47"/>
      <c r="V25" s="47"/>
      <c r="W25" s="111"/>
      <c r="X25" s="111"/>
      <c r="Y25" s="111"/>
      <c r="Z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x14ac:dyDescent="0.25">
      <c r="A26" s="124"/>
      <c r="B26" s="125"/>
      <c r="C26" s="129"/>
      <c r="D26" s="129"/>
      <c r="E26" s="126"/>
      <c r="F26" s="126" t="e">
        <f>VLOOKUP(D26,'Normen en kosten'!$A$5:$B$103,2,FALSE)</f>
        <v>#N/A</v>
      </c>
      <c r="G26" s="125"/>
      <c r="H26" s="125"/>
      <c r="I26" s="125"/>
      <c r="J26" s="125" t="e">
        <f t="shared" si="1"/>
        <v>#N/A</v>
      </c>
      <c r="K26" s="127" t="e">
        <f>+VLOOKUP(J26,'Normen en kosten'!D26:E124,2,FALSE)*'46'!$G$11</f>
        <v>#N/A</v>
      </c>
      <c r="L26" s="125">
        <f t="shared" si="0"/>
        <v>0</v>
      </c>
      <c r="M26" s="128" t="e">
        <f t="shared" si="2"/>
        <v>#N/A</v>
      </c>
      <c r="N26" s="109"/>
      <c r="O26" s="47"/>
      <c r="P26" s="47"/>
      <c r="Q26" s="47"/>
      <c r="R26" s="47"/>
      <c r="S26" s="47"/>
      <c r="T26" s="47"/>
      <c r="U26" s="47"/>
      <c r="V26" s="47"/>
      <c r="W26" s="111"/>
      <c r="X26" s="111"/>
      <c r="Y26" s="111"/>
      <c r="Z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x14ac:dyDescent="0.25">
      <c r="A27" s="124"/>
      <c r="B27" s="125"/>
      <c r="C27" s="129"/>
      <c r="D27" s="129"/>
      <c r="E27" s="126"/>
      <c r="F27" s="126" t="e">
        <f>VLOOKUP(D27,'Normen en kosten'!$A$5:$B$103,2,FALSE)</f>
        <v>#N/A</v>
      </c>
      <c r="G27" s="125"/>
      <c r="H27" s="125"/>
      <c r="I27" s="125"/>
      <c r="J27" s="125" t="e">
        <f t="shared" si="1"/>
        <v>#N/A</v>
      </c>
      <c r="K27" s="127" t="e">
        <f>+VLOOKUP(J27,'Normen en kosten'!D27:E125,2,FALSE)*'46'!$G$11</f>
        <v>#N/A</v>
      </c>
      <c r="L27" s="125">
        <f t="shared" si="0"/>
        <v>0</v>
      </c>
      <c r="M27" s="128" t="e">
        <f t="shared" si="2"/>
        <v>#N/A</v>
      </c>
      <c r="N27" s="109"/>
      <c r="O27" s="47"/>
      <c r="P27" s="47"/>
      <c r="Q27" s="47"/>
      <c r="R27" s="47"/>
      <c r="S27" s="47"/>
      <c r="T27" s="47"/>
      <c r="U27" s="47"/>
      <c r="V27" s="47"/>
      <c r="W27" s="111"/>
      <c r="X27" s="111"/>
      <c r="Y27" s="111"/>
      <c r="Z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x14ac:dyDescent="0.25">
      <c r="A28" s="124"/>
      <c r="B28" s="125"/>
      <c r="C28" s="129"/>
      <c r="D28" s="129"/>
      <c r="E28" s="126"/>
      <c r="F28" s="126" t="e">
        <f>VLOOKUP(D28,'Normen en kosten'!$A$5:$B$103,2,FALSE)</f>
        <v>#N/A</v>
      </c>
      <c r="G28" s="125"/>
      <c r="H28" s="125"/>
      <c r="I28" s="125"/>
      <c r="J28" s="125" t="e">
        <f t="shared" si="1"/>
        <v>#N/A</v>
      </c>
      <c r="K28" s="127" t="e">
        <f>+VLOOKUP(J28,'Normen en kosten'!D28:E126,2,FALSE)*'46'!$G$11</f>
        <v>#N/A</v>
      </c>
      <c r="L28" s="125">
        <f t="shared" si="0"/>
        <v>0</v>
      </c>
      <c r="M28" s="128" t="e">
        <f t="shared" si="2"/>
        <v>#N/A</v>
      </c>
      <c r="N28" s="109"/>
      <c r="O28" s="47"/>
      <c r="P28" s="47"/>
      <c r="Q28" s="47"/>
      <c r="R28" s="47"/>
      <c r="S28" s="47"/>
      <c r="T28" s="47"/>
      <c r="U28" s="47"/>
      <c r="V28" s="47"/>
      <c r="W28" s="111"/>
      <c r="X28" s="111"/>
      <c r="Y28" s="111"/>
      <c r="Z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x14ac:dyDescent="0.25">
      <c r="A29" s="124"/>
      <c r="B29" s="125"/>
      <c r="C29" s="129"/>
      <c r="D29" s="129"/>
      <c r="E29" s="126"/>
      <c r="F29" s="126" t="e">
        <f>VLOOKUP(D29,'Normen en kosten'!$A$5:$B$103,2,FALSE)</f>
        <v>#N/A</v>
      </c>
      <c r="G29" s="125"/>
      <c r="H29" s="125"/>
      <c r="I29" s="125"/>
      <c r="J29" s="125" t="e">
        <f t="shared" si="1"/>
        <v>#N/A</v>
      </c>
      <c r="K29" s="127" t="e">
        <f>+VLOOKUP(J29,'Normen en kosten'!D29:E127,2,FALSE)*'46'!$G$11</f>
        <v>#N/A</v>
      </c>
      <c r="L29" s="125">
        <f t="shared" si="0"/>
        <v>0</v>
      </c>
      <c r="M29" s="128" t="e">
        <f t="shared" si="2"/>
        <v>#N/A</v>
      </c>
      <c r="N29" s="109"/>
      <c r="O29" s="47"/>
      <c r="P29" s="47"/>
      <c r="Q29" s="47"/>
      <c r="R29" s="47"/>
      <c r="S29" s="47"/>
      <c r="T29" s="47"/>
      <c r="U29" s="47"/>
      <c r="V29" s="47"/>
      <c r="W29" s="111"/>
      <c r="X29" s="111"/>
      <c r="Y29" s="111"/>
      <c r="Z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x14ac:dyDescent="0.25">
      <c r="A30" s="124"/>
      <c r="B30" s="125"/>
      <c r="C30" s="129"/>
      <c r="D30" s="129"/>
      <c r="E30" s="126"/>
      <c r="F30" s="126" t="e">
        <f>VLOOKUP(D30,'Normen en kosten'!$A$5:$B$103,2,FALSE)</f>
        <v>#N/A</v>
      </c>
      <c r="G30" s="125"/>
      <c r="H30" s="125"/>
      <c r="I30" s="125"/>
      <c r="J30" s="125" t="e">
        <f t="shared" si="1"/>
        <v>#N/A</v>
      </c>
      <c r="K30" s="127" t="e">
        <f>+VLOOKUP(J30,'Normen en kosten'!D30:E128,2,FALSE)*'46'!$G$11</f>
        <v>#N/A</v>
      </c>
      <c r="L30" s="125">
        <f t="shared" si="0"/>
        <v>0</v>
      </c>
      <c r="M30" s="128" t="e">
        <f t="shared" si="2"/>
        <v>#N/A</v>
      </c>
      <c r="N30" s="109"/>
      <c r="O30" s="47"/>
      <c r="P30" s="47"/>
      <c r="Q30" s="47"/>
      <c r="R30" s="47"/>
      <c r="S30" s="47"/>
      <c r="T30" s="47"/>
      <c r="U30" s="47"/>
      <c r="V30" s="47"/>
      <c r="W30" s="111"/>
      <c r="X30" s="111"/>
      <c r="Y30" s="111"/>
      <c r="Z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x14ac:dyDescent="0.25">
      <c r="A31" s="124"/>
      <c r="B31" s="125"/>
      <c r="C31" s="129"/>
      <c r="D31" s="129"/>
      <c r="E31" s="126"/>
      <c r="F31" s="126" t="e">
        <f>VLOOKUP(D31,'Normen en kosten'!$A$5:$B$103,2,FALSE)</f>
        <v>#N/A</v>
      </c>
      <c r="G31" s="125"/>
      <c r="H31" s="125"/>
      <c r="I31" s="125"/>
      <c r="J31" s="125" t="e">
        <f t="shared" si="1"/>
        <v>#N/A</v>
      </c>
      <c r="K31" s="127" t="e">
        <f>+VLOOKUP(J31,'Normen en kosten'!D31:E129,2,FALSE)*'46'!$G$11</f>
        <v>#N/A</v>
      </c>
      <c r="L31" s="125">
        <f t="shared" si="0"/>
        <v>0</v>
      </c>
      <c r="M31" s="128" t="e">
        <f t="shared" si="2"/>
        <v>#N/A</v>
      </c>
      <c r="N31" s="109"/>
      <c r="O31" s="47"/>
      <c r="P31" s="47"/>
      <c r="Q31" s="47"/>
      <c r="R31" s="47"/>
      <c r="S31" s="47"/>
      <c r="T31" s="47"/>
      <c r="U31" s="47"/>
      <c r="V31" s="47"/>
      <c r="W31" s="111"/>
      <c r="X31" s="111"/>
      <c r="Y31" s="111"/>
      <c r="Z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x14ac:dyDescent="0.25">
      <c r="A32" s="124"/>
      <c r="B32" s="125"/>
      <c r="C32" s="129"/>
      <c r="D32" s="129"/>
      <c r="E32" s="126"/>
      <c r="F32" s="126" t="e">
        <f>VLOOKUP(D32,'Normen en kosten'!$A$5:$B$103,2,FALSE)</f>
        <v>#N/A</v>
      </c>
      <c r="G32" s="125"/>
      <c r="H32" s="125"/>
      <c r="I32" s="125"/>
      <c r="J32" s="125" t="e">
        <f t="shared" si="1"/>
        <v>#N/A</v>
      </c>
      <c r="K32" s="127" t="e">
        <f>+VLOOKUP(J32,'Normen en kosten'!D32:E130,2,FALSE)*'46'!$G$11</f>
        <v>#N/A</v>
      </c>
      <c r="L32" s="125">
        <f t="shared" si="0"/>
        <v>0</v>
      </c>
      <c r="M32" s="128" t="e">
        <f t="shared" si="2"/>
        <v>#N/A</v>
      </c>
      <c r="N32" s="109"/>
      <c r="O32" s="47"/>
      <c r="P32" s="47"/>
      <c r="Q32" s="47"/>
      <c r="R32" s="47"/>
      <c r="S32" s="47"/>
      <c r="T32" s="47"/>
      <c r="U32" s="47"/>
      <c r="V32" s="47"/>
      <c r="W32" s="111"/>
      <c r="X32" s="111"/>
      <c r="Y32" s="111"/>
      <c r="Z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x14ac:dyDescent="0.25">
      <c r="A33" s="124"/>
      <c r="B33" s="125"/>
      <c r="C33" s="129"/>
      <c r="D33" s="129"/>
      <c r="E33" s="126"/>
      <c r="F33" s="126" t="e">
        <f>VLOOKUP(D33,'Normen en kosten'!$A$5:$B$103,2,FALSE)</f>
        <v>#N/A</v>
      </c>
      <c r="G33" s="125"/>
      <c r="H33" s="125"/>
      <c r="I33" s="125"/>
      <c r="J33" s="125" t="e">
        <f t="shared" si="1"/>
        <v>#N/A</v>
      </c>
      <c r="K33" s="127" t="e">
        <f>+VLOOKUP(J33,'Normen en kosten'!D33:E131,2,FALSE)*'46'!$G$11</f>
        <v>#N/A</v>
      </c>
      <c r="L33" s="125">
        <f t="shared" si="0"/>
        <v>0</v>
      </c>
      <c r="M33" s="128" t="e">
        <f t="shared" si="2"/>
        <v>#N/A</v>
      </c>
      <c r="N33" s="109"/>
      <c r="O33" s="111"/>
      <c r="P33" s="111"/>
      <c r="R33" s="111"/>
      <c r="S33" s="111"/>
      <c r="T33" s="111"/>
      <c r="U33" s="111"/>
      <c r="V33" s="111"/>
      <c r="W33" s="111"/>
      <c r="X33" s="111"/>
      <c r="Y33" s="111"/>
      <c r="Z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x14ac:dyDescent="0.25">
      <c r="A34" s="124"/>
      <c r="B34" s="125"/>
      <c r="C34" s="129"/>
      <c r="D34" s="129"/>
      <c r="E34" s="126"/>
      <c r="F34" s="126" t="e">
        <f>VLOOKUP(D34,'Normen en kosten'!$A$5:$B$103,2,FALSE)</f>
        <v>#N/A</v>
      </c>
      <c r="G34" s="125"/>
      <c r="H34" s="125"/>
      <c r="I34" s="125"/>
      <c r="J34" s="125" t="e">
        <f t="shared" si="1"/>
        <v>#N/A</v>
      </c>
      <c r="K34" s="127" t="e">
        <f>+VLOOKUP(J34,'Normen en kosten'!D34:E132,2,FALSE)*'46'!$G$11</f>
        <v>#N/A</v>
      </c>
      <c r="L34" s="125">
        <f t="shared" si="0"/>
        <v>0</v>
      </c>
      <c r="M34" s="128" t="e">
        <f t="shared" si="2"/>
        <v>#N/A</v>
      </c>
      <c r="N34" s="109"/>
      <c r="O34" s="111"/>
      <c r="P34" s="111"/>
      <c r="R34" s="111"/>
      <c r="S34" s="111"/>
      <c r="T34" s="111"/>
      <c r="U34" s="111"/>
      <c r="V34" s="111"/>
      <c r="W34" s="111"/>
      <c r="X34" s="111"/>
      <c r="Y34" s="111"/>
      <c r="Z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x14ac:dyDescent="0.25">
      <c r="A35" s="124"/>
      <c r="B35" s="125"/>
      <c r="C35" s="129"/>
      <c r="D35" s="129"/>
      <c r="E35" s="126"/>
      <c r="F35" s="126" t="e">
        <f>VLOOKUP(D35,'Normen en kosten'!$A$5:$B$103,2,FALSE)</f>
        <v>#N/A</v>
      </c>
      <c r="G35" s="125"/>
      <c r="H35" s="125"/>
      <c r="I35" s="125"/>
      <c r="J35" s="125" t="e">
        <f t="shared" si="1"/>
        <v>#N/A</v>
      </c>
      <c r="K35" s="127" t="e">
        <f>+VLOOKUP(J35,'Normen en kosten'!D35:E133,2,FALSE)*'46'!$G$11</f>
        <v>#N/A</v>
      </c>
      <c r="L35" s="125">
        <f t="shared" si="0"/>
        <v>0</v>
      </c>
      <c r="M35" s="128" t="e">
        <f t="shared" si="2"/>
        <v>#N/A</v>
      </c>
      <c r="N35" s="109"/>
      <c r="O35" s="111"/>
      <c r="P35" s="111"/>
      <c r="R35" s="111"/>
      <c r="S35" s="111"/>
      <c r="T35" s="111"/>
      <c r="U35" s="111"/>
      <c r="V35" s="111"/>
      <c r="W35" s="111"/>
      <c r="X35" s="111"/>
      <c r="Y35" s="111"/>
      <c r="Z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x14ac:dyDescent="0.25">
      <c r="A36" s="124"/>
      <c r="B36" s="125"/>
      <c r="C36" s="129"/>
      <c r="D36" s="129"/>
      <c r="E36" s="126"/>
      <c r="F36" s="126" t="e">
        <f>VLOOKUP(D36,'Normen en kosten'!$A$5:$B$103,2,FALSE)</f>
        <v>#N/A</v>
      </c>
      <c r="G36" s="125"/>
      <c r="H36" s="125"/>
      <c r="I36" s="125"/>
      <c r="J36" s="125" t="e">
        <f t="shared" si="1"/>
        <v>#N/A</v>
      </c>
      <c r="K36" s="127" t="e">
        <f>+VLOOKUP(J36,'Normen en kosten'!D36:E134,2,FALSE)*'46'!$G$11</f>
        <v>#N/A</v>
      </c>
      <c r="L36" s="125">
        <f t="shared" si="0"/>
        <v>0</v>
      </c>
      <c r="M36" s="128" t="e">
        <f t="shared" si="2"/>
        <v>#N/A</v>
      </c>
      <c r="N36" s="109"/>
      <c r="O36" s="111"/>
      <c r="P36" s="111"/>
      <c r="R36" s="111"/>
      <c r="S36" s="111"/>
      <c r="T36" s="111"/>
      <c r="U36" s="111"/>
      <c r="V36" s="111"/>
      <c r="W36" s="111"/>
      <c r="X36" s="111"/>
      <c r="Y36" s="111"/>
      <c r="Z36" s="111"/>
      <c r="AB36" s="111"/>
      <c r="AC36" s="111"/>
      <c r="AD36" s="111"/>
    </row>
    <row r="37" spans="1:117" x14ac:dyDescent="0.25">
      <c r="A37" s="124"/>
      <c r="B37" s="125"/>
      <c r="C37" s="129"/>
      <c r="D37" s="129"/>
      <c r="E37" s="126"/>
      <c r="F37" s="126" t="e">
        <f>VLOOKUP(D37,'Normen en kosten'!$A$5:$B$103,2,FALSE)</f>
        <v>#N/A</v>
      </c>
      <c r="G37" s="125"/>
      <c r="H37" s="125"/>
      <c r="I37" s="125"/>
      <c r="J37" s="125" t="e">
        <f t="shared" si="1"/>
        <v>#N/A</v>
      </c>
      <c r="K37" s="127" t="e">
        <f>+VLOOKUP(J37,'Normen en kosten'!D37:E135,2,FALSE)*'46'!$G$11</f>
        <v>#N/A</v>
      </c>
      <c r="L37" s="125">
        <f t="shared" si="0"/>
        <v>0</v>
      </c>
      <c r="M37" s="128" t="e">
        <f t="shared" si="2"/>
        <v>#N/A</v>
      </c>
      <c r="N37" s="109"/>
      <c r="O37" s="111"/>
      <c r="P37" s="111"/>
      <c r="R37" s="111"/>
      <c r="S37" s="111"/>
      <c r="T37" s="111"/>
      <c r="U37" s="111"/>
      <c r="V37" s="111"/>
      <c r="W37" s="111"/>
      <c r="X37" s="111"/>
      <c r="Y37" s="111"/>
      <c r="Z37" s="111"/>
      <c r="AB37" s="111"/>
      <c r="AC37" s="111"/>
      <c r="AD37" s="111"/>
    </row>
    <row r="38" spans="1:117" x14ac:dyDescent="0.25">
      <c r="A38" s="124"/>
      <c r="B38" s="125"/>
      <c r="C38" s="129"/>
      <c r="D38" s="129"/>
      <c r="E38" s="126"/>
      <c r="F38" s="126" t="e">
        <f>VLOOKUP(D38,'Normen en kosten'!$A$5:$B$103,2,FALSE)</f>
        <v>#N/A</v>
      </c>
      <c r="G38" s="125"/>
      <c r="H38" s="125"/>
      <c r="I38" s="125"/>
      <c r="J38" s="125" t="e">
        <f t="shared" si="1"/>
        <v>#N/A</v>
      </c>
      <c r="K38" s="127" t="e">
        <f>+VLOOKUP(J38,'Normen en kosten'!D38:E136,2,FALSE)*'46'!$G$11</f>
        <v>#N/A</v>
      </c>
      <c r="L38" s="125">
        <f t="shared" si="0"/>
        <v>0</v>
      </c>
      <c r="M38" s="128" t="e">
        <f t="shared" si="2"/>
        <v>#N/A</v>
      </c>
      <c r="N38" s="109"/>
      <c r="O38" s="111"/>
      <c r="P38" s="111"/>
      <c r="R38" s="111"/>
      <c r="S38" s="111"/>
      <c r="T38" s="111"/>
      <c r="U38" s="111"/>
      <c r="V38" s="111"/>
      <c r="W38" s="111"/>
      <c r="X38" s="111"/>
      <c r="Y38" s="111"/>
      <c r="Z38" s="111"/>
      <c r="AB38" s="111"/>
      <c r="AC38" s="111"/>
      <c r="AD38" s="111"/>
    </row>
    <row r="39" spans="1:117" x14ac:dyDescent="0.25">
      <c r="A39" s="124"/>
      <c r="B39" s="125"/>
      <c r="C39" s="129"/>
      <c r="D39" s="129"/>
      <c r="E39" s="126"/>
      <c r="F39" s="126" t="e">
        <f>VLOOKUP(D39,'Normen en kosten'!$A$5:$B$103,2,FALSE)</f>
        <v>#N/A</v>
      </c>
      <c r="G39" s="125"/>
      <c r="H39" s="125"/>
      <c r="I39" s="125"/>
      <c r="J39" s="125" t="e">
        <f t="shared" si="1"/>
        <v>#N/A</v>
      </c>
      <c r="K39" s="127" t="e">
        <f>+VLOOKUP(J39,'Normen en kosten'!D39:E137,2,FALSE)*'46'!$G$11</f>
        <v>#N/A</v>
      </c>
      <c r="L39" s="125">
        <f t="shared" si="0"/>
        <v>0</v>
      </c>
      <c r="M39" s="128" t="e">
        <f t="shared" si="2"/>
        <v>#N/A</v>
      </c>
      <c r="N39" s="109"/>
      <c r="O39" s="111"/>
      <c r="P39" s="111"/>
      <c r="R39" s="111"/>
      <c r="S39" s="111"/>
      <c r="T39" s="111"/>
      <c r="U39" s="111"/>
      <c r="V39" s="111"/>
      <c r="W39" s="111"/>
      <c r="X39" s="111"/>
      <c r="Y39" s="111"/>
      <c r="Z39" s="111"/>
      <c r="AB39" s="111"/>
      <c r="AC39" s="111"/>
      <c r="AD39" s="111"/>
    </row>
    <row r="40" spans="1:117" x14ac:dyDescent="0.25">
      <c r="A40" s="124"/>
      <c r="B40" s="125"/>
      <c r="C40" s="129"/>
      <c r="D40" s="129"/>
      <c r="E40" s="126"/>
      <c r="F40" s="126" t="e">
        <f>VLOOKUP(D40,'Normen en kosten'!$A$5:$B$103,2,FALSE)</f>
        <v>#N/A</v>
      </c>
      <c r="G40" s="125"/>
      <c r="H40" s="125"/>
      <c r="I40" s="125"/>
      <c r="J40" s="125" t="e">
        <f t="shared" si="1"/>
        <v>#N/A</v>
      </c>
      <c r="K40" s="127" t="e">
        <f>+VLOOKUP(J40,'Normen en kosten'!D40:E138,2,FALSE)*'46'!$G$11</f>
        <v>#N/A</v>
      </c>
      <c r="L40" s="125">
        <f t="shared" si="0"/>
        <v>0</v>
      </c>
      <c r="M40" s="128" t="e">
        <f t="shared" si="2"/>
        <v>#N/A</v>
      </c>
      <c r="N40" s="109"/>
      <c r="O40" s="111"/>
      <c r="P40" s="111"/>
      <c r="R40" s="111"/>
      <c r="S40" s="111"/>
      <c r="T40" s="111"/>
      <c r="U40" s="111"/>
      <c r="V40" s="111"/>
      <c r="W40" s="111"/>
      <c r="X40" s="111"/>
      <c r="Y40" s="111"/>
      <c r="Z40" s="111"/>
      <c r="AB40" s="111"/>
      <c r="AC40" s="111"/>
      <c r="AD40" s="111"/>
    </row>
    <row r="41" spans="1:117" x14ac:dyDescent="0.25">
      <c r="A41" s="124"/>
      <c r="B41" s="125"/>
      <c r="C41" s="129"/>
      <c r="D41" s="129"/>
      <c r="E41" s="126"/>
      <c r="F41" s="126" t="e">
        <f>VLOOKUP(D41,'Normen en kosten'!$A$5:$B$103,2,FALSE)</f>
        <v>#N/A</v>
      </c>
      <c r="G41" s="125"/>
      <c r="H41" s="125"/>
      <c r="I41" s="125"/>
      <c r="J41" s="125" t="e">
        <f t="shared" si="1"/>
        <v>#N/A</v>
      </c>
      <c r="K41" s="127" t="e">
        <f>+VLOOKUP(J41,'Normen en kosten'!D41:E139,2,FALSE)*'46'!$G$11</f>
        <v>#N/A</v>
      </c>
      <c r="L41" s="125">
        <f t="shared" si="0"/>
        <v>0</v>
      </c>
      <c r="M41" s="128" t="e">
        <f t="shared" si="2"/>
        <v>#N/A</v>
      </c>
      <c r="N41" s="109"/>
      <c r="O41" s="111"/>
      <c r="P41" s="111"/>
      <c r="R41" s="111"/>
      <c r="S41" s="111"/>
      <c r="T41" s="111"/>
      <c r="U41" s="111"/>
      <c r="V41" s="111"/>
      <c r="W41" s="111"/>
      <c r="X41" s="111"/>
      <c r="Y41" s="111"/>
      <c r="Z41" s="111"/>
      <c r="AB41" s="111"/>
      <c r="AC41" s="111"/>
      <c r="AD41" s="111"/>
    </row>
    <row r="42" spans="1:117" x14ac:dyDescent="0.25">
      <c r="A42" s="124"/>
      <c r="B42" s="125"/>
      <c r="C42" s="129"/>
      <c r="D42" s="129"/>
      <c r="E42" s="126"/>
      <c r="F42" s="126" t="e">
        <f>VLOOKUP(D42,'Normen en kosten'!$A$5:$B$103,2,FALSE)</f>
        <v>#N/A</v>
      </c>
      <c r="G42" s="125"/>
      <c r="H42" s="125"/>
      <c r="I42" s="125"/>
      <c r="J42" s="125" t="e">
        <f t="shared" si="1"/>
        <v>#N/A</v>
      </c>
      <c r="K42" s="127" t="e">
        <f>+VLOOKUP(J42,'Normen en kosten'!D42:E140,2,FALSE)*'46'!$G$11</f>
        <v>#N/A</v>
      </c>
      <c r="L42" s="125">
        <f t="shared" si="0"/>
        <v>0</v>
      </c>
      <c r="M42" s="128" t="e">
        <f t="shared" si="2"/>
        <v>#N/A</v>
      </c>
      <c r="N42" s="109"/>
      <c r="O42" s="111"/>
      <c r="P42" s="111"/>
      <c r="R42" s="111"/>
      <c r="S42" s="111"/>
      <c r="T42" s="111"/>
      <c r="U42" s="111"/>
      <c r="V42" s="111"/>
      <c r="W42" s="111"/>
      <c r="X42" s="111"/>
      <c r="Y42" s="111"/>
      <c r="Z42" s="111"/>
      <c r="AB42" s="111"/>
      <c r="AC42" s="111"/>
      <c r="AD42" s="111"/>
    </row>
    <row r="43" spans="1:117" x14ac:dyDescent="0.25">
      <c r="A43" s="124"/>
      <c r="B43" s="125"/>
      <c r="C43" s="129"/>
      <c r="D43" s="129"/>
      <c r="E43" s="126"/>
      <c r="F43" s="126" t="e">
        <f>VLOOKUP(D43,'Normen en kosten'!$A$5:$B$103,2,FALSE)</f>
        <v>#N/A</v>
      </c>
      <c r="G43" s="125"/>
      <c r="H43" s="125"/>
      <c r="I43" s="125"/>
      <c r="J43" s="125" t="e">
        <f t="shared" si="1"/>
        <v>#N/A</v>
      </c>
      <c r="K43" s="127" t="e">
        <f>+VLOOKUP(J43,'Normen en kosten'!D43:E141,2,FALSE)*'46'!$G$11</f>
        <v>#N/A</v>
      </c>
      <c r="L43" s="125">
        <f t="shared" si="0"/>
        <v>0</v>
      </c>
      <c r="M43" s="128" t="e">
        <f t="shared" si="2"/>
        <v>#N/A</v>
      </c>
      <c r="N43" s="109"/>
      <c r="O43" s="111"/>
      <c r="P43" s="111"/>
      <c r="R43" s="111"/>
      <c r="S43" s="111"/>
      <c r="T43" s="111"/>
      <c r="U43" s="111"/>
      <c r="V43" s="111"/>
      <c r="W43" s="111"/>
      <c r="X43" s="111"/>
      <c r="Y43" s="111"/>
      <c r="Z43" s="111"/>
      <c r="AB43" s="111"/>
      <c r="AC43" s="111"/>
      <c r="AD43" s="111"/>
    </row>
    <row r="44" spans="1:117" x14ac:dyDescent="0.25">
      <c r="A44" s="124"/>
      <c r="B44" s="125"/>
      <c r="C44" s="129"/>
      <c r="D44" s="129"/>
      <c r="E44" s="126"/>
      <c r="F44" s="126" t="e">
        <f>VLOOKUP(D44,'Normen en kosten'!$A$5:$B$103,2,FALSE)</f>
        <v>#N/A</v>
      </c>
      <c r="G44" s="125"/>
      <c r="H44" s="125"/>
      <c r="I44" s="125"/>
      <c r="J44" s="125" t="e">
        <f t="shared" si="1"/>
        <v>#N/A</v>
      </c>
      <c r="K44" s="127" t="e">
        <f>+VLOOKUP(J44,'Normen en kosten'!D44:E142,2,FALSE)*'46'!$G$11</f>
        <v>#N/A</v>
      </c>
      <c r="L44" s="125">
        <f t="shared" si="0"/>
        <v>0</v>
      </c>
      <c r="M44" s="128" t="e">
        <f t="shared" si="2"/>
        <v>#N/A</v>
      </c>
      <c r="N44" s="109"/>
      <c r="O44" s="111"/>
      <c r="P44" s="111"/>
      <c r="R44" s="111"/>
      <c r="S44" s="111"/>
      <c r="T44" s="111"/>
      <c r="U44" s="111"/>
      <c r="V44" s="111"/>
      <c r="W44" s="111"/>
      <c r="X44" s="111"/>
      <c r="Y44" s="111"/>
      <c r="Z44" s="111"/>
      <c r="AB44" s="111"/>
      <c r="AC44" s="111"/>
      <c r="AD44" s="111"/>
    </row>
    <row r="45" spans="1:117" x14ac:dyDescent="0.25">
      <c r="A45" s="124"/>
      <c r="B45" s="125"/>
      <c r="C45" s="129"/>
      <c r="D45" s="129"/>
      <c r="E45" s="126"/>
      <c r="F45" s="126" t="e">
        <f>VLOOKUP(D45,'Normen en kosten'!$A$5:$B$103,2,FALSE)</f>
        <v>#N/A</v>
      </c>
      <c r="G45" s="125"/>
      <c r="H45" s="125"/>
      <c r="I45" s="125"/>
      <c r="J45" s="125" t="e">
        <f t="shared" si="1"/>
        <v>#N/A</v>
      </c>
      <c r="K45" s="127" t="e">
        <f>+VLOOKUP(J45,'Normen en kosten'!D45:E143,2,FALSE)*'46'!$G$11</f>
        <v>#N/A</v>
      </c>
      <c r="L45" s="125">
        <f t="shared" si="0"/>
        <v>0</v>
      </c>
      <c r="M45" s="128" t="e">
        <f t="shared" si="2"/>
        <v>#N/A</v>
      </c>
      <c r="N45" s="109"/>
      <c r="O45" s="111"/>
      <c r="P45" s="111"/>
      <c r="R45" s="111"/>
      <c r="S45" s="111"/>
      <c r="T45" s="111"/>
      <c r="U45" s="111"/>
      <c r="V45" s="111"/>
      <c r="W45" s="111"/>
      <c r="X45" s="111"/>
      <c r="Y45" s="111"/>
      <c r="Z45" s="111"/>
      <c r="AB45" s="111"/>
      <c r="AC45" s="111"/>
      <c r="AD45" s="111"/>
    </row>
    <row r="46" spans="1:117" x14ac:dyDescent="0.25">
      <c r="A46" s="124"/>
      <c r="B46" s="125"/>
      <c r="C46" s="129"/>
      <c r="D46" s="129"/>
      <c r="E46" s="126"/>
      <c r="F46" s="126" t="e">
        <f>VLOOKUP(D46,'Normen en kosten'!$A$5:$B$103,2,FALSE)</f>
        <v>#N/A</v>
      </c>
      <c r="G46" s="125"/>
      <c r="H46" s="125"/>
      <c r="I46" s="125"/>
      <c r="J46" s="125" t="e">
        <f t="shared" si="1"/>
        <v>#N/A</v>
      </c>
      <c r="K46" s="127" t="e">
        <f>+VLOOKUP(J46,'Normen en kosten'!D46:E144,2,FALSE)*'46'!$G$11</f>
        <v>#N/A</v>
      </c>
      <c r="L46" s="125">
        <f t="shared" si="0"/>
        <v>0</v>
      </c>
      <c r="M46" s="128" t="e">
        <f t="shared" si="2"/>
        <v>#N/A</v>
      </c>
      <c r="N46" s="109"/>
      <c r="O46" s="111"/>
      <c r="P46" s="111"/>
      <c r="R46" s="111"/>
      <c r="S46" s="111"/>
      <c r="T46" s="111"/>
      <c r="U46" s="111"/>
      <c r="V46" s="111"/>
      <c r="W46" s="111"/>
      <c r="X46" s="111"/>
      <c r="Y46" s="111"/>
      <c r="Z46" s="111"/>
      <c r="AB46" s="111"/>
      <c r="AC46" s="111"/>
      <c r="AD46" s="111"/>
    </row>
    <row r="47" spans="1:117" x14ac:dyDescent="0.25">
      <c r="A47" s="124"/>
      <c r="B47" s="125"/>
      <c r="C47" s="129"/>
      <c r="D47" s="129"/>
      <c r="E47" s="126"/>
      <c r="F47" s="126" t="e">
        <f>VLOOKUP(D47,'Normen en kosten'!$A$5:$B$103,2,FALSE)</f>
        <v>#N/A</v>
      </c>
      <c r="G47" s="125"/>
      <c r="H47" s="125"/>
      <c r="I47" s="125"/>
      <c r="J47" s="125" t="e">
        <f t="shared" si="1"/>
        <v>#N/A</v>
      </c>
      <c r="K47" s="127" t="e">
        <f>+VLOOKUP(J47,'Normen en kosten'!D47:E145,2,FALSE)*'46'!$G$11</f>
        <v>#N/A</v>
      </c>
      <c r="L47" s="125">
        <f t="shared" si="0"/>
        <v>0</v>
      </c>
      <c r="M47" s="128" t="e">
        <f t="shared" si="2"/>
        <v>#N/A</v>
      </c>
      <c r="N47" s="109"/>
      <c r="O47" s="111"/>
      <c r="P47" s="111"/>
      <c r="R47" s="111"/>
      <c r="S47" s="111"/>
      <c r="T47" s="111"/>
      <c r="U47" s="111"/>
      <c r="V47" s="111"/>
      <c r="W47" s="111"/>
      <c r="X47" s="111"/>
      <c r="Y47" s="111"/>
      <c r="Z47" s="111"/>
      <c r="AB47" s="111"/>
      <c r="AC47" s="111"/>
      <c r="AD47" s="111"/>
    </row>
    <row r="48" spans="1:117" x14ac:dyDescent="0.25">
      <c r="A48" s="124"/>
      <c r="B48" s="125"/>
      <c r="C48" s="129"/>
      <c r="D48" s="129"/>
      <c r="E48" s="126"/>
      <c r="F48" s="126" t="e">
        <f>VLOOKUP(D48,'Normen en kosten'!$A$5:$B$103,2,FALSE)</f>
        <v>#N/A</v>
      </c>
      <c r="G48" s="125"/>
      <c r="H48" s="125"/>
      <c r="I48" s="125"/>
      <c r="J48" s="125" t="e">
        <f t="shared" si="1"/>
        <v>#N/A</v>
      </c>
      <c r="K48" s="127" t="e">
        <f>+VLOOKUP(J48,'Normen en kosten'!D48:E146,2,FALSE)*'46'!$G$11</f>
        <v>#N/A</v>
      </c>
      <c r="L48" s="125">
        <f t="shared" si="0"/>
        <v>0</v>
      </c>
      <c r="M48" s="128" t="e">
        <f t="shared" si="2"/>
        <v>#N/A</v>
      </c>
      <c r="N48" s="109"/>
      <c r="O48" s="111"/>
      <c r="P48" s="111"/>
      <c r="R48" s="111"/>
      <c r="S48" s="111"/>
      <c r="T48" s="111"/>
      <c r="U48" s="111"/>
      <c r="V48" s="111"/>
      <c r="W48" s="111"/>
      <c r="X48" s="111"/>
      <c r="Y48" s="111"/>
      <c r="Z48" s="111"/>
      <c r="AB48" s="111"/>
      <c r="AC48" s="111"/>
      <c r="AD48" s="111"/>
    </row>
    <row r="49" spans="1:30" x14ac:dyDescent="0.25">
      <c r="A49" s="124"/>
      <c r="B49" s="125"/>
      <c r="C49" s="129"/>
      <c r="D49" s="129"/>
      <c r="E49" s="126"/>
      <c r="F49" s="126" t="e">
        <f>VLOOKUP(D49,'Normen en kosten'!$A$5:$B$103,2,FALSE)</f>
        <v>#N/A</v>
      </c>
      <c r="G49" s="125"/>
      <c r="H49" s="125"/>
      <c r="I49" s="125"/>
      <c r="J49" s="125" t="e">
        <f t="shared" si="1"/>
        <v>#N/A</v>
      </c>
      <c r="K49" s="127" t="e">
        <f>+VLOOKUP(J49,'Normen en kosten'!D49:E147,2,FALSE)*'46'!$G$11</f>
        <v>#N/A</v>
      </c>
      <c r="L49" s="125">
        <f t="shared" si="0"/>
        <v>0</v>
      </c>
      <c r="M49" s="128" t="e">
        <f t="shared" si="2"/>
        <v>#N/A</v>
      </c>
      <c r="N49" s="109"/>
      <c r="O49" s="111"/>
      <c r="P49" s="111"/>
      <c r="R49" s="111"/>
      <c r="S49" s="111"/>
      <c r="T49" s="111"/>
      <c r="U49" s="111"/>
      <c r="V49" s="111"/>
      <c r="W49" s="111"/>
      <c r="X49" s="111"/>
      <c r="Y49" s="111"/>
      <c r="Z49" s="111"/>
      <c r="AB49" s="111"/>
      <c r="AC49" s="111"/>
      <c r="AD49" s="111"/>
    </row>
    <row r="50" spans="1:30" x14ac:dyDescent="0.25">
      <c r="A50" s="124"/>
      <c r="B50" s="125"/>
      <c r="C50" s="129"/>
      <c r="D50" s="129"/>
      <c r="E50" s="126"/>
      <c r="F50" s="126" t="e">
        <f>VLOOKUP(D50,'Normen en kosten'!$A$5:$B$103,2,FALSE)</f>
        <v>#N/A</v>
      </c>
      <c r="G50" s="125"/>
      <c r="H50" s="125"/>
      <c r="I50" s="125"/>
      <c r="J50" s="125" t="e">
        <f t="shared" si="1"/>
        <v>#N/A</v>
      </c>
      <c r="K50" s="127" t="e">
        <f>+VLOOKUP(J50,'Normen en kosten'!D50:E148,2,FALSE)*'46'!$G$11</f>
        <v>#N/A</v>
      </c>
      <c r="L50" s="125">
        <f t="shared" si="0"/>
        <v>0</v>
      </c>
      <c r="M50" s="128" t="e">
        <f t="shared" si="2"/>
        <v>#N/A</v>
      </c>
      <c r="N50" s="109"/>
      <c r="O50" s="111"/>
      <c r="P50" s="111"/>
      <c r="R50" s="111"/>
      <c r="S50" s="111"/>
      <c r="T50" s="111"/>
      <c r="U50" s="111"/>
      <c r="V50" s="111"/>
      <c r="W50" s="111"/>
      <c r="X50" s="111"/>
      <c r="Y50" s="111"/>
      <c r="Z50" s="111"/>
      <c r="AB50" s="111"/>
      <c r="AC50" s="111"/>
      <c r="AD50" s="111"/>
    </row>
    <row r="51" spans="1:30" x14ac:dyDescent="0.25">
      <c r="A51" s="124"/>
      <c r="B51" s="125"/>
      <c r="C51" s="129"/>
      <c r="D51" s="129"/>
      <c r="E51" s="126"/>
      <c r="F51" s="126" t="e">
        <f>VLOOKUP(D51,'Normen en kosten'!$A$5:$B$103,2,FALSE)</f>
        <v>#N/A</v>
      </c>
      <c r="G51" s="125"/>
      <c r="H51" s="125"/>
      <c r="I51" s="125"/>
      <c r="J51" s="125" t="e">
        <f t="shared" si="1"/>
        <v>#N/A</v>
      </c>
      <c r="K51" s="127" t="e">
        <f>+VLOOKUP(J51,'Normen en kosten'!D51:E149,2,FALSE)*'46'!$G$11</f>
        <v>#N/A</v>
      </c>
      <c r="L51" s="125">
        <f t="shared" si="0"/>
        <v>0</v>
      </c>
      <c r="M51" s="128" t="e">
        <f t="shared" si="2"/>
        <v>#N/A</v>
      </c>
      <c r="N51" s="109"/>
      <c r="O51" s="111"/>
      <c r="P51" s="111"/>
      <c r="R51" s="111"/>
      <c r="S51" s="111"/>
      <c r="T51" s="111"/>
      <c r="U51" s="111"/>
      <c r="V51" s="111"/>
      <c r="W51" s="111"/>
      <c r="X51" s="111"/>
      <c r="Y51" s="111"/>
      <c r="Z51" s="111"/>
      <c r="AB51" s="111"/>
      <c r="AC51" s="111"/>
      <c r="AD51" s="111"/>
    </row>
    <row r="52" spans="1:30" x14ac:dyDescent="0.25">
      <c r="A52" s="124"/>
      <c r="B52" s="125"/>
      <c r="C52" s="129"/>
      <c r="D52" s="129"/>
      <c r="E52" s="126"/>
      <c r="F52" s="126" t="e">
        <f>VLOOKUP(D52,'Normen en kosten'!$A$5:$B$103,2,FALSE)</f>
        <v>#N/A</v>
      </c>
      <c r="G52" s="125"/>
      <c r="H52" s="125"/>
      <c r="I52" s="125"/>
      <c r="J52" s="125" t="e">
        <f t="shared" si="1"/>
        <v>#N/A</v>
      </c>
      <c r="K52" s="127" t="e">
        <f>+VLOOKUP(J52,'Normen en kosten'!D52:E150,2,FALSE)*'46'!$G$11</f>
        <v>#N/A</v>
      </c>
      <c r="L52" s="125">
        <f t="shared" si="0"/>
        <v>0</v>
      </c>
      <c r="M52" s="128" t="e">
        <f t="shared" si="2"/>
        <v>#N/A</v>
      </c>
      <c r="O52" s="66"/>
    </row>
    <row r="53" spans="1:30" x14ac:dyDescent="0.25">
      <c r="A53" s="124"/>
      <c r="B53" s="125"/>
      <c r="C53" s="129"/>
      <c r="D53" s="129"/>
      <c r="E53" s="126"/>
      <c r="F53" s="126" t="e">
        <f>VLOOKUP(D53,'Normen en kosten'!$A$5:$B$103,2,FALSE)</f>
        <v>#N/A</v>
      </c>
      <c r="G53" s="125"/>
      <c r="H53" s="125"/>
      <c r="I53" s="125"/>
      <c r="J53" s="125" t="e">
        <f t="shared" si="1"/>
        <v>#N/A</v>
      </c>
      <c r="K53" s="127" t="e">
        <f>+VLOOKUP(J53,'Normen en kosten'!D53:E151,2,FALSE)*'46'!$G$11</f>
        <v>#N/A</v>
      </c>
      <c r="L53" s="125">
        <f t="shared" si="0"/>
        <v>0</v>
      </c>
      <c r="M53" s="128" t="e">
        <f t="shared" si="2"/>
        <v>#N/A</v>
      </c>
      <c r="O53" s="66"/>
    </row>
    <row r="54" spans="1:30" x14ac:dyDescent="0.25">
      <c r="A54" s="124"/>
      <c r="B54" s="125"/>
      <c r="C54" s="129"/>
      <c r="D54" s="129"/>
      <c r="E54" s="126"/>
      <c r="F54" s="126" t="e">
        <f>VLOOKUP(D54,'Normen en kosten'!$A$5:$B$103,2,FALSE)</f>
        <v>#N/A</v>
      </c>
      <c r="G54" s="125"/>
      <c r="H54" s="125"/>
      <c r="I54" s="125"/>
      <c r="J54" s="125" t="e">
        <f t="shared" si="1"/>
        <v>#N/A</v>
      </c>
      <c r="K54" s="127" t="e">
        <f>+VLOOKUP(J54,'Normen en kosten'!D54:E152,2,FALSE)*'46'!$G$11</f>
        <v>#N/A</v>
      </c>
      <c r="L54" s="125">
        <f t="shared" si="0"/>
        <v>0</v>
      </c>
      <c r="M54" s="128" t="e">
        <f t="shared" si="2"/>
        <v>#N/A</v>
      </c>
      <c r="O54" s="66"/>
    </row>
    <row r="55" spans="1:30" x14ac:dyDescent="0.25">
      <c r="A55" s="124"/>
      <c r="B55" s="125"/>
      <c r="C55" s="129"/>
      <c r="D55" s="129"/>
      <c r="E55" s="126"/>
      <c r="F55" s="126" t="e">
        <f>VLOOKUP(D55,'Normen en kosten'!$A$5:$B$103,2,FALSE)</f>
        <v>#N/A</v>
      </c>
      <c r="G55" s="125"/>
      <c r="H55" s="125"/>
      <c r="I55" s="125"/>
      <c r="J55" s="125" t="e">
        <f t="shared" si="1"/>
        <v>#N/A</v>
      </c>
      <c r="K55" s="127" t="e">
        <f>+VLOOKUP(J55,'Normen en kosten'!D55:E153,2,FALSE)*'46'!$G$11</f>
        <v>#N/A</v>
      </c>
      <c r="L55" s="125">
        <f t="shared" si="0"/>
        <v>0</v>
      </c>
      <c r="M55" s="128" t="e">
        <f t="shared" si="2"/>
        <v>#N/A</v>
      </c>
      <c r="O55" s="66"/>
    </row>
    <row r="56" spans="1:30" x14ac:dyDescent="0.25">
      <c r="A56" s="124"/>
      <c r="B56" s="125"/>
      <c r="C56" s="129"/>
      <c r="D56" s="129"/>
      <c r="E56" s="126"/>
      <c r="F56" s="126" t="e">
        <f>VLOOKUP(D56,'Normen en kosten'!$A$5:$B$103,2,FALSE)</f>
        <v>#N/A</v>
      </c>
      <c r="G56" s="125"/>
      <c r="H56" s="125"/>
      <c r="I56" s="125"/>
      <c r="J56" s="125" t="e">
        <f t="shared" si="1"/>
        <v>#N/A</v>
      </c>
      <c r="K56" s="127" t="e">
        <f>+VLOOKUP(J56,'Normen en kosten'!D56:E154,2,FALSE)*'46'!$G$11</f>
        <v>#N/A</v>
      </c>
      <c r="L56" s="125">
        <f t="shared" si="0"/>
        <v>0</v>
      </c>
      <c r="M56" s="128" t="e">
        <f t="shared" si="2"/>
        <v>#N/A</v>
      </c>
      <c r="O56" s="66"/>
    </row>
    <row r="57" spans="1:30" x14ac:dyDescent="0.25">
      <c r="A57" s="124"/>
      <c r="B57" s="125"/>
      <c r="C57" s="129"/>
      <c r="D57" s="129"/>
      <c r="E57" s="126"/>
      <c r="F57" s="126" t="e">
        <f>VLOOKUP(D57,'Normen en kosten'!$A$5:$B$103,2,FALSE)</f>
        <v>#N/A</v>
      </c>
      <c r="G57" s="125"/>
      <c r="H57" s="125"/>
      <c r="I57" s="125"/>
      <c r="J57" s="125" t="e">
        <f t="shared" si="1"/>
        <v>#N/A</v>
      </c>
      <c r="K57" s="127" t="e">
        <f>+VLOOKUP(J57,'Normen en kosten'!D57:E155,2,FALSE)*'46'!$G$11</f>
        <v>#N/A</v>
      </c>
      <c r="L57" s="125">
        <f t="shared" si="0"/>
        <v>0</v>
      </c>
      <c r="M57" s="128" t="e">
        <f t="shared" si="2"/>
        <v>#N/A</v>
      </c>
      <c r="O57" s="66"/>
    </row>
    <row r="58" spans="1:30" x14ac:dyDescent="0.25">
      <c r="A58" s="124"/>
      <c r="B58" s="125"/>
      <c r="C58" s="129"/>
      <c r="D58" s="129"/>
      <c r="E58" s="126"/>
      <c r="F58" s="126" t="e">
        <f>VLOOKUP(D58,'Normen en kosten'!$A$5:$B$103,2,FALSE)</f>
        <v>#N/A</v>
      </c>
      <c r="G58" s="125"/>
      <c r="H58" s="125"/>
      <c r="I58" s="125"/>
      <c r="J58" s="125" t="e">
        <f t="shared" si="1"/>
        <v>#N/A</v>
      </c>
      <c r="K58" s="127" t="e">
        <f>+VLOOKUP(J58,'Normen en kosten'!D58:E156,2,FALSE)*'46'!$G$11</f>
        <v>#N/A</v>
      </c>
      <c r="L58" s="125">
        <f t="shared" si="0"/>
        <v>0</v>
      </c>
      <c r="M58" s="128" t="e">
        <f t="shared" si="2"/>
        <v>#N/A</v>
      </c>
      <c r="O58" s="66"/>
    </row>
    <row r="59" spans="1:30" x14ac:dyDescent="0.25">
      <c r="A59" s="124"/>
      <c r="B59" s="125"/>
      <c r="C59" s="129"/>
      <c r="D59" s="129"/>
      <c r="E59" s="126"/>
      <c r="F59" s="126" t="e">
        <f>VLOOKUP(D59,'Normen en kosten'!$A$5:$B$103,2,FALSE)</f>
        <v>#N/A</v>
      </c>
      <c r="G59" s="125"/>
      <c r="H59" s="125"/>
      <c r="I59" s="125"/>
      <c r="J59" s="125" t="e">
        <f t="shared" si="1"/>
        <v>#N/A</v>
      </c>
      <c r="K59" s="127" t="e">
        <f>+VLOOKUP(J59,'Normen en kosten'!D59:E157,2,FALSE)*'46'!$G$11</f>
        <v>#N/A</v>
      </c>
      <c r="L59" s="125">
        <f t="shared" si="0"/>
        <v>0</v>
      </c>
      <c r="M59" s="128" t="e">
        <f t="shared" si="2"/>
        <v>#N/A</v>
      </c>
      <c r="O59" s="66"/>
    </row>
    <row r="60" spans="1:30" x14ac:dyDescent="0.25">
      <c r="A60" s="124"/>
      <c r="B60" s="125"/>
      <c r="C60" s="129"/>
      <c r="D60" s="129"/>
      <c r="E60" s="126"/>
      <c r="F60" s="126" t="e">
        <f>VLOOKUP(D60,'Normen en kosten'!$A$5:$B$103,2,FALSE)</f>
        <v>#N/A</v>
      </c>
      <c r="G60" s="125"/>
      <c r="H60" s="125"/>
      <c r="I60" s="125"/>
      <c r="J60" s="125" t="e">
        <f t="shared" si="1"/>
        <v>#N/A</v>
      </c>
      <c r="K60" s="127" t="e">
        <f>+VLOOKUP(J60,'Normen en kosten'!D60:E158,2,FALSE)*'46'!$G$11</f>
        <v>#N/A</v>
      </c>
      <c r="L60" s="125">
        <f t="shared" si="0"/>
        <v>0</v>
      </c>
      <c r="M60" s="128" t="e">
        <f t="shared" si="2"/>
        <v>#N/A</v>
      </c>
      <c r="O60" s="66"/>
    </row>
    <row r="61" spans="1:30" x14ac:dyDescent="0.25">
      <c r="A61" s="124"/>
      <c r="B61" s="125"/>
      <c r="C61" s="129"/>
      <c r="D61" s="129"/>
      <c r="E61" s="126"/>
      <c r="F61" s="126" t="e">
        <f>VLOOKUP(D61,'Normen en kosten'!$A$5:$B$103,2,FALSE)</f>
        <v>#N/A</v>
      </c>
      <c r="G61" s="125"/>
      <c r="H61" s="125"/>
      <c r="I61" s="125"/>
      <c r="J61" s="125" t="e">
        <f t="shared" si="1"/>
        <v>#N/A</v>
      </c>
      <c r="K61" s="127" t="e">
        <f>+VLOOKUP(J61,'Normen en kosten'!D61:E159,2,FALSE)*'46'!$G$11</f>
        <v>#N/A</v>
      </c>
      <c r="L61" s="125">
        <f t="shared" si="0"/>
        <v>0</v>
      </c>
      <c r="M61" s="128" t="e">
        <f t="shared" si="2"/>
        <v>#N/A</v>
      </c>
      <c r="O61" s="66"/>
    </row>
    <row r="62" spans="1:30" x14ac:dyDescent="0.25">
      <c r="A62" s="124"/>
      <c r="B62" s="125"/>
      <c r="C62" s="129"/>
      <c r="D62" s="129"/>
      <c r="E62" s="126"/>
      <c r="F62" s="126" t="e">
        <f>VLOOKUP(D62,'Normen en kosten'!$A$5:$B$103,2,FALSE)</f>
        <v>#N/A</v>
      </c>
      <c r="G62" s="125"/>
      <c r="H62" s="125"/>
      <c r="I62" s="125"/>
      <c r="J62" s="125" t="e">
        <f t="shared" si="1"/>
        <v>#N/A</v>
      </c>
      <c r="K62" s="127" t="e">
        <f>+VLOOKUP(J62,'Normen en kosten'!D62:E160,2,FALSE)*'46'!$G$11</f>
        <v>#N/A</v>
      </c>
      <c r="L62" s="125">
        <f t="shared" si="0"/>
        <v>0</v>
      </c>
      <c r="M62" s="128" t="e">
        <f t="shared" si="2"/>
        <v>#N/A</v>
      </c>
      <c r="O62" s="66"/>
    </row>
    <row r="63" spans="1:30" x14ac:dyDescent="0.25">
      <c r="A63" s="124"/>
      <c r="B63" s="125"/>
      <c r="C63" s="129"/>
      <c r="D63" s="129"/>
      <c r="E63" s="126"/>
      <c r="F63" s="126" t="e">
        <f>VLOOKUP(D63,'Normen en kosten'!$A$5:$B$103,2,FALSE)</f>
        <v>#N/A</v>
      </c>
      <c r="G63" s="125"/>
      <c r="H63" s="125"/>
      <c r="I63" s="125"/>
      <c r="J63" s="125" t="e">
        <f t="shared" si="1"/>
        <v>#N/A</v>
      </c>
      <c r="K63" s="127" t="e">
        <f>+VLOOKUP(J63,'Normen en kosten'!D63:E161,2,FALSE)*'46'!$G$11</f>
        <v>#N/A</v>
      </c>
      <c r="L63" s="125">
        <f t="shared" si="0"/>
        <v>0</v>
      </c>
      <c r="M63" s="128" t="e">
        <f t="shared" si="2"/>
        <v>#N/A</v>
      </c>
      <c r="O63" s="66"/>
    </row>
    <row r="64" spans="1:30" x14ac:dyDescent="0.25">
      <c r="A64" s="124"/>
      <c r="B64" s="125"/>
      <c r="C64" s="129"/>
      <c r="D64" s="129"/>
      <c r="E64" s="126"/>
      <c r="F64" s="126" t="e">
        <f>VLOOKUP(D64,'Normen en kosten'!$A$5:$B$103,2,FALSE)</f>
        <v>#N/A</v>
      </c>
      <c r="G64" s="125"/>
      <c r="H64" s="125"/>
      <c r="I64" s="125"/>
      <c r="J64" s="125" t="e">
        <f t="shared" si="1"/>
        <v>#N/A</v>
      </c>
      <c r="K64" s="127" t="e">
        <f>+VLOOKUP(J64,'Normen en kosten'!D64:E162,2,FALSE)*'46'!$G$11</f>
        <v>#N/A</v>
      </c>
      <c r="L64" s="125">
        <f t="shared" si="0"/>
        <v>0</v>
      </c>
      <c r="M64" s="128" t="e">
        <f t="shared" si="2"/>
        <v>#N/A</v>
      </c>
      <c r="O64" s="66"/>
    </row>
    <row r="65" spans="1:15" x14ac:dyDescent="0.25">
      <c r="A65" s="124"/>
      <c r="B65" s="125"/>
      <c r="C65" s="129"/>
      <c r="D65" s="129"/>
      <c r="E65" s="126"/>
      <c r="F65" s="126" t="e">
        <f>VLOOKUP(D65,'Normen en kosten'!$A$5:$B$103,2,FALSE)</f>
        <v>#N/A</v>
      </c>
      <c r="G65" s="125"/>
      <c r="H65" s="125"/>
      <c r="I65" s="125"/>
      <c r="J65" s="125" t="e">
        <f t="shared" si="1"/>
        <v>#N/A</v>
      </c>
      <c r="K65" s="127" t="e">
        <f>+VLOOKUP(J65,'Normen en kosten'!D65:E163,2,FALSE)*'46'!$G$11</f>
        <v>#N/A</v>
      </c>
      <c r="L65" s="125">
        <f t="shared" si="0"/>
        <v>0</v>
      </c>
      <c r="M65" s="128" t="e">
        <f t="shared" si="2"/>
        <v>#N/A</v>
      </c>
      <c r="O65" s="66"/>
    </row>
    <row r="66" spans="1:15" x14ac:dyDescent="0.25">
      <c r="A66" s="124"/>
      <c r="B66" s="125"/>
      <c r="C66" s="129"/>
      <c r="D66" s="129"/>
      <c r="E66" s="126"/>
      <c r="F66" s="126" t="e">
        <f>VLOOKUP(D66,'Normen en kosten'!$A$5:$B$103,2,FALSE)</f>
        <v>#N/A</v>
      </c>
      <c r="G66" s="125"/>
      <c r="H66" s="125"/>
      <c r="I66" s="125"/>
      <c r="J66" s="125" t="e">
        <f t="shared" si="1"/>
        <v>#N/A</v>
      </c>
      <c r="K66" s="127" t="e">
        <f>+VLOOKUP(J66,'Normen en kosten'!D66:E164,2,FALSE)*'46'!$G$11</f>
        <v>#N/A</v>
      </c>
      <c r="L66" s="125">
        <f t="shared" si="0"/>
        <v>0</v>
      </c>
      <c r="M66" s="128" t="e">
        <f t="shared" si="2"/>
        <v>#N/A</v>
      </c>
      <c r="O66" s="66"/>
    </row>
    <row r="67" spans="1:15" x14ac:dyDescent="0.25">
      <c r="A67" s="124"/>
      <c r="B67" s="125"/>
      <c r="C67" s="129"/>
      <c r="D67" s="129"/>
      <c r="E67" s="126"/>
      <c r="F67" s="126" t="e">
        <f>VLOOKUP(D67,'Normen en kosten'!$A$5:$B$103,2,FALSE)</f>
        <v>#N/A</v>
      </c>
      <c r="G67" s="125"/>
      <c r="H67" s="125"/>
      <c r="I67" s="125"/>
      <c r="J67" s="125" t="e">
        <f t="shared" si="1"/>
        <v>#N/A</v>
      </c>
      <c r="K67" s="127" t="e">
        <f>+VLOOKUP(J67,'Normen en kosten'!D67:E165,2,FALSE)*'46'!$G$11</f>
        <v>#N/A</v>
      </c>
      <c r="L67" s="125">
        <f t="shared" si="0"/>
        <v>0</v>
      </c>
      <c r="M67" s="128" t="e">
        <f t="shared" si="2"/>
        <v>#N/A</v>
      </c>
      <c r="O67" s="66"/>
    </row>
    <row r="68" spans="1:15" x14ac:dyDescent="0.25">
      <c r="A68" s="124"/>
      <c r="B68" s="125"/>
      <c r="C68" s="129"/>
      <c r="D68" s="129"/>
      <c r="E68" s="126"/>
      <c r="F68" s="126" t="e">
        <f>VLOOKUP(D68,'Normen en kosten'!$A$5:$B$103,2,FALSE)</f>
        <v>#N/A</v>
      </c>
      <c r="G68" s="125"/>
      <c r="H68" s="125"/>
      <c r="I68" s="125"/>
      <c r="J68" s="125" t="e">
        <f t="shared" si="1"/>
        <v>#N/A</v>
      </c>
      <c r="K68" s="127" t="e">
        <f>+VLOOKUP(J68,'Normen en kosten'!D68:E166,2,FALSE)*'46'!$G$11</f>
        <v>#N/A</v>
      </c>
      <c r="L68" s="125">
        <f t="shared" si="0"/>
        <v>0</v>
      </c>
      <c r="M68" s="128" t="e">
        <f t="shared" si="2"/>
        <v>#N/A</v>
      </c>
      <c r="O68" s="66"/>
    </row>
    <row r="69" spans="1:15" x14ac:dyDescent="0.25">
      <c r="A69" s="124"/>
      <c r="B69" s="125"/>
      <c r="C69" s="129"/>
      <c r="D69" s="129"/>
      <c r="E69" s="126"/>
      <c r="F69" s="126" t="e">
        <f>VLOOKUP(D69,'Normen en kosten'!$A$5:$B$103,2,FALSE)</f>
        <v>#N/A</v>
      </c>
      <c r="G69" s="125"/>
      <c r="H69" s="125"/>
      <c r="I69" s="125"/>
      <c r="J69" s="125" t="e">
        <f t="shared" si="1"/>
        <v>#N/A</v>
      </c>
      <c r="K69" s="127" t="e">
        <f>+VLOOKUP(J69,'Normen en kosten'!D69:E167,2,FALSE)*'46'!$G$11</f>
        <v>#N/A</v>
      </c>
      <c r="L69" s="125">
        <f t="shared" ref="L69:L132" si="3">+I69*G69</f>
        <v>0</v>
      </c>
      <c r="M69" s="128" t="e">
        <f t="shared" si="2"/>
        <v>#N/A</v>
      </c>
      <c r="O69" s="66"/>
    </row>
    <row r="70" spans="1:15" x14ac:dyDescent="0.25">
      <c r="A70" s="124"/>
      <c r="B70" s="125"/>
      <c r="C70" s="129"/>
      <c r="D70" s="129"/>
      <c r="E70" s="126"/>
      <c r="F70" s="126" t="e">
        <f>VLOOKUP(D70,'Normen en kosten'!$A$5:$B$103,2,FALSE)</f>
        <v>#N/A</v>
      </c>
      <c r="G70" s="125"/>
      <c r="H70" s="125"/>
      <c r="I70" s="125"/>
      <c r="J70" s="125" t="e">
        <f t="shared" ref="J70:J133" si="4">F70&amp;I70</f>
        <v>#N/A</v>
      </c>
      <c r="K70" s="127" t="e">
        <f>+VLOOKUP(J70,'Normen en kosten'!D70:E168,2,FALSE)*'46'!$G$11</f>
        <v>#N/A</v>
      </c>
      <c r="L70" s="125">
        <f t="shared" si="3"/>
        <v>0</v>
      </c>
      <c r="M70" s="128" t="e">
        <f t="shared" ref="M70:M133" si="5">+IF(K70=0,0,L70/K70)</f>
        <v>#N/A</v>
      </c>
      <c r="O70" s="66"/>
    </row>
    <row r="71" spans="1:15" x14ac:dyDescent="0.25">
      <c r="A71" s="124"/>
      <c r="B71" s="125"/>
      <c r="C71" s="129"/>
      <c r="D71" s="129"/>
      <c r="E71" s="126"/>
      <c r="F71" s="126" t="e">
        <f>VLOOKUP(D71,'Normen en kosten'!$A$5:$B$103,2,FALSE)</f>
        <v>#N/A</v>
      </c>
      <c r="G71" s="125"/>
      <c r="H71" s="125"/>
      <c r="I71" s="125"/>
      <c r="J71" s="125" t="e">
        <f t="shared" si="4"/>
        <v>#N/A</v>
      </c>
      <c r="K71" s="127" t="e">
        <f>+VLOOKUP(J71,'Normen en kosten'!D71:E169,2,FALSE)*'46'!$G$11</f>
        <v>#N/A</v>
      </c>
      <c r="L71" s="125">
        <f t="shared" si="3"/>
        <v>0</v>
      </c>
      <c r="M71" s="128" t="e">
        <f t="shared" si="5"/>
        <v>#N/A</v>
      </c>
      <c r="O71" s="66"/>
    </row>
    <row r="72" spans="1:15" x14ac:dyDescent="0.25">
      <c r="A72" s="124"/>
      <c r="B72" s="125"/>
      <c r="C72" s="129"/>
      <c r="D72" s="129"/>
      <c r="E72" s="126"/>
      <c r="F72" s="126" t="e">
        <f>VLOOKUP(D72,'Normen en kosten'!$A$5:$B$103,2,FALSE)</f>
        <v>#N/A</v>
      </c>
      <c r="G72" s="125"/>
      <c r="H72" s="125"/>
      <c r="I72" s="125"/>
      <c r="J72" s="125" t="e">
        <f t="shared" si="4"/>
        <v>#N/A</v>
      </c>
      <c r="K72" s="127" t="e">
        <f>+VLOOKUP(J72,'Normen en kosten'!D72:E170,2,FALSE)*'46'!$G$11</f>
        <v>#N/A</v>
      </c>
      <c r="L72" s="125">
        <f t="shared" si="3"/>
        <v>0</v>
      </c>
      <c r="M72" s="128" t="e">
        <f t="shared" si="5"/>
        <v>#N/A</v>
      </c>
      <c r="O72" s="66"/>
    </row>
    <row r="73" spans="1:15" x14ac:dyDescent="0.25">
      <c r="A73" s="124"/>
      <c r="B73" s="125"/>
      <c r="C73" s="129"/>
      <c r="D73" s="129"/>
      <c r="E73" s="126"/>
      <c r="F73" s="126" t="e">
        <f>VLOOKUP(D73,'Normen en kosten'!$A$5:$B$103,2,FALSE)</f>
        <v>#N/A</v>
      </c>
      <c r="G73" s="125"/>
      <c r="H73" s="125"/>
      <c r="I73" s="125"/>
      <c r="J73" s="125" t="e">
        <f t="shared" si="4"/>
        <v>#N/A</v>
      </c>
      <c r="K73" s="127" t="e">
        <f>+VLOOKUP(J73,'Normen en kosten'!D73:E171,2,FALSE)*'46'!$G$11</f>
        <v>#N/A</v>
      </c>
      <c r="L73" s="125">
        <f t="shared" si="3"/>
        <v>0</v>
      </c>
      <c r="M73" s="128" t="e">
        <f t="shared" si="5"/>
        <v>#N/A</v>
      </c>
      <c r="O73" s="66"/>
    </row>
    <row r="74" spans="1:15" x14ac:dyDescent="0.25">
      <c r="A74" s="124"/>
      <c r="B74" s="125"/>
      <c r="C74" s="129"/>
      <c r="D74" s="129"/>
      <c r="E74" s="126"/>
      <c r="F74" s="126" t="e">
        <f>VLOOKUP(D74,'Normen en kosten'!$A$5:$B$103,2,FALSE)</f>
        <v>#N/A</v>
      </c>
      <c r="G74" s="125"/>
      <c r="H74" s="125"/>
      <c r="I74" s="125"/>
      <c r="J74" s="125" t="e">
        <f t="shared" si="4"/>
        <v>#N/A</v>
      </c>
      <c r="K74" s="127" t="e">
        <f>+VLOOKUP(J74,'Normen en kosten'!D74:E172,2,FALSE)*'46'!$G$11</f>
        <v>#N/A</v>
      </c>
      <c r="L74" s="125">
        <f t="shared" si="3"/>
        <v>0</v>
      </c>
      <c r="M74" s="128" t="e">
        <f t="shared" si="5"/>
        <v>#N/A</v>
      </c>
      <c r="O74" s="66"/>
    </row>
    <row r="75" spans="1:15" x14ac:dyDescent="0.25">
      <c r="A75" s="124"/>
      <c r="B75" s="125"/>
      <c r="C75" s="129"/>
      <c r="D75" s="129"/>
      <c r="E75" s="126"/>
      <c r="F75" s="126" t="e">
        <f>VLOOKUP(D75,'Normen en kosten'!$A$5:$B$103,2,FALSE)</f>
        <v>#N/A</v>
      </c>
      <c r="G75" s="125"/>
      <c r="H75" s="125"/>
      <c r="I75" s="125"/>
      <c r="J75" s="125" t="e">
        <f t="shared" si="4"/>
        <v>#N/A</v>
      </c>
      <c r="K75" s="127" t="e">
        <f>+VLOOKUP(J75,'Normen en kosten'!D75:E173,2,FALSE)*'46'!$G$11</f>
        <v>#N/A</v>
      </c>
      <c r="L75" s="125">
        <f t="shared" si="3"/>
        <v>0</v>
      </c>
      <c r="M75" s="128" t="e">
        <f t="shared" si="5"/>
        <v>#N/A</v>
      </c>
      <c r="O75" s="66"/>
    </row>
    <row r="76" spans="1:15" x14ac:dyDescent="0.25">
      <c r="A76" s="124"/>
      <c r="B76" s="125"/>
      <c r="C76" s="129"/>
      <c r="D76" s="129"/>
      <c r="E76" s="126"/>
      <c r="F76" s="126" t="e">
        <f>VLOOKUP(D76,'Normen en kosten'!$A$5:$B$103,2,FALSE)</f>
        <v>#N/A</v>
      </c>
      <c r="G76" s="125"/>
      <c r="H76" s="125"/>
      <c r="I76" s="125"/>
      <c r="J76" s="125" t="e">
        <f t="shared" si="4"/>
        <v>#N/A</v>
      </c>
      <c r="K76" s="127" t="e">
        <f>+VLOOKUP(J76,'Normen en kosten'!D76:E174,2,FALSE)*'46'!$G$11</f>
        <v>#N/A</v>
      </c>
      <c r="L76" s="125">
        <f t="shared" si="3"/>
        <v>0</v>
      </c>
      <c r="M76" s="128" t="e">
        <f t="shared" si="5"/>
        <v>#N/A</v>
      </c>
      <c r="O76" s="66"/>
    </row>
    <row r="77" spans="1:15" x14ac:dyDescent="0.25">
      <c r="A77" s="124"/>
      <c r="B77" s="125"/>
      <c r="C77" s="129"/>
      <c r="D77" s="129"/>
      <c r="E77" s="126"/>
      <c r="F77" s="126" t="e">
        <f>VLOOKUP(D77,'Normen en kosten'!$A$5:$B$103,2,FALSE)</f>
        <v>#N/A</v>
      </c>
      <c r="G77" s="125"/>
      <c r="H77" s="125"/>
      <c r="I77" s="125"/>
      <c r="J77" s="125" t="e">
        <f t="shared" si="4"/>
        <v>#N/A</v>
      </c>
      <c r="K77" s="127" t="e">
        <f>+VLOOKUP(J77,'Normen en kosten'!D77:E175,2,FALSE)*'46'!$G$11</f>
        <v>#N/A</v>
      </c>
      <c r="L77" s="125">
        <f t="shared" si="3"/>
        <v>0</v>
      </c>
      <c r="M77" s="128" t="e">
        <f t="shared" si="5"/>
        <v>#N/A</v>
      </c>
      <c r="O77" s="66"/>
    </row>
    <row r="78" spans="1:15" x14ac:dyDescent="0.25">
      <c r="A78" s="124"/>
      <c r="B78" s="125"/>
      <c r="C78" s="129"/>
      <c r="D78" s="129"/>
      <c r="E78" s="126"/>
      <c r="F78" s="126" t="e">
        <f>VLOOKUP(D78,'Normen en kosten'!$A$5:$B$103,2,FALSE)</f>
        <v>#N/A</v>
      </c>
      <c r="G78" s="125"/>
      <c r="H78" s="125"/>
      <c r="I78" s="125"/>
      <c r="J78" s="125" t="e">
        <f t="shared" si="4"/>
        <v>#N/A</v>
      </c>
      <c r="K78" s="127" t="e">
        <f>+VLOOKUP(J78,'Normen en kosten'!D78:E176,2,FALSE)*'46'!$G$11</f>
        <v>#N/A</v>
      </c>
      <c r="L78" s="125">
        <f t="shared" si="3"/>
        <v>0</v>
      </c>
      <c r="M78" s="128" t="e">
        <f t="shared" si="5"/>
        <v>#N/A</v>
      </c>
      <c r="O78" s="66"/>
    </row>
    <row r="79" spans="1:15" x14ac:dyDescent="0.25">
      <c r="A79" s="124"/>
      <c r="B79" s="125"/>
      <c r="C79" s="129"/>
      <c r="D79" s="129"/>
      <c r="E79" s="126"/>
      <c r="F79" s="126" t="e">
        <f>VLOOKUP(D79,'Normen en kosten'!$A$5:$B$103,2,FALSE)</f>
        <v>#N/A</v>
      </c>
      <c r="G79" s="125"/>
      <c r="H79" s="125"/>
      <c r="I79" s="125"/>
      <c r="J79" s="125" t="e">
        <f t="shared" si="4"/>
        <v>#N/A</v>
      </c>
      <c r="K79" s="127" t="e">
        <f>+VLOOKUP(J79,'Normen en kosten'!D79:E177,2,FALSE)*'46'!$G$11</f>
        <v>#N/A</v>
      </c>
      <c r="L79" s="125">
        <f t="shared" si="3"/>
        <v>0</v>
      </c>
      <c r="M79" s="128" t="e">
        <f t="shared" si="5"/>
        <v>#N/A</v>
      </c>
      <c r="O79" s="66"/>
    </row>
    <row r="80" spans="1:15" x14ac:dyDescent="0.25">
      <c r="A80" s="124"/>
      <c r="B80" s="125"/>
      <c r="C80" s="129"/>
      <c r="D80" s="129"/>
      <c r="E80" s="126"/>
      <c r="F80" s="126" t="e">
        <f>VLOOKUP(D80,'Normen en kosten'!$A$5:$B$103,2,FALSE)</f>
        <v>#N/A</v>
      </c>
      <c r="G80" s="125"/>
      <c r="H80" s="125"/>
      <c r="I80" s="125"/>
      <c r="J80" s="125" t="e">
        <f t="shared" si="4"/>
        <v>#N/A</v>
      </c>
      <c r="K80" s="127" t="e">
        <f>+VLOOKUP(J80,'Normen en kosten'!D80:E178,2,FALSE)*'46'!$G$11</f>
        <v>#N/A</v>
      </c>
      <c r="L80" s="125">
        <f t="shared" si="3"/>
        <v>0</v>
      </c>
      <c r="M80" s="128" t="e">
        <f t="shared" si="5"/>
        <v>#N/A</v>
      </c>
      <c r="O80" s="66"/>
    </row>
    <row r="81" spans="1:15" x14ac:dyDescent="0.25">
      <c r="A81" s="124"/>
      <c r="B81" s="125"/>
      <c r="C81" s="129"/>
      <c r="D81" s="129"/>
      <c r="E81" s="126"/>
      <c r="F81" s="126" t="e">
        <f>VLOOKUP(D81,'Normen en kosten'!$A$5:$B$103,2,FALSE)</f>
        <v>#N/A</v>
      </c>
      <c r="G81" s="125"/>
      <c r="H81" s="125"/>
      <c r="I81" s="125"/>
      <c r="J81" s="125" t="e">
        <f t="shared" si="4"/>
        <v>#N/A</v>
      </c>
      <c r="K81" s="127" t="e">
        <f>+VLOOKUP(J81,'Normen en kosten'!D81:E179,2,FALSE)*'46'!$G$11</f>
        <v>#N/A</v>
      </c>
      <c r="L81" s="125">
        <f t="shared" si="3"/>
        <v>0</v>
      </c>
      <c r="M81" s="128" t="e">
        <f t="shared" si="5"/>
        <v>#N/A</v>
      </c>
      <c r="O81" s="66"/>
    </row>
    <row r="82" spans="1:15" x14ac:dyDescent="0.25">
      <c r="A82" s="124"/>
      <c r="B82" s="125"/>
      <c r="C82" s="129"/>
      <c r="D82" s="129"/>
      <c r="E82" s="126"/>
      <c r="F82" s="126" t="e">
        <f>VLOOKUP(D82,'Normen en kosten'!$A$5:$B$103,2,FALSE)</f>
        <v>#N/A</v>
      </c>
      <c r="G82" s="125"/>
      <c r="H82" s="125"/>
      <c r="I82" s="125"/>
      <c r="J82" s="125" t="e">
        <f t="shared" si="4"/>
        <v>#N/A</v>
      </c>
      <c r="K82" s="127" t="e">
        <f>+VLOOKUP(J82,'Normen en kosten'!D82:E180,2,FALSE)*'46'!$G$11</f>
        <v>#N/A</v>
      </c>
      <c r="L82" s="125">
        <f t="shared" si="3"/>
        <v>0</v>
      </c>
      <c r="M82" s="128" t="e">
        <f t="shared" si="5"/>
        <v>#N/A</v>
      </c>
      <c r="O82" s="66"/>
    </row>
    <row r="83" spans="1:15" x14ac:dyDescent="0.25">
      <c r="A83" s="124"/>
      <c r="B83" s="125"/>
      <c r="C83" s="129"/>
      <c r="D83" s="129"/>
      <c r="E83" s="126"/>
      <c r="F83" s="126" t="e">
        <f>VLOOKUP(D83,'Normen en kosten'!$A$5:$B$103,2,FALSE)</f>
        <v>#N/A</v>
      </c>
      <c r="G83" s="125"/>
      <c r="H83" s="125"/>
      <c r="I83" s="125"/>
      <c r="J83" s="125" t="e">
        <f t="shared" si="4"/>
        <v>#N/A</v>
      </c>
      <c r="K83" s="127" t="e">
        <f>+VLOOKUP(J83,'Normen en kosten'!D83:E181,2,FALSE)*'46'!$G$11</f>
        <v>#N/A</v>
      </c>
      <c r="L83" s="125">
        <f t="shared" si="3"/>
        <v>0</v>
      </c>
      <c r="M83" s="128" t="e">
        <f t="shared" si="5"/>
        <v>#N/A</v>
      </c>
      <c r="O83" s="66"/>
    </row>
    <row r="84" spans="1:15" x14ac:dyDescent="0.25">
      <c r="A84" s="124"/>
      <c r="B84" s="125"/>
      <c r="C84" s="129"/>
      <c r="D84" s="129"/>
      <c r="E84" s="126"/>
      <c r="F84" s="126" t="e">
        <f>VLOOKUP(D84,'Normen en kosten'!$A$5:$B$103,2,FALSE)</f>
        <v>#N/A</v>
      </c>
      <c r="G84" s="125"/>
      <c r="H84" s="125"/>
      <c r="I84" s="125"/>
      <c r="J84" s="125" t="e">
        <f t="shared" si="4"/>
        <v>#N/A</v>
      </c>
      <c r="K84" s="127" t="e">
        <f>+VLOOKUP(J84,'Normen en kosten'!D84:E182,2,FALSE)*'46'!$G$11</f>
        <v>#N/A</v>
      </c>
      <c r="L84" s="125">
        <f t="shared" si="3"/>
        <v>0</v>
      </c>
      <c r="M84" s="128" t="e">
        <f t="shared" si="5"/>
        <v>#N/A</v>
      </c>
      <c r="O84" s="66"/>
    </row>
    <row r="85" spans="1:15" x14ac:dyDescent="0.25">
      <c r="A85" s="124"/>
      <c r="B85" s="125"/>
      <c r="C85" s="129"/>
      <c r="D85" s="129"/>
      <c r="E85" s="126"/>
      <c r="F85" s="126" t="e">
        <f>VLOOKUP(D85,'Normen en kosten'!$A$5:$B$103,2,FALSE)</f>
        <v>#N/A</v>
      </c>
      <c r="G85" s="125"/>
      <c r="H85" s="125"/>
      <c r="I85" s="125"/>
      <c r="J85" s="125" t="e">
        <f t="shared" si="4"/>
        <v>#N/A</v>
      </c>
      <c r="K85" s="127" t="e">
        <f>+VLOOKUP(J85,'Normen en kosten'!D85:E183,2,FALSE)*'46'!$G$11</f>
        <v>#N/A</v>
      </c>
      <c r="L85" s="125">
        <f t="shared" si="3"/>
        <v>0</v>
      </c>
      <c r="M85" s="128" t="e">
        <f t="shared" si="5"/>
        <v>#N/A</v>
      </c>
      <c r="O85" s="66"/>
    </row>
    <row r="86" spans="1:15" x14ac:dyDescent="0.25">
      <c r="A86" s="124"/>
      <c r="B86" s="125"/>
      <c r="C86" s="129"/>
      <c r="D86" s="129"/>
      <c r="E86" s="126"/>
      <c r="F86" s="126" t="e">
        <f>VLOOKUP(D86,'Normen en kosten'!$A$5:$B$103,2,FALSE)</f>
        <v>#N/A</v>
      </c>
      <c r="G86" s="125"/>
      <c r="H86" s="125"/>
      <c r="I86" s="125"/>
      <c r="J86" s="125" t="e">
        <f t="shared" si="4"/>
        <v>#N/A</v>
      </c>
      <c r="K86" s="127" t="e">
        <f>+VLOOKUP(J86,'Normen en kosten'!D86:E184,2,FALSE)*'46'!$G$11</f>
        <v>#N/A</v>
      </c>
      <c r="L86" s="125">
        <f t="shared" si="3"/>
        <v>0</v>
      </c>
      <c r="M86" s="128" t="e">
        <f t="shared" si="5"/>
        <v>#N/A</v>
      </c>
      <c r="O86" s="66"/>
    </row>
    <row r="87" spans="1:15" x14ac:dyDescent="0.25">
      <c r="A87" s="124"/>
      <c r="B87" s="125"/>
      <c r="C87" s="129"/>
      <c r="D87" s="129"/>
      <c r="E87" s="126"/>
      <c r="F87" s="126" t="e">
        <f>VLOOKUP(D87,'Normen en kosten'!$A$5:$B$103,2,FALSE)</f>
        <v>#N/A</v>
      </c>
      <c r="G87" s="125"/>
      <c r="H87" s="125"/>
      <c r="I87" s="125"/>
      <c r="J87" s="125" t="e">
        <f t="shared" si="4"/>
        <v>#N/A</v>
      </c>
      <c r="K87" s="127" t="e">
        <f>+VLOOKUP(J87,'Normen en kosten'!D87:E185,2,FALSE)*'46'!$G$11</f>
        <v>#N/A</v>
      </c>
      <c r="L87" s="125">
        <f t="shared" si="3"/>
        <v>0</v>
      </c>
      <c r="M87" s="128" t="e">
        <f t="shared" si="5"/>
        <v>#N/A</v>
      </c>
      <c r="O87" s="66"/>
    </row>
    <row r="88" spans="1:15" x14ac:dyDescent="0.25">
      <c r="A88" s="124"/>
      <c r="B88" s="125"/>
      <c r="C88" s="129"/>
      <c r="D88" s="129"/>
      <c r="E88" s="126"/>
      <c r="F88" s="126" t="e">
        <f>VLOOKUP(D88,'Normen en kosten'!$A$5:$B$103,2,FALSE)</f>
        <v>#N/A</v>
      </c>
      <c r="G88" s="125"/>
      <c r="H88" s="125"/>
      <c r="I88" s="125"/>
      <c r="J88" s="125" t="e">
        <f t="shared" si="4"/>
        <v>#N/A</v>
      </c>
      <c r="K88" s="127" t="e">
        <f>+VLOOKUP(J88,'Normen en kosten'!D88:E186,2,FALSE)*'46'!$G$11</f>
        <v>#N/A</v>
      </c>
      <c r="L88" s="125">
        <f t="shared" si="3"/>
        <v>0</v>
      </c>
      <c r="M88" s="128" t="e">
        <f t="shared" si="5"/>
        <v>#N/A</v>
      </c>
      <c r="O88" s="66"/>
    </row>
    <row r="89" spans="1:15" x14ac:dyDescent="0.25">
      <c r="A89" s="124"/>
      <c r="B89" s="125"/>
      <c r="C89" s="129"/>
      <c r="D89" s="129"/>
      <c r="E89" s="126"/>
      <c r="F89" s="126" t="e">
        <f>VLOOKUP(D89,'Normen en kosten'!$A$5:$B$103,2,FALSE)</f>
        <v>#N/A</v>
      </c>
      <c r="G89" s="125"/>
      <c r="H89" s="125"/>
      <c r="I89" s="125"/>
      <c r="J89" s="125" t="e">
        <f t="shared" si="4"/>
        <v>#N/A</v>
      </c>
      <c r="K89" s="127" t="e">
        <f>+VLOOKUP(J89,'Normen en kosten'!D89:E187,2,FALSE)*'46'!$G$11</f>
        <v>#N/A</v>
      </c>
      <c r="L89" s="125">
        <f t="shared" si="3"/>
        <v>0</v>
      </c>
      <c r="M89" s="128" t="e">
        <f t="shared" si="5"/>
        <v>#N/A</v>
      </c>
      <c r="O89" s="66"/>
    </row>
    <row r="90" spans="1:15" x14ac:dyDescent="0.25">
      <c r="A90" s="124"/>
      <c r="B90" s="125"/>
      <c r="C90" s="129"/>
      <c r="D90" s="129"/>
      <c r="E90" s="126"/>
      <c r="F90" s="126" t="e">
        <f>VLOOKUP(D90,'Normen en kosten'!$A$5:$B$103,2,FALSE)</f>
        <v>#N/A</v>
      </c>
      <c r="G90" s="125"/>
      <c r="H90" s="125"/>
      <c r="I90" s="125"/>
      <c r="J90" s="125" t="e">
        <f t="shared" si="4"/>
        <v>#N/A</v>
      </c>
      <c r="K90" s="127" t="e">
        <f>+VLOOKUP(J90,'Normen en kosten'!D90:E188,2,FALSE)*'46'!$G$11</f>
        <v>#N/A</v>
      </c>
      <c r="L90" s="125">
        <f t="shared" si="3"/>
        <v>0</v>
      </c>
      <c r="M90" s="128" t="e">
        <f t="shared" si="5"/>
        <v>#N/A</v>
      </c>
      <c r="O90" s="66"/>
    </row>
    <row r="91" spans="1:15" x14ac:dyDescent="0.25">
      <c r="A91" s="124"/>
      <c r="B91" s="125"/>
      <c r="C91" s="129"/>
      <c r="D91" s="129"/>
      <c r="E91" s="126"/>
      <c r="F91" s="126" t="e">
        <f>VLOOKUP(D91,'Normen en kosten'!$A$5:$B$103,2,FALSE)</f>
        <v>#N/A</v>
      </c>
      <c r="G91" s="125"/>
      <c r="H91" s="125"/>
      <c r="I91" s="125"/>
      <c r="J91" s="125" t="e">
        <f t="shared" si="4"/>
        <v>#N/A</v>
      </c>
      <c r="K91" s="127" t="e">
        <f>+VLOOKUP(J91,'Normen en kosten'!D91:E189,2,FALSE)*'46'!$G$11</f>
        <v>#N/A</v>
      </c>
      <c r="L91" s="125">
        <f t="shared" si="3"/>
        <v>0</v>
      </c>
      <c r="M91" s="128" t="e">
        <f t="shared" si="5"/>
        <v>#N/A</v>
      </c>
      <c r="O91" s="66"/>
    </row>
    <row r="92" spans="1:15" x14ac:dyDescent="0.25">
      <c r="A92" s="124"/>
      <c r="B92" s="125"/>
      <c r="C92" s="129"/>
      <c r="D92" s="129"/>
      <c r="E92" s="126"/>
      <c r="F92" s="126" t="e">
        <f>VLOOKUP(D92,'Normen en kosten'!$A$5:$B$103,2,FALSE)</f>
        <v>#N/A</v>
      </c>
      <c r="G92" s="125"/>
      <c r="H92" s="125"/>
      <c r="I92" s="125"/>
      <c r="J92" s="125" t="e">
        <f t="shared" si="4"/>
        <v>#N/A</v>
      </c>
      <c r="K92" s="127" t="e">
        <f>+VLOOKUP(J92,'Normen en kosten'!D92:E190,2,FALSE)*'46'!$G$11</f>
        <v>#N/A</v>
      </c>
      <c r="L92" s="125">
        <f t="shared" si="3"/>
        <v>0</v>
      </c>
      <c r="M92" s="128" t="e">
        <f t="shared" si="5"/>
        <v>#N/A</v>
      </c>
      <c r="O92" s="66"/>
    </row>
    <row r="93" spans="1:15" x14ac:dyDescent="0.25">
      <c r="A93" s="124"/>
      <c r="B93" s="125"/>
      <c r="C93" s="129"/>
      <c r="D93" s="129"/>
      <c r="E93" s="126"/>
      <c r="F93" s="126" t="e">
        <f>VLOOKUP(D93,'Normen en kosten'!$A$5:$B$103,2,FALSE)</f>
        <v>#N/A</v>
      </c>
      <c r="G93" s="125"/>
      <c r="H93" s="125"/>
      <c r="I93" s="125"/>
      <c r="J93" s="125" t="e">
        <f t="shared" si="4"/>
        <v>#N/A</v>
      </c>
      <c r="K93" s="127" t="e">
        <f>+VLOOKUP(J93,'Normen en kosten'!D93:E191,2,FALSE)*'46'!$G$11</f>
        <v>#N/A</v>
      </c>
      <c r="L93" s="125">
        <f t="shared" si="3"/>
        <v>0</v>
      </c>
      <c r="M93" s="128" t="e">
        <f t="shared" si="5"/>
        <v>#N/A</v>
      </c>
      <c r="O93" s="66"/>
    </row>
    <row r="94" spans="1:15" x14ac:dyDescent="0.25">
      <c r="A94" s="124"/>
      <c r="B94" s="125"/>
      <c r="C94" s="129"/>
      <c r="D94" s="129"/>
      <c r="E94" s="126"/>
      <c r="F94" s="126" t="e">
        <f>VLOOKUP(D94,'Normen en kosten'!$A$5:$B$103,2,FALSE)</f>
        <v>#N/A</v>
      </c>
      <c r="G94" s="125"/>
      <c r="H94" s="125"/>
      <c r="I94" s="125"/>
      <c r="J94" s="125" t="e">
        <f t="shared" si="4"/>
        <v>#N/A</v>
      </c>
      <c r="K94" s="127" t="e">
        <f>+VLOOKUP(J94,'Normen en kosten'!D94:E192,2,FALSE)*'46'!$G$11</f>
        <v>#N/A</v>
      </c>
      <c r="L94" s="125">
        <f t="shared" si="3"/>
        <v>0</v>
      </c>
      <c r="M94" s="128" t="e">
        <f t="shared" si="5"/>
        <v>#N/A</v>
      </c>
      <c r="O94" s="66"/>
    </row>
    <row r="95" spans="1:15" x14ac:dyDescent="0.25">
      <c r="A95" s="124"/>
      <c r="B95" s="125"/>
      <c r="C95" s="129"/>
      <c r="D95" s="129"/>
      <c r="E95" s="126"/>
      <c r="F95" s="126" t="e">
        <f>VLOOKUP(D95,'Normen en kosten'!$A$5:$B$103,2,FALSE)</f>
        <v>#N/A</v>
      </c>
      <c r="G95" s="125"/>
      <c r="H95" s="125"/>
      <c r="I95" s="125"/>
      <c r="J95" s="125" t="e">
        <f t="shared" si="4"/>
        <v>#N/A</v>
      </c>
      <c r="K95" s="127" t="e">
        <f>+VLOOKUP(J95,'Normen en kosten'!D95:E193,2,FALSE)*'46'!$G$11</f>
        <v>#N/A</v>
      </c>
      <c r="L95" s="125">
        <f t="shared" si="3"/>
        <v>0</v>
      </c>
      <c r="M95" s="128" t="e">
        <f t="shared" si="5"/>
        <v>#N/A</v>
      </c>
      <c r="O95" s="66"/>
    </row>
    <row r="96" spans="1:15" x14ac:dyDescent="0.25">
      <c r="A96" s="124"/>
      <c r="B96" s="125"/>
      <c r="C96" s="129"/>
      <c r="D96" s="129"/>
      <c r="E96" s="126"/>
      <c r="F96" s="126" t="e">
        <f>VLOOKUP(D96,'Normen en kosten'!$A$5:$B$103,2,FALSE)</f>
        <v>#N/A</v>
      </c>
      <c r="G96" s="125"/>
      <c r="H96" s="125"/>
      <c r="I96" s="125"/>
      <c r="J96" s="125" t="e">
        <f t="shared" si="4"/>
        <v>#N/A</v>
      </c>
      <c r="K96" s="127" t="e">
        <f>+VLOOKUP(J96,'Normen en kosten'!D96:E194,2,FALSE)*'46'!$G$11</f>
        <v>#N/A</v>
      </c>
      <c r="L96" s="125">
        <f t="shared" si="3"/>
        <v>0</v>
      </c>
      <c r="M96" s="128" t="e">
        <f t="shared" si="5"/>
        <v>#N/A</v>
      </c>
      <c r="O96" s="66"/>
    </row>
    <row r="97" spans="1:15" x14ac:dyDescent="0.25">
      <c r="A97" s="124"/>
      <c r="B97" s="125"/>
      <c r="C97" s="129"/>
      <c r="D97" s="129"/>
      <c r="E97" s="126"/>
      <c r="F97" s="126" t="e">
        <f>VLOOKUP(D97,'Normen en kosten'!$A$5:$B$103,2,FALSE)</f>
        <v>#N/A</v>
      </c>
      <c r="G97" s="125"/>
      <c r="H97" s="125"/>
      <c r="I97" s="125"/>
      <c r="J97" s="125" t="e">
        <f t="shared" si="4"/>
        <v>#N/A</v>
      </c>
      <c r="K97" s="127" t="e">
        <f>+VLOOKUP(J97,'Normen en kosten'!D97:E195,2,FALSE)*'46'!$G$11</f>
        <v>#N/A</v>
      </c>
      <c r="L97" s="125">
        <f t="shared" si="3"/>
        <v>0</v>
      </c>
      <c r="M97" s="128" t="e">
        <f t="shared" si="5"/>
        <v>#N/A</v>
      </c>
      <c r="O97" s="66"/>
    </row>
    <row r="98" spans="1:15" x14ac:dyDescent="0.25">
      <c r="A98" s="124"/>
      <c r="B98" s="125"/>
      <c r="C98" s="129"/>
      <c r="D98" s="129"/>
      <c r="E98" s="126"/>
      <c r="F98" s="126" t="e">
        <f>VLOOKUP(D98,'Normen en kosten'!$A$5:$B$103,2,FALSE)</f>
        <v>#N/A</v>
      </c>
      <c r="G98" s="125"/>
      <c r="H98" s="125"/>
      <c r="I98" s="125"/>
      <c r="J98" s="125" t="e">
        <f t="shared" si="4"/>
        <v>#N/A</v>
      </c>
      <c r="K98" s="127" t="e">
        <f>+VLOOKUP(J98,'Normen en kosten'!D98:E196,2,FALSE)*'46'!$G$11</f>
        <v>#N/A</v>
      </c>
      <c r="L98" s="125">
        <f t="shared" si="3"/>
        <v>0</v>
      </c>
      <c r="M98" s="128" t="e">
        <f t="shared" si="5"/>
        <v>#N/A</v>
      </c>
      <c r="O98" s="66"/>
    </row>
    <row r="99" spans="1:15" x14ac:dyDescent="0.25">
      <c r="A99" s="124"/>
      <c r="B99" s="125"/>
      <c r="C99" s="129"/>
      <c r="D99" s="129"/>
      <c r="E99" s="126"/>
      <c r="F99" s="126" t="e">
        <f>VLOOKUP(D99,'Normen en kosten'!$A$5:$B$103,2,FALSE)</f>
        <v>#N/A</v>
      </c>
      <c r="G99" s="125"/>
      <c r="H99" s="125"/>
      <c r="I99" s="125"/>
      <c r="J99" s="125" t="e">
        <f t="shared" si="4"/>
        <v>#N/A</v>
      </c>
      <c r="K99" s="127" t="e">
        <f>+VLOOKUP(J99,'Normen en kosten'!D99:E197,2,FALSE)*'46'!$G$11</f>
        <v>#N/A</v>
      </c>
      <c r="L99" s="125">
        <f t="shared" si="3"/>
        <v>0</v>
      </c>
      <c r="M99" s="128" t="e">
        <f t="shared" si="5"/>
        <v>#N/A</v>
      </c>
      <c r="N99" s="93"/>
      <c r="O99" s="66"/>
    </row>
    <row r="100" spans="1:15" x14ac:dyDescent="0.25">
      <c r="A100" s="124"/>
      <c r="B100" s="125"/>
      <c r="C100" s="129"/>
      <c r="D100" s="129"/>
      <c r="E100" s="126"/>
      <c r="F100" s="126" t="e">
        <f>VLOOKUP(D100,'Normen en kosten'!$A$5:$B$103,2,FALSE)</f>
        <v>#N/A</v>
      </c>
      <c r="G100" s="125"/>
      <c r="H100" s="125"/>
      <c r="I100" s="125"/>
      <c r="J100" s="125" t="e">
        <f t="shared" si="4"/>
        <v>#N/A</v>
      </c>
      <c r="K100" s="127" t="e">
        <f>+VLOOKUP(J100,'Normen en kosten'!D100:E198,2,FALSE)*'46'!$G$11</f>
        <v>#N/A</v>
      </c>
      <c r="L100" s="125">
        <f t="shared" si="3"/>
        <v>0</v>
      </c>
      <c r="M100" s="128" t="e">
        <f t="shared" si="5"/>
        <v>#N/A</v>
      </c>
      <c r="O100" s="66"/>
    </row>
    <row r="101" spans="1:15" x14ac:dyDescent="0.25">
      <c r="A101" s="124"/>
      <c r="B101" s="125"/>
      <c r="C101" s="129"/>
      <c r="D101" s="129"/>
      <c r="E101" s="126"/>
      <c r="F101" s="126" t="e">
        <f>VLOOKUP(D101,'Normen en kosten'!$A$5:$B$103,2,FALSE)</f>
        <v>#N/A</v>
      </c>
      <c r="G101" s="125"/>
      <c r="H101" s="125"/>
      <c r="I101" s="125"/>
      <c r="J101" s="125" t="e">
        <f t="shared" si="4"/>
        <v>#N/A</v>
      </c>
      <c r="K101" s="127" t="e">
        <f>+VLOOKUP(J101,'Normen en kosten'!D101:E199,2,FALSE)*'46'!$G$11</f>
        <v>#N/A</v>
      </c>
      <c r="L101" s="125">
        <f t="shared" si="3"/>
        <v>0</v>
      </c>
      <c r="M101" s="128" t="e">
        <f t="shared" si="5"/>
        <v>#N/A</v>
      </c>
      <c r="O101" s="66"/>
    </row>
    <row r="102" spans="1:15" x14ac:dyDescent="0.25">
      <c r="A102" s="124"/>
      <c r="B102" s="125"/>
      <c r="C102" s="129"/>
      <c r="D102" s="129"/>
      <c r="E102" s="126"/>
      <c r="F102" s="126" t="e">
        <f>VLOOKUP(D102,'Normen en kosten'!$A$5:$B$103,2,FALSE)</f>
        <v>#N/A</v>
      </c>
      <c r="G102" s="125"/>
      <c r="H102" s="125"/>
      <c r="I102" s="125"/>
      <c r="J102" s="125" t="e">
        <f t="shared" si="4"/>
        <v>#N/A</v>
      </c>
      <c r="K102" s="127" t="e">
        <f>+VLOOKUP(J102,'Normen en kosten'!D102:E200,2,FALSE)*'46'!$G$11</f>
        <v>#N/A</v>
      </c>
      <c r="L102" s="125">
        <f t="shared" si="3"/>
        <v>0</v>
      </c>
      <c r="M102" s="128" t="e">
        <f t="shared" si="5"/>
        <v>#N/A</v>
      </c>
      <c r="O102" s="66"/>
    </row>
    <row r="103" spans="1:15" x14ac:dyDescent="0.25">
      <c r="A103" s="124"/>
      <c r="B103" s="125"/>
      <c r="C103" s="129"/>
      <c r="D103" s="129"/>
      <c r="E103" s="126"/>
      <c r="F103" s="126" t="e">
        <f>VLOOKUP(D103,'Normen en kosten'!$A$5:$B$103,2,FALSE)</f>
        <v>#N/A</v>
      </c>
      <c r="G103" s="125"/>
      <c r="H103" s="125"/>
      <c r="I103" s="125"/>
      <c r="J103" s="125" t="e">
        <f t="shared" si="4"/>
        <v>#N/A</v>
      </c>
      <c r="K103" s="127" t="e">
        <f>+VLOOKUP(J103,'Normen en kosten'!D103:E201,2,FALSE)*'46'!$G$11</f>
        <v>#N/A</v>
      </c>
      <c r="L103" s="125">
        <f t="shared" si="3"/>
        <v>0</v>
      </c>
      <c r="M103" s="128" t="e">
        <f t="shared" si="5"/>
        <v>#N/A</v>
      </c>
      <c r="O103" s="66"/>
    </row>
    <row r="104" spans="1:15" x14ac:dyDescent="0.25">
      <c r="A104" s="124"/>
      <c r="B104" s="125"/>
      <c r="C104" s="129"/>
      <c r="D104" s="129"/>
      <c r="E104" s="126"/>
      <c r="F104" s="126" t="e">
        <f>VLOOKUP(D104,'Normen en kosten'!$A$5:$B$103,2,FALSE)</f>
        <v>#N/A</v>
      </c>
      <c r="G104" s="125"/>
      <c r="H104" s="125"/>
      <c r="I104" s="125"/>
      <c r="J104" s="125" t="e">
        <f t="shared" si="4"/>
        <v>#N/A</v>
      </c>
      <c r="K104" s="127" t="e">
        <f>+VLOOKUP(J104,'Normen en kosten'!D104:E202,2,FALSE)*'46'!$G$11</f>
        <v>#N/A</v>
      </c>
      <c r="L104" s="125">
        <f t="shared" si="3"/>
        <v>0</v>
      </c>
      <c r="M104" s="128" t="e">
        <f t="shared" si="5"/>
        <v>#N/A</v>
      </c>
      <c r="O104" s="66"/>
    </row>
    <row r="105" spans="1:15" x14ac:dyDescent="0.25">
      <c r="A105" s="124"/>
      <c r="B105" s="125"/>
      <c r="C105" s="129"/>
      <c r="D105" s="129"/>
      <c r="E105" s="126"/>
      <c r="F105" s="126" t="e">
        <f>VLOOKUP(D105,'Normen en kosten'!$A$5:$B$103,2,FALSE)</f>
        <v>#N/A</v>
      </c>
      <c r="G105" s="125"/>
      <c r="H105" s="125"/>
      <c r="I105" s="125"/>
      <c r="J105" s="125" t="e">
        <f t="shared" si="4"/>
        <v>#N/A</v>
      </c>
      <c r="K105" s="127" t="e">
        <f>+VLOOKUP(J105,'Normen en kosten'!D105:E203,2,FALSE)*'46'!$G$11</f>
        <v>#N/A</v>
      </c>
      <c r="L105" s="125">
        <f t="shared" si="3"/>
        <v>0</v>
      </c>
      <c r="M105" s="128" t="e">
        <f t="shared" si="5"/>
        <v>#N/A</v>
      </c>
      <c r="O105" s="66"/>
    </row>
    <row r="106" spans="1:15" x14ac:dyDescent="0.25">
      <c r="A106" s="124"/>
      <c r="B106" s="125"/>
      <c r="C106" s="129"/>
      <c r="D106" s="129"/>
      <c r="E106" s="126"/>
      <c r="F106" s="126" t="e">
        <f>VLOOKUP(D106,'Normen en kosten'!$A$5:$B$103,2,FALSE)</f>
        <v>#N/A</v>
      </c>
      <c r="G106" s="125"/>
      <c r="H106" s="125"/>
      <c r="I106" s="125"/>
      <c r="J106" s="125" t="e">
        <f t="shared" si="4"/>
        <v>#N/A</v>
      </c>
      <c r="K106" s="127" t="e">
        <f>+VLOOKUP(J106,'Normen en kosten'!D106:E204,2,FALSE)*'46'!$G$11</f>
        <v>#N/A</v>
      </c>
      <c r="L106" s="125">
        <f t="shared" si="3"/>
        <v>0</v>
      </c>
      <c r="M106" s="128" t="e">
        <f t="shared" si="5"/>
        <v>#N/A</v>
      </c>
      <c r="O106" s="66"/>
    </row>
    <row r="107" spans="1:15" x14ac:dyDescent="0.25">
      <c r="A107" s="124"/>
      <c r="B107" s="125"/>
      <c r="C107" s="129"/>
      <c r="D107" s="129"/>
      <c r="E107" s="126"/>
      <c r="F107" s="126" t="e">
        <f>VLOOKUP(D107,'Normen en kosten'!$A$5:$B$103,2,FALSE)</f>
        <v>#N/A</v>
      </c>
      <c r="G107" s="125"/>
      <c r="H107" s="125"/>
      <c r="I107" s="125"/>
      <c r="J107" s="125" t="e">
        <f t="shared" si="4"/>
        <v>#N/A</v>
      </c>
      <c r="K107" s="127" t="e">
        <f>+VLOOKUP(J107,'Normen en kosten'!D107:E205,2,FALSE)*'46'!$G$11</f>
        <v>#N/A</v>
      </c>
      <c r="L107" s="125">
        <f t="shared" si="3"/>
        <v>0</v>
      </c>
      <c r="M107" s="128" t="e">
        <f t="shared" si="5"/>
        <v>#N/A</v>
      </c>
      <c r="O107" s="66"/>
    </row>
    <row r="108" spans="1:15" x14ac:dyDescent="0.25">
      <c r="A108" s="124"/>
      <c r="B108" s="125"/>
      <c r="C108" s="129"/>
      <c r="D108" s="129"/>
      <c r="E108" s="126"/>
      <c r="F108" s="126" t="e">
        <f>VLOOKUP(D108,'Normen en kosten'!$A$5:$B$103,2,FALSE)</f>
        <v>#N/A</v>
      </c>
      <c r="G108" s="125"/>
      <c r="H108" s="125"/>
      <c r="I108" s="125"/>
      <c r="J108" s="125" t="e">
        <f t="shared" si="4"/>
        <v>#N/A</v>
      </c>
      <c r="K108" s="127" t="e">
        <f>+VLOOKUP(J108,'Normen en kosten'!D108:E206,2,FALSE)*'46'!$G$11</f>
        <v>#N/A</v>
      </c>
      <c r="L108" s="125">
        <f t="shared" si="3"/>
        <v>0</v>
      </c>
      <c r="M108" s="128" t="e">
        <f t="shared" si="5"/>
        <v>#N/A</v>
      </c>
      <c r="O108" s="66"/>
    </row>
    <row r="109" spans="1:15" x14ac:dyDescent="0.25">
      <c r="A109" s="124"/>
      <c r="B109" s="125"/>
      <c r="C109" s="129"/>
      <c r="D109" s="129"/>
      <c r="E109" s="126"/>
      <c r="F109" s="126" t="e">
        <f>VLOOKUP(D109,'Normen en kosten'!$A$5:$B$103,2,FALSE)</f>
        <v>#N/A</v>
      </c>
      <c r="G109" s="125"/>
      <c r="H109" s="125"/>
      <c r="I109" s="125"/>
      <c r="J109" s="125" t="e">
        <f t="shared" si="4"/>
        <v>#N/A</v>
      </c>
      <c r="K109" s="127" t="e">
        <f>+VLOOKUP(J109,'Normen en kosten'!D109:E207,2,FALSE)*'46'!$G$11</f>
        <v>#N/A</v>
      </c>
      <c r="L109" s="125">
        <f t="shared" si="3"/>
        <v>0</v>
      </c>
      <c r="M109" s="128" t="e">
        <f t="shared" si="5"/>
        <v>#N/A</v>
      </c>
      <c r="O109" s="66"/>
    </row>
    <row r="110" spans="1:15" x14ac:dyDescent="0.25">
      <c r="A110" s="124"/>
      <c r="B110" s="125"/>
      <c r="C110" s="129"/>
      <c r="D110" s="129"/>
      <c r="E110" s="126"/>
      <c r="F110" s="126" t="e">
        <f>VLOOKUP(D110,'Normen en kosten'!$A$5:$B$103,2,FALSE)</f>
        <v>#N/A</v>
      </c>
      <c r="G110" s="125"/>
      <c r="H110" s="125"/>
      <c r="I110" s="125"/>
      <c r="J110" s="125" t="e">
        <f t="shared" si="4"/>
        <v>#N/A</v>
      </c>
      <c r="K110" s="127" t="e">
        <f>+VLOOKUP(J110,'Normen en kosten'!D110:E208,2,FALSE)*'46'!$G$11</f>
        <v>#N/A</v>
      </c>
      <c r="L110" s="125">
        <f t="shared" si="3"/>
        <v>0</v>
      </c>
      <c r="M110" s="128" t="e">
        <f t="shared" si="5"/>
        <v>#N/A</v>
      </c>
      <c r="O110" s="66"/>
    </row>
    <row r="111" spans="1:15" x14ac:dyDescent="0.25">
      <c r="A111" s="124"/>
      <c r="B111" s="125"/>
      <c r="C111" s="129"/>
      <c r="D111" s="129"/>
      <c r="E111" s="126"/>
      <c r="F111" s="126" t="e">
        <f>VLOOKUP(D111,'Normen en kosten'!$A$5:$B$103,2,FALSE)</f>
        <v>#N/A</v>
      </c>
      <c r="G111" s="125"/>
      <c r="H111" s="125"/>
      <c r="I111" s="125"/>
      <c r="J111" s="125" t="e">
        <f t="shared" si="4"/>
        <v>#N/A</v>
      </c>
      <c r="K111" s="127" t="e">
        <f>+VLOOKUP(J111,'Normen en kosten'!D111:E209,2,FALSE)*'46'!$G$11</f>
        <v>#N/A</v>
      </c>
      <c r="L111" s="125">
        <f t="shared" si="3"/>
        <v>0</v>
      </c>
      <c r="M111" s="128" t="e">
        <f t="shared" si="5"/>
        <v>#N/A</v>
      </c>
      <c r="O111" s="66"/>
    </row>
    <row r="112" spans="1:15" x14ac:dyDescent="0.25">
      <c r="A112" s="124"/>
      <c r="B112" s="125"/>
      <c r="C112" s="129"/>
      <c r="D112" s="129"/>
      <c r="E112" s="126"/>
      <c r="F112" s="126" t="e">
        <f>VLOOKUP(D112,'Normen en kosten'!$A$5:$B$103,2,FALSE)</f>
        <v>#N/A</v>
      </c>
      <c r="G112" s="125"/>
      <c r="H112" s="125"/>
      <c r="I112" s="125"/>
      <c r="J112" s="125" t="e">
        <f t="shared" si="4"/>
        <v>#N/A</v>
      </c>
      <c r="K112" s="127" t="e">
        <f>+VLOOKUP(J112,'Normen en kosten'!D112:E210,2,FALSE)*'46'!$G$11</f>
        <v>#N/A</v>
      </c>
      <c r="L112" s="125">
        <f t="shared" si="3"/>
        <v>0</v>
      </c>
      <c r="M112" s="128" t="e">
        <f t="shared" si="5"/>
        <v>#N/A</v>
      </c>
      <c r="O112" s="66"/>
    </row>
    <row r="113" spans="1:15" x14ac:dyDescent="0.25">
      <c r="A113" s="124"/>
      <c r="B113" s="125"/>
      <c r="C113" s="129"/>
      <c r="D113" s="129"/>
      <c r="E113" s="126"/>
      <c r="F113" s="126" t="e">
        <f>VLOOKUP(D113,'Normen en kosten'!$A$5:$B$103,2,FALSE)</f>
        <v>#N/A</v>
      </c>
      <c r="G113" s="125"/>
      <c r="H113" s="125"/>
      <c r="I113" s="125"/>
      <c r="J113" s="125" t="e">
        <f t="shared" si="4"/>
        <v>#N/A</v>
      </c>
      <c r="K113" s="127" t="e">
        <f>+VLOOKUP(J113,'Normen en kosten'!D113:E211,2,FALSE)*'46'!$G$11</f>
        <v>#N/A</v>
      </c>
      <c r="L113" s="125">
        <f t="shared" si="3"/>
        <v>0</v>
      </c>
      <c r="M113" s="128" t="e">
        <f t="shared" si="5"/>
        <v>#N/A</v>
      </c>
      <c r="O113" s="66"/>
    </row>
    <row r="114" spans="1:15" x14ac:dyDescent="0.25">
      <c r="A114" s="124"/>
      <c r="B114" s="125"/>
      <c r="C114" s="129"/>
      <c r="D114" s="129"/>
      <c r="E114" s="126"/>
      <c r="F114" s="126" t="e">
        <f>VLOOKUP(D114,'Normen en kosten'!$A$5:$B$103,2,FALSE)</f>
        <v>#N/A</v>
      </c>
      <c r="G114" s="125"/>
      <c r="H114" s="125"/>
      <c r="I114" s="125"/>
      <c r="J114" s="125" t="e">
        <f t="shared" si="4"/>
        <v>#N/A</v>
      </c>
      <c r="K114" s="127" t="e">
        <f>+VLOOKUP(J114,'Normen en kosten'!D114:E212,2,FALSE)*'46'!$G$11</f>
        <v>#N/A</v>
      </c>
      <c r="L114" s="125">
        <f t="shared" si="3"/>
        <v>0</v>
      </c>
      <c r="M114" s="128" t="e">
        <f t="shared" si="5"/>
        <v>#N/A</v>
      </c>
      <c r="O114" s="66"/>
    </row>
    <row r="115" spans="1:15" x14ac:dyDescent="0.25">
      <c r="A115" s="124"/>
      <c r="B115" s="125"/>
      <c r="C115" s="129"/>
      <c r="D115" s="129"/>
      <c r="E115" s="126"/>
      <c r="F115" s="126" t="e">
        <f>VLOOKUP(D115,'Normen en kosten'!$A$5:$B$103,2,FALSE)</f>
        <v>#N/A</v>
      </c>
      <c r="G115" s="125"/>
      <c r="H115" s="125"/>
      <c r="I115" s="125"/>
      <c r="J115" s="125" t="e">
        <f t="shared" si="4"/>
        <v>#N/A</v>
      </c>
      <c r="K115" s="127" t="e">
        <f>+VLOOKUP(J115,'Normen en kosten'!D115:E213,2,FALSE)*'46'!$G$11</f>
        <v>#N/A</v>
      </c>
      <c r="L115" s="125">
        <f t="shared" si="3"/>
        <v>0</v>
      </c>
      <c r="M115" s="128" t="e">
        <f t="shared" si="5"/>
        <v>#N/A</v>
      </c>
      <c r="O115" s="66"/>
    </row>
    <row r="116" spans="1:15" x14ac:dyDescent="0.25">
      <c r="A116" s="124"/>
      <c r="B116" s="125"/>
      <c r="C116" s="129"/>
      <c r="D116" s="129"/>
      <c r="E116" s="126"/>
      <c r="F116" s="126" t="e">
        <f>VLOOKUP(D116,'Normen en kosten'!$A$5:$B$103,2,FALSE)</f>
        <v>#N/A</v>
      </c>
      <c r="G116" s="125"/>
      <c r="H116" s="125"/>
      <c r="I116" s="125"/>
      <c r="J116" s="125" t="e">
        <f t="shared" si="4"/>
        <v>#N/A</v>
      </c>
      <c r="K116" s="127" t="e">
        <f>+VLOOKUP(J116,'Normen en kosten'!D116:E214,2,FALSE)*'46'!$G$11</f>
        <v>#N/A</v>
      </c>
      <c r="L116" s="125">
        <f t="shared" si="3"/>
        <v>0</v>
      </c>
      <c r="M116" s="128" t="e">
        <f t="shared" si="5"/>
        <v>#N/A</v>
      </c>
      <c r="O116" s="66"/>
    </row>
    <row r="117" spans="1:15" x14ac:dyDescent="0.25">
      <c r="A117" s="124"/>
      <c r="B117" s="125"/>
      <c r="C117" s="129"/>
      <c r="D117" s="129"/>
      <c r="E117" s="126"/>
      <c r="F117" s="126" t="e">
        <f>VLOOKUP(D117,'Normen en kosten'!$A$5:$B$103,2,FALSE)</f>
        <v>#N/A</v>
      </c>
      <c r="G117" s="125"/>
      <c r="H117" s="125"/>
      <c r="I117" s="125"/>
      <c r="J117" s="125" t="e">
        <f t="shared" si="4"/>
        <v>#N/A</v>
      </c>
      <c r="K117" s="127" t="e">
        <f>+VLOOKUP(J117,'Normen en kosten'!D117:E215,2,FALSE)*'46'!$G$11</f>
        <v>#N/A</v>
      </c>
      <c r="L117" s="125">
        <f t="shared" si="3"/>
        <v>0</v>
      </c>
      <c r="M117" s="128" t="e">
        <f t="shared" si="5"/>
        <v>#N/A</v>
      </c>
      <c r="O117" s="66"/>
    </row>
    <row r="118" spans="1:15" x14ac:dyDescent="0.25">
      <c r="A118" s="124"/>
      <c r="B118" s="125"/>
      <c r="C118" s="129"/>
      <c r="D118" s="129"/>
      <c r="E118" s="126"/>
      <c r="F118" s="126" t="e">
        <f>VLOOKUP(D118,'Normen en kosten'!$A$5:$B$103,2,FALSE)</f>
        <v>#N/A</v>
      </c>
      <c r="G118" s="125"/>
      <c r="H118" s="125"/>
      <c r="I118" s="125"/>
      <c r="J118" s="125" t="e">
        <f t="shared" si="4"/>
        <v>#N/A</v>
      </c>
      <c r="K118" s="127" t="e">
        <f>+VLOOKUP(J118,'Normen en kosten'!D118:E216,2,FALSE)*'46'!$G$11</f>
        <v>#N/A</v>
      </c>
      <c r="L118" s="125">
        <f t="shared" si="3"/>
        <v>0</v>
      </c>
      <c r="M118" s="128" t="e">
        <f t="shared" si="5"/>
        <v>#N/A</v>
      </c>
      <c r="O118" s="66"/>
    </row>
    <row r="119" spans="1:15" x14ac:dyDescent="0.25">
      <c r="A119" s="124"/>
      <c r="B119" s="125"/>
      <c r="C119" s="129"/>
      <c r="D119" s="129"/>
      <c r="E119" s="126"/>
      <c r="F119" s="126" t="e">
        <f>VLOOKUP(D119,'Normen en kosten'!$A$5:$B$103,2,FALSE)</f>
        <v>#N/A</v>
      </c>
      <c r="G119" s="125"/>
      <c r="H119" s="125"/>
      <c r="I119" s="125"/>
      <c r="J119" s="125" t="e">
        <f t="shared" si="4"/>
        <v>#N/A</v>
      </c>
      <c r="K119" s="127" t="e">
        <f>+VLOOKUP(J119,'Normen en kosten'!D119:E217,2,FALSE)*'46'!$G$11</f>
        <v>#N/A</v>
      </c>
      <c r="L119" s="125">
        <f t="shared" si="3"/>
        <v>0</v>
      </c>
      <c r="M119" s="128" t="e">
        <f t="shared" si="5"/>
        <v>#N/A</v>
      </c>
    </row>
    <row r="120" spans="1:15" x14ac:dyDescent="0.25">
      <c r="A120" s="124"/>
      <c r="B120" s="125"/>
      <c r="C120" s="129"/>
      <c r="D120" s="129"/>
      <c r="E120" s="126"/>
      <c r="F120" s="126" t="e">
        <f>VLOOKUP(D120,'Normen en kosten'!$A$5:$B$103,2,FALSE)</f>
        <v>#N/A</v>
      </c>
      <c r="G120" s="125"/>
      <c r="H120" s="125"/>
      <c r="I120" s="125"/>
      <c r="J120" s="125" t="e">
        <f t="shared" si="4"/>
        <v>#N/A</v>
      </c>
      <c r="K120" s="127" t="e">
        <f>+VLOOKUP(J120,'Normen en kosten'!D120:E218,2,FALSE)*'46'!$G$11</f>
        <v>#N/A</v>
      </c>
      <c r="L120" s="125">
        <f t="shared" si="3"/>
        <v>0</v>
      </c>
      <c r="M120" s="128" t="e">
        <f t="shared" si="5"/>
        <v>#N/A</v>
      </c>
    </row>
    <row r="121" spans="1:15" x14ac:dyDescent="0.25">
      <c r="A121" s="124"/>
      <c r="B121" s="125"/>
      <c r="C121" s="129"/>
      <c r="D121" s="129"/>
      <c r="E121" s="126"/>
      <c r="F121" s="126" t="e">
        <f>VLOOKUP(D121,'Normen en kosten'!$A$5:$B$103,2,FALSE)</f>
        <v>#N/A</v>
      </c>
      <c r="G121" s="125"/>
      <c r="H121" s="125"/>
      <c r="I121" s="125"/>
      <c r="J121" s="125" t="e">
        <f t="shared" si="4"/>
        <v>#N/A</v>
      </c>
      <c r="K121" s="127" t="e">
        <f>+VLOOKUP(J121,'Normen en kosten'!D121:E219,2,FALSE)*'46'!$G$11</f>
        <v>#N/A</v>
      </c>
      <c r="L121" s="125">
        <f t="shared" si="3"/>
        <v>0</v>
      </c>
      <c r="M121" s="128" t="e">
        <f t="shared" si="5"/>
        <v>#N/A</v>
      </c>
    </row>
    <row r="122" spans="1:15" x14ac:dyDescent="0.25">
      <c r="A122" s="124"/>
      <c r="B122" s="125"/>
      <c r="C122" s="129"/>
      <c r="D122" s="129"/>
      <c r="E122" s="126"/>
      <c r="F122" s="126" t="e">
        <f>VLOOKUP(D122,'Normen en kosten'!$A$5:$B$103,2,FALSE)</f>
        <v>#N/A</v>
      </c>
      <c r="G122" s="125"/>
      <c r="H122" s="125"/>
      <c r="I122" s="125"/>
      <c r="J122" s="125" t="e">
        <f t="shared" si="4"/>
        <v>#N/A</v>
      </c>
      <c r="K122" s="127" t="e">
        <f>+VLOOKUP(J122,'Normen en kosten'!D122:E220,2,FALSE)*'46'!$G$11</f>
        <v>#N/A</v>
      </c>
      <c r="L122" s="125">
        <f t="shared" si="3"/>
        <v>0</v>
      </c>
      <c r="M122" s="128" t="e">
        <f t="shared" si="5"/>
        <v>#N/A</v>
      </c>
    </row>
    <row r="123" spans="1:15" x14ac:dyDescent="0.25">
      <c r="A123" s="124"/>
      <c r="B123" s="125"/>
      <c r="C123" s="129"/>
      <c r="D123" s="129"/>
      <c r="E123" s="126"/>
      <c r="F123" s="126" t="e">
        <f>VLOOKUP(D123,'Normen en kosten'!$A$5:$B$103,2,FALSE)</f>
        <v>#N/A</v>
      </c>
      <c r="G123" s="125"/>
      <c r="H123" s="125"/>
      <c r="I123" s="125"/>
      <c r="J123" s="125" t="e">
        <f t="shared" si="4"/>
        <v>#N/A</v>
      </c>
      <c r="K123" s="127" t="e">
        <f>+VLOOKUP(J123,'Normen en kosten'!D123:E221,2,FALSE)*'46'!$G$11</f>
        <v>#N/A</v>
      </c>
      <c r="L123" s="125">
        <f t="shared" si="3"/>
        <v>0</v>
      </c>
      <c r="M123" s="128" t="e">
        <f t="shared" si="5"/>
        <v>#N/A</v>
      </c>
    </row>
    <row r="124" spans="1:15" x14ac:dyDescent="0.25">
      <c r="A124" s="124"/>
      <c r="B124" s="125"/>
      <c r="C124" s="129"/>
      <c r="D124" s="129"/>
      <c r="E124" s="126"/>
      <c r="F124" s="126" t="e">
        <f>VLOOKUP(D124,'Normen en kosten'!$A$5:$B$103,2,FALSE)</f>
        <v>#N/A</v>
      </c>
      <c r="G124" s="125"/>
      <c r="H124" s="125"/>
      <c r="I124" s="125"/>
      <c r="J124" s="125" t="e">
        <f t="shared" si="4"/>
        <v>#N/A</v>
      </c>
      <c r="K124" s="127" t="e">
        <f>+VLOOKUP(J124,'Normen en kosten'!D124:E222,2,FALSE)*'46'!$G$11</f>
        <v>#N/A</v>
      </c>
      <c r="L124" s="125">
        <f t="shared" si="3"/>
        <v>0</v>
      </c>
      <c r="M124" s="128" t="e">
        <f t="shared" si="5"/>
        <v>#N/A</v>
      </c>
    </row>
    <row r="125" spans="1:15" x14ac:dyDescent="0.25">
      <c r="A125" s="124"/>
      <c r="B125" s="125"/>
      <c r="C125" s="129"/>
      <c r="D125" s="129"/>
      <c r="E125" s="126"/>
      <c r="F125" s="126" t="e">
        <f>VLOOKUP(D125,'Normen en kosten'!$A$5:$B$103,2,FALSE)</f>
        <v>#N/A</v>
      </c>
      <c r="G125" s="125"/>
      <c r="H125" s="125"/>
      <c r="I125" s="125"/>
      <c r="J125" s="125" t="e">
        <f t="shared" si="4"/>
        <v>#N/A</v>
      </c>
      <c r="K125" s="127" t="e">
        <f>+VLOOKUP(J125,'Normen en kosten'!D125:E223,2,FALSE)*'46'!$G$11</f>
        <v>#N/A</v>
      </c>
      <c r="L125" s="125">
        <f t="shared" si="3"/>
        <v>0</v>
      </c>
      <c r="M125" s="128" t="e">
        <f t="shared" si="5"/>
        <v>#N/A</v>
      </c>
    </row>
    <row r="126" spans="1:15" x14ac:dyDescent="0.25">
      <c r="A126" s="124"/>
      <c r="B126" s="125"/>
      <c r="C126" s="129"/>
      <c r="D126" s="129"/>
      <c r="E126" s="126"/>
      <c r="F126" s="126" t="e">
        <f>VLOOKUP(D126,'Normen en kosten'!$A$5:$B$103,2,FALSE)</f>
        <v>#N/A</v>
      </c>
      <c r="G126" s="125"/>
      <c r="H126" s="125"/>
      <c r="I126" s="125"/>
      <c r="J126" s="125" t="e">
        <f t="shared" si="4"/>
        <v>#N/A</v>
      </c>
      <c r="K126" s="127" t="e">
        <f>+VLOOKUP(J126,'Normen en kosten'!D126:E224,2,FALSE)*'46'!$G$11</f>
        <v>#N/A</v>
      </c>
      <c r="L126" s="125">
        <f t="shared" si="3"/>
        <v>0</v>
      </c>
      <c r="M126" s="128" t="e">
        <f t="shared" si="5"/>
        <v>#N/A</v>
      </c>
    </row>
    <row r="127" spans="1:15" x14ac:dyDescent="0.25">
      <c r="A127" s="124"/>
      <c r="B127" s="125"/>
      <c r="C127" s="129"/>
      <c r="D127" s="129"/>
      <c r="E127" s="126"/>
      <c r="F127" s="126" t="e">
        <f>VLOOKUP(D127,'Normen en kosten'!$A$5:$B$103,2,FALSE)</f>
        <v>#N/A</v>
      </c>
      <c r="G127" s="125"/>
      <c r="H127" s="125"/>
      <c r="I127" s="125"/>
      <c r="J127" s="125" t="e">
        <f t="shared" si="4"/>
        <v>#N/A</v>
      </c>
      <c r="K127" s="127" t="e">
        <f>+VLOOKUP(J127,'Normen en kosten'!D127:E225,2,FALSE)*'46'!$G$11</f>
        <v>#N/A</v>
      </c>
      <c r="L127" s="125">
        <f t="shared" si="3"/>
        <v>0</v>
      </c>
      <c r="M127" s="128" t="e">
        <f t="shared" si="5"/>
        <v>#N/A</v>
      </c>
    </row>
    <row r="128" spans="1:15" x14ac:dyDescent="0.25">
      <c r="A128" s="124"/>
      <c r="B128" s="125"/>
      <c r="C128" s="129"/>
      <c r="D128" s="129"/>
      <c r="E128" s="126"/>
      <c r="F128" s="126" t="e">
        <f>VLOOKUP(D128,'Normen en kosten'!$A$5:$B$103,2,FALSE)</f>
        <v>#N/A</v>
      </c>
      <c r="G128" s="125"/>
      <c r="H128" s="125"/>
      <c r="I128" s="125"/>
      <c r="J128" s="125" t="e">
        <f t="shared" si="4"/>
        <v>#N/A</v>
      </c>
      <c r="K128" s="127" t="e">
        <f>+VLOOKUP(J128,'Normen en kosten'!D128:E226,2,FALSE)*'46'!$G$11</f>
        <v>#N/A</v>
      </c>
      <c r="L128" s="125">
        <f t="shared" si="3"/>
        <v>0</v>
      </c>
      <c r="M128" s="128" t="e">
        <f t="shared" si="5"/>
        <v>#N/A</v>
      </c>
    </row>
    <row r="129" spans="1:13" x14ac:dyDescent="0.25">
      <c r="A129" s="124"/>
      <c r="B129" s="125"/>
      <c r="C129" s="129"/>
      <c r="D129" s="129"/>
      <c r="E129" s="126"/>
      <c r="F129" s="126" t="e">
        <f>VLOOKUP(D129,'Normen en kosten'!$A$5:$B$103,2,FALSE)</f>
        <v>#N/A</v>
      </c>
      <c r="G129" s="125"/>
      <c r="H129" s="125"/>
      <c r="I129" s="125"/>
      <c r="J129" s="125" t="e">
        <f t="shared" si="4"/>
        <v>#N/A</v>
      </c>
      <c r="K129" s="127" t="e">
        <f>+VLOOKUP(J129,'Normen en kosten'!D129:E227,2,FALSE)*'46'!$G$11</f>
        <v>#N/A</v>
      </c>
      <c r="L129" s="125">
        <f t="shared" si="3"/>
        <v>0</v>
      </c>
      <c r="M129" s="128" t="e">
        <f t="shared" si="5"/>
        <v>#N/A</v>
      </c>
    </row>
    <row r="130" spans="1:13" x14ac:dyDescent="0.25">
      <c r="A130" s="124"/>
      <c r="B130" s="125"/>
      <c r="C130" s="129"/>
      <c r="D130" s="129"/>
      <c r="E130" s="126"/>
      <c r="F130" s="126" t="e">
        <f>VLOOKUP(D130,'Normen en kosten'!$A$5:$B$103,2,FALSE)</f>
        <v>#N/A</v>
      </c>
      <c r="G130" s="125"/>
      <c r="H130" s="125"/>
      <c r="I130" s="125"/>
      <c r="J130" s="125" t="e">
        <f t="shared" si="4"/>
        <v>#N/A</v>
      </c>
      <c r="K130" s="127" t="e">
        <f>+VLOOKUP(J130,'Normen en kosten'!D130:E228,2,FALSE)*'46'!$G$11</f>
        <v>#N/A</v>
      </c>
      <c r="L130" s="125">
        <f t="shared" si="3"/>
        <v>0</v>
      </c>
      <c r="M130" s="128" t="e">
        <f t="shared" si="5"/>
        <v>#N/A</v>
      </c>
    </row>
    <row r="131" spans="1:13" x14ac:dyDescent="0.25">
      <c r="A131" s="124"/>
      <c r="B131" s="125"/>
      <c r="C131" s="129"/>
      <c r="D131" s="129"/>
      <c r="E131" s="126"/>
      <c r="F131" s="126" t="e">
        <f>VLOOKUP(D131,'Normen en kosten'!$A$5:$B$103,2,FALSE)</f>
        <v>#N/A</v>
      </c>
      <c r="G131" s="125"/>
      <c r="H131" s="125"/>
      <c r="I131" s="125"/>
      <c r="J131" s="125" t="e">
        <f t="shared" si="4"/>
        <v>#N/A</v>
      </c>
      <c r="K131" s="127" t="e">
        <f>+VLOOKUP(J131,'Normen en kosten'!D131:E229,2,FALSE)*'46'!$G$11</f>
        <v>#N/A</v>
      </c>
      <c r="L131" s="125">
        <f t="shared" si="3"/>
        <v>0</v>
      </c>
      <c r="M131" s="128" t="e">
        <f t="shared" si="5"/>
        <v>#N/A</v>
      </c>
    </row>
    <row r="132" spans="1:13" x14ac:dyDescent="0.25">
      <c r="A132" s="124"/>
      <c r="B132" s="125"/>
      <c r="C132" s="129"/>
      <c r="D132" s="129"/>
      <c r="E132" s="126"/>
      <c r="F132" s="126" t="e">
        <f>VLOOKUP(D132,'Normen en kosten'!$A$5:$B$103,2,FALSE)</f>
        <v>#N/A</v>
      </c>
      <c r="G132" s="125"/>
      <c r="H132" s="125"/>
      <c r="I132" s="125"/>
      <c r="J132" s="125" t="e">
        <f t="shared" si="4"/>
        <v>#N/A</v>
      </c>
      <c r="K132" s="127" t="e">
        <f>+VLOOKUP(J132,'Normen en kosten'!D132:E230,2,FALSE)*'46'!$G$11</f>
        <v>#N/A</v>
      </c>
      <c r="L132" s="125">
        <f t="shared" si="3"/>
        <v>0</v>
      </c>
      <c r="M132" s="128" t="e">
        <f t="shared" si="5"/>
        <v>#N/A</v>
      </c>
    </row>
    <row r="133" spans="1:13" x14ac:dyDescent="0.25">
      <c r="A133" s="124"/>
      <c r="B133" s="125"/>
      <c r="C133" s="129"/>
      <c r="D133" s="129"/>
      <c r="E133" s="126"/>
      <c r="F133" s="126" t="e">
        <f>VLOOKUP(D133,'Normen en kosten'!$A$5:$B$103,2,FALSE)</f>
        <v>#N/A</v>
      </c>
      <c r="G133" s="125"/>
      <c r="H133" s="125"/>
      <c r="I133" s="125"/>
      <c r="J133" s="125" t="e">
        <f t="shared" si="4"/>
        <v>#N/A</v>
      </c>
      <c r="K133" s="127" t="e">
        <f>+VLOOKUP(J133,'Normen en kosten'!D133:E231,2,FALSE)*'46'!$G$11</f>
        <v>#N/A</v>
      </c>
      <c r="L133" s="125">
        <f t="shared" ref="L133:L196" si="6">+I133*G133</f>
        <v>0</v>
      </c>
      <c r="M133" s="128" t="e">
        <f t="shared" si="5"/>
        <v>#N/A</v>
      </c>
    </row>
    <row r="134" spans="1:13" x14ac:dyDescent="0.25">
      <c r="A134" s="124"/>
      <c r="B134" s="125"/>
      <c r="C134" s="129"/>
      <c r="D134" s="129"/>
      <c r="E134" s="126"/>
      <c r="F134" s="126" t="e">
        <f>VLOOKUP(D134,'Normen en kosten'!$A$5:$B$103,2,FALSE)</f>
        <v>#N/A</v>
      </c>
      <c r="G134" s="125"/>
      <c r="H134" s="125"/>
      <c r="I134" s="125"/>
      <c r="J134" s="125" t="e">
        <f t="shared" ref="J134:J197" si="7">F134&amp;I134</f>
        <v>#N/A</v>
      </c>
      <c r="K134" s="127" t="e">
        <f>+VLOOKUP(J134,'Normen en kosten'!D134:E232,2,FALSE)*'46'!$G$11</f>
        <v>#N/A</v>
      </c>
      <c r="L134" s="125">
        <f t="shared" si="6"/>
        <v>0</v>
      </c>
      <c r="M134" s="128" t="e">
        <f t="shared" ref="M134:M197" si="8">+IF(K134=0,0,L134/K134)</f>
        <v>#N/A</v>
      </c>
    </row>
    <row r="135" spans="1:13" x14ac:dyDescent="0.25">
      <c r="A135" s="124"/>
      <c r="B135" s="125"/>
      <c r="C135" s="129"/>
      <c r="D135" s="129"/>
      <c r="E135" s="126"/>
      <c r="F135" s="126" t="e">
        <f>VLOOKUP(D135,'Normen en kosten'!$A$5:$B$103,2,FALSE)</f>
        <v>#N/A</v>
      </c>
      <c r="G135" s="125"/>
      <c r="H135" s="125"/>
      <c r="I135" s="125"/>
      <c r="J135" s="125" t="e">
        <f t="shared" si="7"/>
        <v>#N/A</v>
      </c>
      <c r="K135" s="127" t="e">
        <f>+VLOOKUP(J135,'Normen en kosten'!D135:E233,2,FALSE)*'46'!$G$11</f>
        <v>#N/A</v>
      </c>
      <c r="L135" s="125">
        <f t="shared" si="6"/>
        <v>0</v>
      </c>
      <c r="M135" s="128" t="e">
        <f t="shared" si="8"/>
        <v>#N/A</v>
      </c>
    </row>
    <row r="136" spans="1:13" x14ac:dyDescent="0.25">
      <c r="A136" s="124"/>
      <c r="B136" s="125"/>
      <c r="C136" s="129"/>
      <c r="D136" s="129"/>
      <c r="E136" s="126"/>
      <c r="F136" s="126" t="e">
        <f>VLOOKUP(D136,'Normen en kosten'!$A$5:$B$103,2,FALSE)</f>
        <v>#N/A</v>
      </c>
      <c r="G136" s="125"/>
      <c r="H136" s="125"/>
      <c r="I136" s="125"/>
      <c r="J136" s="125" t="e">
        <f t="shared" si="7"/>
        <v>#N/A</v>
      </c>
      <c r="K136" s="127" t="e">
        <f>+VLOOKUP(J136,'Normen en kosten'!D136:E234,2,FALSE)*'46'!$G$11</f>
        <v>#N/A</v>
      </c>
      <c r="L136" s="125">
        <f t="shared" si="6"/>
        <v>0</v>
      </c>
      <c r="M136" s="128" t="e">
        <f t="shared" si="8"/>
        <v>#N/A</v>
      </c>
    </row>
    <row r="137" spans="1:13" x14ac:dyDescent="0.25">
      <c r="A137" s="124"/>
      <c r="B137" s="125"/>
      <c r="C137" s="129"/>
      <c r="D137" s="129"/>
      <c r="E137" s="126"/>
      <c r="F137" s="126" t="e">
        <f>VLOOKUP(D137,'Normen en kosten'!$A$5:$B$103,2,FALSE)</f>
        <v>#N/A</v>
      </c>
      <c r="G137" s="125"/>
      <c r="H137" s="125"/>
      <c r="I137" s="125"/>
      <c r="J137" s="125" t="e">
        <f t="shared" si="7"/>
        <v>#N/A</v>
      </c>
      <c r="K137" s="127" t="e">
        <f>+VLOOKUP(J137,'Normen en kosten'!D137:E235,2,FALSE)*'46'!$G$11</f>
        <v>#N/A</v>
      </c>
      <c r="L137" s="125">
        <f t="shared" si="6"/>
        <v>0</v>
      </c>
      <c r="M137" s="128" t="e">
        <f t="shared" si="8"/>
        <v>#N/A</v>
      </c>
    </row>
    <row r="138" spans="1:13" x14ac:dyDescent="0.25">
      <c r="A138" s="124"/>
      <c r="B138" s="125"/>
      <c r="C138" s="129"/>
      <c r="D138" s="129"/>
      <c r="E138" s="126"/>
      <c r="F138" s="126" t="e">
        <f>VLOOKUP(D138,'Normen en kosten'!$A$5:$B$103,2,FALSE)</f>
        <v>#N/A</v>
      </c>
      <c r="G138" s="125"/>
      <c r="H138" s="125"/>
      <c r="I138" s="125"/>
      <c r="J138" s="125" t="e">
        <f t="shared" si="7"/>
        <v>#N/A</v>
      </c>
      <c r="K138" s="127" t="e">
        <f>+VLOOKUP(J138,'Normen en kosten'!D138:E236,2,FALSE)*'46'!$G$11</f>
        <v>#N/A</v>
      </c>
      <c r="L138" s="125">
        <f t="shared" si="6"/>
        <v>0</v>
      </c>
      <c r="M138" s="128" t="e">
        <f t="shared" si="8"/>
        <v>#N/A</v>
      </c>
    </row>
    <row r="139" spans="1:13" x14ac:dyDescent="0.25">
      <c r="A139" s="124"/>
      <c r="B139" s="125"/>
      <c r="C139" s="129"/>
      <c r="D139" s="129"/>
      <c r="E139" s="126"/>
      <c r="F139" s="126" t="e">
        <f>VLOOKUP(D139,'Normen en kosten'!$A$5:$B$103,2,FALSE)</f>
        <v>#N/A</v>
      </c>
      <c r="G139" s="125"/>
      <c r="H139" s="125"/>
      <c r="I139" s="125"/>
      <c r="J139" s="125" t="e">
        <f t="shared" si="7"/>
        <v>#N/A</v>
      </c>
      <c r="K139" s="127" t="e">
        <f>+VLOOKUP(J139,'Normen en kosten'!D139:E237,2,FALSE)*'46'!$G$11</f>
        <v>#N/A</v>
      </c>
      <c r="L139" s="125">
        <f t="shared" si="6"/>
        <v>0</v>
      </c>
      <c r="M139" s="128" t="e">
        <f t="shared" si="8"/>
        <v>#N/A</v>
      </c>
    </row>
    <row r="140" spans="1:13" x14ac:dyDescent="0.25">
      <c r="A140" s="124"/>
      <c r="B140" s="125"/>
      <c r="C140" s="129"/>
      <c r="D140" s="129"/>
      <c r="E140" s="126"/>
      <c r="F140" s="126" t="e">
        <f>VLOOKUP(D140,'Normen en kosten'!$A$5:$B$103,2,FALSE)</f>
        <v>#N/A</v>
      </c>
      <c r="G140" s="125"/>
      <c r="H140" s="125"/>
      <c r="I140" s="125"/>
      <c r="J140" s="125" t="e">
        <f t="shared" si="7"/>
        <v>#N/A</v>
      </c>
      <c r="K140" s="127" t="e">
        <f>+VLOOKUP(J140,'Normen en kosten'!D140:E238,2,FALSE)*'46'!$G$11</f>
        <v>#N/A</v>
      </c>
      <c r="L140" s="125">
        <f t="shared" si="6"/>
        <v>0</v>
      </c>
      <c r="M140" s="128" t="e">
        <f t="shared" si="8"/>
        <v>#N/A</v>
      </c>
    </row>
    <row r="141" spans="1:13" x14ac:dyDescent="0.25">
      <c r="A141" s="124"/>
      <c r="B141" s="125"/>
      <c r="C141" s="129"/>
      <c r="D141" s="129"/>
      <c r="E141" s="126"/>
      <c r="F141" s="126" t="e">
        <f>VLOOKUP(D141,'Normen en kosten'!$A$5:$B$103,2,FALSE)</f>
        <v>#N/A</v>
      </c>
      <c r="G141" s="125"/>
      <c r="H141" s="125"/>
      <c r="I141" s="125"/>
      <c r="J141" s="125" t="e">
        <f t="shared" si="7"/>
        <v>#N/A</v>
      </c>
      <c r="K141" s="127" t="e">
        <f>+VLOOKUP(J141,'Normen en kosten'!D141:E239,2,FALSE)*'46'!$G$11</f>
        <v>#N/A</v>
      </c>
      <c r="L141" s="125">
        <f t="shared" si="6"/>
        <v>0</v>
      </c>
      <c r="M141" s="128" t="e">
        <f t="shared" si="8"/>
        <v>#N/A</v>
      </c>
    </row>
    <row r="142" spans="1:13" x14ac:dyDescent="0.25">
      <c r="A142" s="124"/>
      <c r="B142" s="125"/>
      <c r="C142" s="129"/>
      <c r="D142" s="129"/>
      <c r="E142" s="126"/>
      <c r="F142" s="126" t="e">
        <f>VLOOKUP(D142,'Normen en kosten'!$A$5:$B$103,2,FALSE)</f>
        <v>#N/A</v>
      </c>
      <c r="G142" s="125"/>
      <c r="H142" s="125"/>
      <c r="I142" s="125"/>
      <c r="J142" s="125" t="e">
        <f t="shared" si="7"/>
        <v>#N/A</v>
      </c>
      <c r="K142" s="127" t="e">
        <f>+VLOOKUP(J142,'Normen en kosten'!D142:E240,2,FALSE)*'46'!$G$11</f>
        <v>#N/A</v>
      </c>
      <c r="L142" s="125">
        <f t="shared" si="6"/>
        <v>0</v>
      </c>
      <c r="M142" s="128" t="e">
        <f t="shared" si="8"/>
        <v>#N/A</v>
      </c>
    </row>
    <row r="143" spans="1:13" x14ac:dyDescent="0.25">
      <c r="A143" s="124"/>
      <c r="B143" s="125"/>
      <c r="C143" s="129"/>
      <c r="D143" s="129"/>
      <c r="E143" s="126"/>
      <c r="F143" s="126" t="e">
        <f>VLOOKUP(D143,'Normen en kosten'!$A$5:$B$103,2,FALSE)</f>
        <v>#N/A</v>
      </c>
      <c r="G143" s="125"/>
      <c r="H143" s="125"/>
      <c r="I143" s="125"/>
      <c r="J143" s="125" t="e">
        <f t="shared" si="7"/>
        <v>#N/A</v>
      </c>
      <c r="K143" s="127" t="e">
        <f>+VLOOKUP(J143,'Normen en kosten'!D143:E241,2,FALSE)*'46'!$G$11</f>
        <v>#N/A</v>
      </c>
      <c r="L143" s="125">
        <f t="shared" si="6"/>
        <v>0</v>
      </c>
      <c r="M143" s="128" t="e">
        <f t="shared" si="8"/>
        <v>#N/A</v>
      </c>
    </row>
    <row r="144" spans="1:13" x14ac:dyDescent="0.25">
      <c r="A144" s="124"/>
      <c r="B144" s="125"/>
      <c r="C144" s="129"/>
      <c r="D144" s="129"/>
      <c r="E144" s="126"/>
      <c r="F144" s="126" t="e">
        <f>VLOOKUP(D144,'Normen en kosten'!$A$5:$B$103,2,FALSE)</f>
        <v>#N/A</v>
      </c>
      <c r="G144" s="125"/>
      <c r="H144" s="125"/>
      <c r="I144" s="125"/>
      <c r="J144" s="125" t="e">
        <f t="shared" si="7"/>
        <v>#N/A</v>
      </c>
      <c r="K144" s="127" t="e">
        <f>+VLOOKUP(J144,'Normen en kosten'!D144:E242,2,FALSE)*'46'!$G$11</f>
        <v>#N/A</v>
      </c>
      <c r="L144" s="125">
        <f t="shared" si="6"/>
        <v>0</v>
      </c>
      <c r="M144" s="128" t="e">
        <f t="shared" si="8"/>
        <v>#N/A</v>
      </c>
    </row>
    <row r="145" spans="1:13" x14ac:dyDescent="0.25">
      <c r="A145" s="124"/>
      <c r="B145" s="125"/>
      <c r="C145" s="129"/>
      <c r="D145" s="129"/>
      <c r="E145" s="126"/>
      <c r="F145" s="126" t="e">
        <f>VLOOKUP(D145,'Normen en kosten'!$A$5:$B$103,2,FALSE)</f>
        <v>#N/A</v>
      </c>
      <c r="G145" s="125"/>
      <c r="H145" s="125"/>
      <c r="I145" s="125"/>
      <c r="J145" s="125" t="e">
        <f t="shared" si="7"/>
        <v>#N/A</v>
      </c>
      <c r="K145" s="127" t="e">
        <f>+VLOOKUP(J145,'Normen en kosten'!D145:E243,2,FALSE)*'46'!$G$11</f>
        <v>#N/A</v>
      </c>
      <c r="L145" s="125">
        <f t="shared" si="6"/>
        <v>0</v>
      </c>
      <c r="M145" s="128" t="e">
        <f t="shared" si="8"/>
        <v>#N/A</v>
      </c>
    </row>
    <row r="146" spans="1:13" x14ac:dyDescent="0.25">
      <c r="A146" s="124"/>
      <c r="B146" s="125"/>
      <c r="C146" s="129"/>
      <c r="D146" s="129"/>
      <c r="E146" s="126"/>
      <c r="F146" s="126" t="e">
        <f>VLOOKUP(D146,'Normen en kosten'!$A$5:$B$103,2,FALSE)</f>
        <v>#N/A</v>
      </c>
      <c r="G146" s="125"/>
      <c r="H146" s="125"/>
      <c r="I146" s="125"/>
      <c r="J146" s="125" t="e">
        <f t="shared" si="7"/>
        <v>#N/A</v>
      </c>
      <c r="K146" s="127" t="e">
        <f>+VLOOKUP(J146,'Normen en kosten'!D146:E244,2,FALSE)*'46'!$G$11</f>
        <v>#N/A</v>
      </c>
      <c r="L146" s="125">
        <f t="shared" si="6"/>
        <v>0</v>
      </c>
      <c r="M146" s="128" t="e">
        <f t="shared" si="8"/>
        <v>#N/A</v>
      </c>
    </row>
    <row r="147" spans="1:13" x14ac:dyDescent="0.25">
      <c r="A147" s="124"/>
      <c r="B147" s="125"/>
      <c r="C147" s="129"/>
      <c r="D147" s="129"/>
      <c r="E147" s="126"/>
      <c r="F147" s="126" t="e">
        <f>VLOOKUP(D147,'Normen en kosten'!$A$5:$B$103,2,FALSE)</f>
        <v>#N/A</v>
      </c>
      <c r="G147" s="125"/>
      <c r="H147" s="125"/>
      <c r="I147" s="125"/>
      <c r="J147" s="125" t="e">
        <f t="shared" si="7"/>
        <v>#N/A</v>
      </c>
      <c r="K147" s="127" t="e">
        <f>+VLOOKUP(J147,'Normen en kosten'!D147:E245,2,FALSE)*'46'!$G$11</f>
        <v>#N/A</v>
      </c>
      <c r="L147" s="125">
        <f t="shared" si="6"/>
        <v>0</v>
      </c>
      <c r="M147" s="128" t="e">
        <f t="shared" si="8"/>
        <v>#N/A</v>
      </c>
    </row>
    <row r="148" spans="1:13" x14ac:dyDescent="0.25">
      <c r="A148" s="124"/>
      <c r="B148" s="125"/>
      <c r="C148" s="129"/>
      <c r="D148" s="129"/>
      <c r="E148" s="126"/>
      <c r="F148" s="126" t="e">
        <f>VLOOKUP(D148,'Normen en kosten'!$A$5:$B$103,2,FALSE)</f>
        <v>#N/A</v>
      </c>
      <c r="G148" s="125"/>
      <c r="H148" s="125"/>
      <c r="I148" s="125"/>
      <c r="J148" s="125" t="e">
        <f t="shared" si="7"/>
        <v>#N/A</v>
      </c>
      <c r="K148" s="127" t="e">
        <f>+VLOOKUP(J148,'Normen en kosten'!D148:E246,2,FALSE)*'46'!$G$11</f>
        <v>#N/A</v>
      </c>
      <c r="L148" s="125">
        <f t="shared" si="6"/>
        <v>0</v>
      </c>
      <c r="M148" s="128" t="e">
        <f t="shared" si="8"/>
        <v>#N/A</v>
      </c>
    </row>
    <row r="149" spans="1:13" x14ac:dyDescent="0.25">
      <c r="A149" s="124"/>
      <c r="B149" s="125"/>
      <c r="C149" s="129"/>
      <c r="D149" s="129"/>
      <c r="E149" s="126"/>
      <c r="F149" s="126" t="e">
        <f>VLOOKUP(D149,'Normen en kosten'!$A$5:$B$103,2,FALSE)</f>
        <v>#N/A</v>
      </c>
      <c r="G149" s="125"/>
      <c r="H149" s="125"/>
      <c r="I149" s="125"/>
      <c r="J149" s="125" t="e">
        <f t="shared" si="7"/>
        <v>#N/A</v>
      </c>
      <c r="K149" s="127" t="e">
        <f>+VLOOKUP(J149,'Normen en kosten'!D149:E247,2,FALSE)*'46'!$G$11</f>
        <v>#N/A</v>
      </c>
      <c r="L149" s="125">
        <f t="shared" si="6"/>
        <v>0</v>
      </c>
      <c r="M149" s="128" t="e">
        <f t="shared" si="8"/>
        <v>#N/A</v>
      </c>
    </row>
    <row r="150" spans="1:13" x14ac:dyDescent="0.25">
      <c r="A150" s="124"/>
      <c r="B150" s="125"/>
      <c r="C150" s="129"/>
      <c r="D150" s="129"/>
      <c r="E150" s="126"/>
      <c r="F150" s="126" t="e">
        <f>VLOOKUP(D150,'Normen en kosten'!$A$5:$B$103,2,FALSE)</f>
        <v>#N/A</v>
      </c>
      <c r="G150" s="125"/>
      <c r="H150" s="125"/>
      <c r="I150" s="125"/>
      <c r="J150" s="125" t="e">
        <f t="shared" si="7"/>
        <v>#N/A</v>
      </c>
      <c r="K150" s="127" t="e">
        <f>+VLOOKUP(J150,'Normen en kosten'!D150:E248,2,FALSE)*'46'!$G$11</f>
        <v>#N/A</v>
      </c>
      <c r="L150" s="125">
        <f t="shared" si="6"/>
        <v>0</v>
      </c>
      <c r="M150" s="128" t="e">
        <f t="shared" si="8"/>
        <v>#N/A</v>
      </c>
    </row>
    <row r="151" spans="1:13" x14ac:dyDescent="0.25">
      <c r="A151" s="124"/>
      <c r="B151" s="125"/>
      <c r="C151" s="129"/>
      <c r="D151" s="129"/>
      <c r="E151" s="126"/>
      <c r="F151" s="126" t="e">
        <f>VLOOKUP(D151,'Normen en kosten'!$A$5:$B$103,2,FALSE)</f>
        <v>#N/A</v>
      </c>
      <c r="G151" s="125"/>
      <c r="H151" s="125"/>
      <c r="I151" s="125"/>
      <c r="J151" s="125" t="e">
        <f t="shared" si="7"/>
        <v>#N/A</v>
      </c>
      <c r="K151" s="127" t="e">
        <f>+VLOOKUP(J151,'Normen en kosten'!D151:E249,2,FALSE)*'46'!$G$11</f>
        <v>#N/A</v>
      </c>
      <c r="L151" s="125">
        <f t="shared" si="6"/>
        <v>0</v>
      </c>
      <c r="M151" s="128" t="e">
        <f t="shared" si="8"/>
        <v>#N/A</v>
      </c>
    </row>
    <row r="152" spans="1:13" x14ac:dyDescent="0.25">
      <c r="A152" s="124"/>
      <c r="B152" s="125"/>
      <c r="C152" s="129"/>
      <c r="D152" s="129"/>
      <c r="E152" s="126"/>
      <c r="F152" s="126" t="e">
        <f>VLOOKUP(D152,'Normen en kosten'!$A$5:$B$103,2,FALSE)</f>
        <v>#N/A</v>
      </c>
      <c r="G152" s="125"/>
      <c r="H152" s="125"/>
      <c r="I152" s="125"/>
      <c r="J152" s="125" t="e">
        <f t="shared" si="7"/>
        <v>#N/A</v>
      </c>
      <c r="K152" s="127" t="e">
        <f>+VLOOKUP(J152,'Normen en kosten'!D152:E250,2,FALSE)*'46'!$G$11</f>
        <v>#N/A</v>
      </c>
      <c r="L152" s="125">
        <f t="shared" si="6"/>
        <v>0</v>
      </c>
      <c r="M152" s="128" t="e">
        <f t="shared" si="8"/>
        <v>#N/A</v>
      </c>
    </row>
    <row r="153" spans="1:13" x14ac:dyDescent="0.25">
      <c r="A153" s="124"/>
      <c r="B153" s="125"/>
      <c r="C153" s="129"/>
      <c r="D153" s="129"/>
      <c r="E153" s="126"/>
      <c r="F153" s="126" t="e">
        <f>VLOOKUP(D153,'Normen en kosten'!$A$5:$B$103,2,FALSE)</f>
        <v>#N/A</v>
      </c>
      <c r="G153" s="125"/>
      <c r="H153" s="125"/>
      <c r="I153" s="125"/>
      <c r="J153" s="125" t="e">
        <f t="shared" si="7"/>
        <v>#N/A</v>
      </c>
      <c r="K153" s="127" t="e">
        <f>+VLOOKUP(J153,'Normen en kosten'!D153:E251,2,FALSE)*'46'!$G$11</f>
        <v>#N/A</v>
      </c>
      <c r="L153" s="125">
        <f t="shared" si="6"/>
        <v>0</v>
      </c>
      <c r="M153" s="128" t="e">
        <f t="shared" si="8"/>
        <v>#N/A</v>
      </c>
    </row>
    <row r="154" spans="1:13" x14ac:dyDescent="0.25">
      <c r="A154" s="124"/>
      <c r="B154" s="125"/>
      <c r="C154" s="129"/>
      <c r="D154" s="129"/>
      <c r="E154" s="126"/>
      <c r="F154" s="126" t="e">
        <f>VLOOKUP(D154,'Normen en kosten'!$A$5:$B$103,2,FALSE)</f>
        <v>#N/A</v>
      </c>
      <c r="G154" s="125"/>
      <c r="H154" s="125"/>
      <c r="I154" s="125"/>
      <c r="J154" s="125" t="e">
        <f t="shared" si="7"/>
        <v>#N/A</v>
      </c>
      <c r="K154" s="127" t="e">
        <f>+VLOOKUP(J154,'Normen en kosten'!D154:E252,2,FALSE)*'46'!$G$11</f>
        <v>#N/A</v>
      </c>
      <c r="L154" s="125">
        <f t="shared" si="6"/>
        <v>0</v>
      </c>
      <c r="M154" s="128" t="e">
        <f t="shared" si="8"/>
        <v>#N/A</v>
      </c>
    </row>
    <row r="155" spans="1:13" x14ac:dyDescent="0.25">
      <c r="A155" s="124"/>
      <c r="B155" s="125"/>
      <c r="C155" s="129"/>
      <c r="D155" s="129"/>
      <c r="E155" s="126"/>
      <c r="F155" s="126" t="e">
        <f>VLOOKUP(D155,'Normen en kosten'!$A$5:$B$103,2,FALSE)</f>
        <v>#N/A</v>
      </c>
      <c r="G155" s="125"/>
      <c r="H155" s="125"/>
      <c r="I155" s="125"/>
      <c r="J155" s="125" t="e">
        <f t="shared" si="7"/>
        <v>#N/A</v>
      </c>
      <c r="K155" s="127" t="e">
        <f>+VLOOKUP(J155,'Normen en kosten'!D155:E253,2,FALSE)*'46'!$G$11</f>
        <v>#N/A</v>
      </c>
      <c r="L155" s="125">
        <f t="shared" si="6"/>
        <v>0</v>
      </c>
      <c r="M155" s="128" t="e">
        <f t="shared" si="8"/>
        <v>#N/A</v>
      </c>
    </row>
    <row r="156" spans="1:13" x14ac:dyDescent="0.25">
      <c r="A156" s="124"/>
      <c r="B156" s="125"/>
      <c r="C156" s="129"/>
      <c r="D156" s="129"/>
      <c r="E156" s="126"/>
      <c r="F156" s="126" t="e">
        <f>VLOOKUP(D156,'Normen en kosten'!$A$5:$B$103,2,FALSE)</f>
        <v>#N/A</v>
      </c>
      <c r="G156" s="125"/>
      <c r="H156" s="125"/>
      <c r="I156" s="125"/>
      <c r="J156" s="125" t="e">
        <f t="shared" si="7"/>
        <v>#N/A</v>
      </c>
      <c r="K156" s="127" t="e">
        <f>+VLOOKUP(J156,'Normen en kosten'!D156:E254,2,FALSE)*'46'!$G$11</f>
        <v>#N/A</v>
      </c>
      <c r="L156" s="125">
        <f t="shared" si="6"/>
        <v>0</v>
      </c>
      <c r="M156" s="128" t="e">
        <f t="shared" si="8"/>
        <v>#N/A</v>
      </c>
    </row>
    <row r="157" spans="1:13" x14ac:dyDescent="0.25">
      <c r="A157" s="124"/>
      <c r="B157" s="125"/>
      <c r="C157" s="129"/>
      <c r="D157" s="129"/>
      <c r="E157" s="126"/>
      <c r="F157" s="126" t="e">
        <f>VLOOKUP(D157,'Normen en kosten'!$A$5:$B$103,2,FALSE)</f>
        <v>#N/A</v>
      </c>
      <c r="G157" s="125"/>
      <c r="H157" s="125"/>
      <c r="I157" s="125"/>
      <c r="J157" s="125" t="e">
        <f t="shared" si="7"/>
        <v>#N/A</v>
      </c>
      <c r="K157" s="127" t="e">
        <f>+VLOOKUP(J157,'Normen en kosten'!D157:E255,2,FALSE)*'46'!$G$11</f>
        <v>#N/A</v>
      </c>
      <c r="L157" s="125">
        <f t="shared" si="6"/>
        <v>0</v>
      </c>
      <c r="M157" s="128" t="e">
        <f t="shared" si="8"/>
        <v>#N/A</v>
      </c>
    </row>
    <row r="158" spans="1:13" x14ac:dyDescent="0.25">
      <c r="A158" s="124"/>
      <c r="B158" s="125"/>
      <c r="C158" s="129"/>
      <c r="D158" s="129"/>
      <c r="E158" s="126"/>
      <c r="F158" s="126" t="e">
        <f>VLOOKUP(D158,'Normen en kosten'!$A$5:$B$103,2,FALSE)</f>
        <v>#N/A</v>
      </c>
      <c r="G158" s="125"/>
      <c r="H158" s="125"/>
      <c r="I158" s="125"/>
      <c r="J158" s="125" t="e">
        <f t="shared" si="7"/>
        <v>#N/A</v>
      </c>
      <c r="K158" s="127" t="e">
        <f>+VLOOKUP(J158,'Normen en kosten'!D158:E256,2,FALSE)*'46'!$G$11</f>
        <v>#N/A</v>
      </c>
      <c r="L158" s="125">
        <f t="shared" si="6"/>
        <v>0</v>
      </c>
      <c r="M158" s="128" t="e">
        <f t="shared" si="8"/>
        <v>#N/A</v>
      </c>
    </row>
    <row r="159" spans="1:13" x14ac:dyDescent="0.25">
      <c r="A159" s="124"/>
      <c r="B159" s="125"/>
      <c r="C159" s="129"/>
      <c r="D159" s="129"/>
      <c r="E159" s="126"/>
      <c r="F159" s="126" t="e">
        <f>VLOOKUP(D159,'Normen en kosten'!$A$5:$B$103,2,FALSE)</f>
        <v>#N/A</v>
      </c>
      <c r="G159" s="125"/>
      <c r="H159" s="125"/>
      <c r="I159" s="125"/>
      <c r="J159" s="125" t="e">
        <f t="shared" si="7"/>
        <v>#N/A</v>
      </c>
      <c r="K159" s="127" t="e">
        <f>+VLOOKUP(J159,'Normen en kosten'!D159:E257,2,FALSE)*'46'!$G$11</f>
        <v>#N/A</v>
      </c>
      <c r="L159" s="125">
        <f t="shared" si="6"/>
        <v>0</v>
      </c>
      <c r="M159" s="128" t="e">
        <f t="shared" si="8"/>
        <v>#N/A</v>
      </c>
    </row>
    <row r="160" spans="1:13" x14ac:dyDescent="0.25">
      <c r="A160" s="124"/>
      <c r="B160" s="125"/>
      <c r="C160" s="129"/>
      <c r="D160" s="129"/>
      <c r="E160" s="126"/>
      <c r="F160" s="126" t="e">
        <f>VLOOKUP(D160,'Normen en kosten'!$A$5:$B$103,2,FALSE)</f>
        <v>#N/A</v>
      </c>
      <c r="G160" s="125"/>
      <c r="H160" s="125"/>
      <c r="I160" s="125"/>
      <c r="J160" s="125" t="e">
        <f t="shared" si="7"/>
        <v>#N/A</v>
      </c>
      <c r="K160" s="127" t="e">
        <f>+VLOOKUP(J160,'Normen en kosten'!D160:E258,2,FALSE)*'46'!$G$11</f>
        <v>#N/A</v>
      </c>
      <c r="L160" s="125">
        <f t="shared" si="6"/>
        <v>0</v>
      </c>
      <c r="M160" s="128" t="e">
        <f t="shared" si="8"/>
        <v>#N/A</v>
      </c>
    </row>
    <row r="161" spans="1:13" x14ac:dyDescent="0.25">
      <c r="A161" s="124"/>
      <c r="B161" s="125"/>
      <c r="C161" s="129"/>
      <c r="D161" s="129"/>
      <c r="E161" s="126"/>
      <c r="F161" s="126" t="e">
        <f>VLOOKUP(D161,'Normen en kosten'!$A$5:$B$103,2,FALSE)</f>
        <v>#N/A</v>
      </c>
      <c r="G161" s="125"/>
      <c r="H161" s="125"/>
      <c r="I161" s="125"/>
      <c r="J161" s="125" t="e">
        <f t="shared" si="7"/>
        <v>#N/A</v>
      </c>
      <c r="K161" s="127" t="e">
        <f>+VLOOKUP(J161,'Normen en kosten'!D161:E259,2,FALSE)*'46'!$G$11</f>
        <v>#N/A</v>
      </c>
      <c r="L161" s="125">
        <f t="shared" si="6"/>
        <v>0</v>
      </c>
      <c r="M161" s="128" t="e">
        <f t="shared" si="8"/>
        <v>#N/A</v>
      </c>
    </row>
    <row r="162" spans="1:13" x14ac:dyDescent="0.25">
      <c r="A162" s="124"/>
      <c r="B162" s="125"/>
      <c r="C162" s="129"/>
      <c r="D162" s="129"/>
      <c r="E162" s="126"/>
      <c r="F162" s="126" t="e">
        <f>VLOOKUP(D162,'Normen en kosten'!$A$5:$B$103,2,FALSE)</f>
        <v>#N/A</v>
      </c>
      <c r="G162" s="125"/>
      <c r="H162" s="125"/>
      <c r="I162" s="125"/>
      <c r="J162" s="125" t="e">
        <f t="shared" si="7"/>
        <v>#N/A</v>
      </c>
      <c r="K162" s="127" t="e">
        <f>+VLOOKUP(J162,'Normen en kosten'!D162:E260,2,FALSE)*'46'!$G$11</f>
        <v>#N/A</v>
      </c>
      <c r="L162" s="125">
        <f t="shared" si="6"/>
        <v>0</v>
      </c>
      <c r="M162" s="128" t="e">
        <f t="shared" si="8"/>
        <v>#N/A</v>
      </c>
    </row>
    <row r="163" spans="1:13" x14ac:dyDescent="0.25">
      <c r="A163" s="124"/>
      <c r="B163" s="125"/>
      <c r="C163" s="129"/>
      <c r="D163" s="129"/>
      <c r="E163" s="126"/>
      <c r="F163" s="126" t="e">
        <f>VLOOKUP(D163,'Normen en kosten'!$A$5:$B$103,2,FALSE)</f>
        <v>#N/A</v>
      </c>
      <c r="G163" s="125"/>
      <c r="H163" s="125"/>
      <c r="I163" s="125"/>
      <c r="J163" s="125" t="e">
        <f t="shared" si="7"/>
        <v>#N/A</v>
      </c>
      <c r="K163" s="127" t="e">
        <f>+VLOOKUP(J163,'Normen en kosten'!D163:E261,2,FALSE)*'46'!$G$11</f>
        <v>#N/A</v>
      </c>
      <c r="L163" s="125">
        <f t="shared" si="6"/>
        <v>0</v>
      </c>
      <c r="M163" s="128" t="e">
        <f t="shared" si="8"/>
        <v>#N/A</v>
      </c>
    </row>
    <row r="164" spans="1:13" x14ac:dyDescent="0.25">
      <c r="A164" s="124"/>
      <c r="B164" s="125"/>
      <c r="C164" s="129"/>
      <c r="D164" s="129"/>
      <c r="E164" s="126"/>
      <c r="F164" s="126" t="e">
        <f>VLOOKUP(D164,'Normen en kosten'!$A$5:$B$103,2,FALSE)</f>
        <v>#N/A</v>
      </c>
      <c r="G164" s="125"/>
      <c r="H164" s="125"/>
      <c r="I164" s="125"/>
      <c r="J164" s="125" t="e">
        <f t="shared" si="7"/>
        <v>#N/A</v>
      </c>
      <c r="K164" s="127" t="e">
        <f>+VLOOKUP(J164,'Normen en kosten'!D164:E262,2,FALSE)*'46'!$G$11</f>
        <v>#N/A</v>
      </c>
      <c r="L164" s="125">
        <f t="shared" si="6"/>
        <v>0</v>
      </c>
      <c r="M164" s="128" t="e">
        <f t="shared" si="8"/>
        <v>#N/A</v>
      </c>
    </row>
    <row r="165" spans="1:13" x14ac:dyDescent="0.25">
      <c r="A165" s="124"/>
      <c r="B165" s="125"/>
      <c r="C165" s="129"/>
      <c r="D165" s="129"/>
      <c r="E165" s="126"/>
      <c r="F165" s="126" t="e">
        <f>VLOOKUP(D165,'Normen en kosten'!$A$5:$B$103,2,FALSE)</f>
        <v>#N/A</v>
      </c>
      <c r="G165" s="125"/>
      <c r="H165" s="125"/>
      <c r="I165" s="125"/>
      <c r="J165" s="125" t="e">
        <f t="shared" si="7"/>
        <v>#N/A</v>
      </c>
      <c r="K165" s="127" t="e">
        <f>+VLOOKUP(J165,'Normen en kosten'!D165:E263,2,FALSE)*'46'!$G$11</f>
        <v>#N/A</v>
      </c>
      <c r="L165" s="125">
        <f t="shared" si="6"/>
        <v>0</v>
      </c>
      <c r="M165" s="128" t="e">
        <f t="shared" si="8"/>
        <v>#N/A</v>
      </c>
    </row>
    <row r="166" spans="1:13" x14ac:dyDescent="0.25">
      <c r="A166" s="124"/>
      <c r="B166" s="125"/>
      <c r="C166" s="129"/>
      <c r="D166" s="129"/>
      <c r="E166" s="126"/>
      <c r="F166" s="126" t="e">
        <f>VLOOKUP(D166,'Normen en kosten'!$A$5:$B$103,2,FALSE)</f>
        <v>#N/A</v>
      </c>
      <c r="G166" s="125"/>
      <c r="H166" s="125"/>
      <c r="I166" s="125"/>
      <c r="J166" s="125" t="e">
        <f t="shared" si="7"/>
        <v>#N/A</v>
      </c>
      <c r="K166" s="127" t="e">
        <f>+VLOOKUP(J166,'Normen en kosten'!D166:E264,2,FALSE)*'46'!$G$11</f>
        <v>#N/A</v>
      </c>
      <c r="L166" s="125">
        <f t="shared" si="6"/>
        <v>0</v>
      </c>
      <c r="M166" s="128" t="e">
        <f t="shared" si="8"/>
        <v>#N/A</v>
      </c>
    </row>
    <row r="167" spans="1:13" x14ac:dyDescent="0.25">
      <c r="A167" s="124"/>
      <c r="B167" s="125"/>
      <c r="C167" s="129"/>
      <c r="D167" s="129"/>
      <c r="E167" s="126"/>
      <c r="F167" s="126" t="e">
        <f>VLOOKUP(D167,'Normen en kosten'!$A$5:$B$103,2,FALSE)</f>
        <v>#N/A</v>
      </c>
      <c r="G167" s="125"/>
      <c r="H167" s="125"/>
      <c r="I167" s="125"/>
      <c r="J167" s="125" t="e">
        <f t="shared" si="7"/>
        <v>#N/A</v>
      </c>
      <c r="K167" s="127" t="e">
        <f>+VLOOKUP(J167,'Normen en kosten'!D167:E265,2,FALSE)*'46'!$G$11</f>
        <v>#N/A</v>
      </c>
      <c r="L167" s="125">
        <f t="shared" si="6"/>
        <v>0</v>
      </c>
      <c r="M167" s="128" t="e">
        <f t="shared" si="8"/>
        <v>#N/A</v>
      </c>
    </row>
    <row r="168" spans="1:13" x14ac:dyDescent="0.25">
      <c r="A168" s="124"/>
      <c r="B168" s="125"/>
      <c r="C168" s="129"/>
      <c r="D168" s="129"/>
      <c r="E168" s="126"/>
      <c r="F168" s="126" t="e">
        <f>VLOOKUP(D168,'Normen en kosten'!$A$5:$B$103,2,FALSE)</f>
        <v>#N/A</v>
      </c>
      <c r="G168" s="125"/>
      <c r="H168" s="125"/>
      <c r="I168" s="125"/>
      <c r="J168" s="125" t="e">
        <f t="shared" si="7"/>
        <v>#N/A</v>
      </c>
      <c r="K168" s="127" t="e">
        <f>+VLOOKUP(J168,'Normen en kosten'!D168:E266,2,FALSE)*'46'!$G$11</f>
        <v>#N/A</v>
      </c>
      <c r="L168" s="125">
        <f t="shared" si="6"/>
        <v>0</v>
      </c>
      <c r="M168" s="128" t="e">
        <f t="shared" si="8"/>
        <v>#N/A</v>
      </c>
    </row>
    <row r="169" spans="1:13" x14ac:dyDescent="0.25">
      <c r="A169" s="124"/>
      <c r="B169" s="125"/>
      <c r="C169" s="129"/>
      <c r="D169" s="129"/>
      <c r="E169" s="126"/>
      <c r="F169" s="126" t="e">
        <f>VLOOKUP(D169,'Normen en kosten'!$A$5:$B$103,2,FALSE)</f>
        <v>#N/A</v>
      </c>
      <c r="G169" s="125"/>
      <c r="H169" s="125"/>
      <c r="I169" s="125"/>
      <c r="J169" s="125" t="e">
        <f t="shared" si="7"/>
        <v>#N/A</v>
      </c>
      <c r="K169" s="127" t="e">
        <f>+VLOOKUP(J169,'Normen en kosten'!D169:E267,2,FALSE)*'46'!$G$11</f>
        <v>#N/A</v>
      </c>
      <c r="L169" s="125">
        <f t="shared" si="6"/>
        <v>0</v>
      </c>
      <c r="M169" s="128" t="e">
        <f t="shared" si="8"/>
        <v>#N/A</v>
      </c>
    </row>
    <row r="170" spans="1:13" x14ac:dyDescent="0.25">
      <c r="A170" s="124"/>
      <c r="B170" s="125"/>
      <c r="C170" s="129"/>
      <c r="D170" s="129"/>
      <c r="E170" s="126"/>
      <c r="F170" s="126" t="e">
        <f>VLOOKUP(D170,'Normen en kosten'!$A$5:$B$103,2,FALSE)</f>
        <v>#N/A</v>
      </c>
      <c r="G170" s="125"/>
      <c r="H170" s="125"/>
      <c r="I170" s="125"/>
      <c r="J170" s="125" t="e">
        <f t="shared" si="7"/>
        <v>#N/A</v>
      </c>
      <c r="K170" s="127" t="e">
        <f>+VLOOKUP(J170,'Normen en kosten'!D170:E268,2,FALSE)*'46'!$G$11</f>
        <v>#N/A</v>
      </c>
      <c r="L170" s="125">
        <f t="shared" si="6"/>
        <v>0</v>
      </c>
      <c r="M170" s="128" t="e">
        <f t="shared" si="8"/>
        <v>#N/A</v>
      </c>
    </row>
    <row r="171" spans="1:13" x14ac:dyDescent="0.25">
      <c r="A171" s="124"/>
      <c r="B171" s="125"/>
      <c r="C171" s="129"/>
      <c r="D171" s="129"/>
      <c r="E171" s="126"/>
      <c r="F171" s="126" t="e">
        <f>VLOOKUP(D171,'Normen en kosten'!$A$5:$B$103,2,FALSE)</f>
        <v>#N/A</v>
      </c>
      <c r="G171" s="125"/>
      <c r="H171" s="125"/>
      <c r="I171" s="125"/>
      <c r="J171" s="125" t="e">
        <f t="shared" si="7"/>
        <v>#N/A</v>
      </c>
      <c r="K171" s="127" t="e">
        <f>+VLOOKUP(J171,'Normen en kosten'!D171:E269,2,FALSE)*'46'!$G$11</f>
        <v>#N/A</v>
      </c>
      <c r="L171" s="125">
        <f t="shared" si="6"/>
        <v>0</v>
      </c>
      <c r="M171" s="128" t="e">
        <f t="shared" si="8"/>
        <v>#N/A</v>
      </c>
    </row>
    <row r="172" spans="1:13" x14ac:dyDescent="0.25">
      <c r="A172" s="124"/>
      <c r="B172" s="125"/>
      <c r="C172" s="129"/>
      <c r="D172" s="129"/>
      <c r="E172" s="126"/>
      <c r="F172" s="126" t="e">
        <f>VLOOKUP(D172,'Normen en kosten'!$A$5:$B$103,2,FALSE)</f>
        <v>#N/A</v>
      </c>
      <c r="G172" s="125"/>
      <c r="H172" s="125"/>
      <c r="I172" s="125"/>
      <c r="J172" s="125" t="e">
        <f t="shared" si="7"/>
        <v>#N/A</v>
      </c>
      <c r="K172" s="127" t="e">
        <f>+VLOOKUP(J172,'Normen en kosten'!D172:E270,2,FALSE)*'46'!$G$11</f>
        <v>#N/A</v>
      </c>
      <c r="L172" s="125">
        <f t="shared" si="6"/>
        <v>0</v>
      </c>
      <c r="M172" s="128" t="e">
        <f t="shared" si="8"/>
        <v>#N/A</v>
      </c>
    </row>
    <row r="173" spans="1:13" x14ac:dyDescent="0.25">
      <c r="A173" s="124"/>
      <c r="B173" s="125"/>
      <c r="C173" s="129"/>
      <c r="D173" s="129"/>
      <c r="E173" s="126"/>
      <c r="F173" s="126" t="e">
        <f>VLOOKUP(D173,'Normen en kosten'!$A$5:$B$103,2,FALSE)</f>
        <v>#N/A</v>
      </c>
      <c r="G173" s="125"/>
      <c r="H173" s="125"/>
      <c r="I173" s="125"/>
      <c r="J173" s="125" t="e">
        <f t="shared" si="7"/>
        <v>#N/A</v>
      </c>
      <c r="K173" s="127" t="e">
        <f>+VLOOKUP(J173,'Normen en kosten'!D173:E271,2,FALSE)*'46'!$G$11</f>
        <v>#N/A</v>
      </c>
      <c r="L173" s="125">
        <f t="shared" si="6"/>
        <v>0</v>
      </c>
      <c r="M173" s="128" t="e">
        <f t="shared" si="8"/>
        <v>#N/A</v>
      </c>
    </row>
    <row r="174" spans="1:13" x14ac:dyDescent="0.25">
      <c r="A174" s="124"/>
      <c r="B174" s="125"/>
      <c r="C174" s="129"/>
      <c r="D174" s="129"/>
      <c r="E174" s="126"/>
      <c r="F174" s="126" t="e">
        <f>VLOOKUP(D174,'Normen en kosten'!$A$5:$B$103,2,FALSE)</f>
        <v>#N/A</v>
      </c>
      <c r="G174" s="125"/>
      <c r="H174" s="125"/>
      <c r="I174" s="125"/>
      <c r="J174" s="125" t="e">
        <f t="shared" si="7"/>
        <v>#N/A</v>
      </c>
      <c r="K174" s="127" t="e">
        <f>+VLOOKUP(J174,'Normen en kosten'!D174:E272,2,FALSE)*'46'!$G$11</f>
        <v>#N/A</v>
      </c>
      <c r="L174" s="125">
        <f t="shared" si="6"/>
        <v>0</v>
      </c>
      <c r="M174" s="128" t="e">
        <f t="shared" si="8"/>
        <v>#N/A</v>
      </c>
    </row>
    <row r="175" spans="1:13" x14ac:dyDescent="0.25">
      <c r="A175" s="124"/>
      <c r="B175" s="125"/>
      <c r="C175" s="129"/>
      <c r="D175" s="129"/>
      <c r="E175" s="126"/>
      <c r="F175" s="126" t="e">
        <f>VLOOKUP(D175,'Normen en kosten'!$A$5:$B$103,2,FALSE)</f>
        <v>#N/A</v>
      </c>
      <c r="G175" s="125"/>
      <c r="H175" s="125"/>
      <c r="I175" s="125"/>
      <c r="J175" s="125" t="e">
        <f t="shared" si="7"/>
        <v>#N/A</v>
      </c>
      <c r="K175" s="127" t="e">
        <f>+VLOOKUP(J175,'Normen en kosten'!D175:E273,2,FALSE)*'46'!$G$11</f>
        <v>#N/A</v>
      </c>
      <c r="L175" s="125">
        <f t="shared" si="6"/>
        <v>0</v>
      </c>
      <c r="M175" s="128" t="e">
        <f t="shared" si="8"/>
        <v>#N/A</v>
      </c>
    </row>
    <row r="176" spans="1:13" x14ac:dyDescent="0.25">
      <c r="A176" s="124"/>
      <c r="B176" s="125"/>
      <c r="C176" s="129"/>
      <c r="D176" s="129"/>
      <c r="E176" s="126"/>
      <c r="F176" s="126" t="e">
        <f>VLOOKUP(D176,'Normen en kosten'!$A$5:$B$103,2,FALSE)</f>
        <v>#N/A</v>
      </c>
      <c r="G176" s="125"/>
      <c r="H176" s="125"/>
      <c r="I176" s="125"/>
      <c r="J176" s="125" t="e">
        <f t="shared" si="7"/>
        <v>#N/A</v>
      </c>
      <c r="K176" s="127" t="e">
        <f>+VLOOKUP(J176,'Normen en kosten'!D176:E274,2,FALSE)*'46'!$G$11</f>
        <v>#N/A</v>
      </c>
      <c r="L176" s="125">
        <f t="shared" si="6"/>
        <v>0</v>
      </c>
      <c r="M176" s="128" t="e">
        <f t="shared" si="8"/>
        <v>#N/A</v>
      </c>
    </row>
    <row r="177" spans="1:13" x14ac:dyDescent="0.25">
      <c r="A177" s="124"/>
      <c r="B177" s="125"/>
      <c r="C177" s="129"/>
      <c r="D177" s="129"/>
      <c r="E177" s="126"/>
      <c r="F177" s="126" t="e">
        <f>VLOOKUP(D177,'Normen en kosten'!$A$5:$B$103,2,FALSE)</f>
        <v>#N/A</v>
      </c>
      <c r="G177" s="125"/>
      <c r="H177" s="125"/>
      <c r="I177" s="125"/>
      <c r="J177" s="125" t="e">
        <f t="shared" si="7"/>
        <v>#N/A</v>
      </c>
      <c r="K177" s="127" t="e">
        <f>+VLOOKUP(J177,'Normen en kosten'!D177:E275,2,FALSE)*'46'!$G$11</f>
        <v>#N/A</v>
      </c>
      <c r="L177" s="125">
        <f t="shared" si="6"/>
        <v>0</v>
      </c>
      <c r="M177" s="128" t="e">
        <f t="shared" si="8"/>
        <v>#N/A</v>
      </c>
    </row>
    <row r="178" spans="1:13" x14ac:dyDescent="0.25">
      <c r="A178" s="124"/>
      <c r="B178" s="125"/>
      <c r="C178" s="129"/>
      <c r="D178" s="129"/>
      <c r="E178" s="126"/>
      <c r="F178" s="126" t="e">
        <f>VLOOKUP(D178,'Normen en kosten'!$A$5:$B$103,2,FALSE)</f>
        <v>#N/A</v>
      </c>
      <c r="G178" s="125"/>
      <c r="H178" s="125"/>
      <c r="I178" s="125"/>
      <c r="J178" s="125" t="e">
        <f t="shared" si="7"/>
        <v>#N/A</v>
      </c>
      <c r="K178" s="127" t="e">
        <f>+VLOOKUP(J178,'Normen en kosten'!D178:E276,2,FALSE)*'46'!$G$11</f>
        <v>#N/A</v>
      </c>
      <c r="L178" s="125">
        <f t="shared" si="6"/>
        <v>0</v>
      </c>
      <c r="M178" s="128" t="e">
        <f t="shared" si="8"/>
        <v>#N/A</v>
      </c>
    </row>
    <row r="179" spans="1:13" x14ac:dyDescent="0.25">
      <c r="A179" s="124"/>
      <c r="B179" s="125"/>
      <c r="C179" s="129"/>
      <c r="D179" s="129"/>
      <c r="E179" s="126"/>
      <c r="F179" s="126" t="e">
        <f>VLOOKUP(D179,'Normen en kosten'!$A$5:$B$103,2,FALSE)</f>
        <v>#N/A</v>
      </c>
      <c r="G179" s="125"/>
      <c r="H179" s="125"/>
      <c r="I179" s="125"/>
      <c r="J179" s="125" t="e">
        <f t="shared" si="7"/>
        <v>#N/A</v>
      </c>
      <c r="K179" s="127" t="e">
        <f>+VLOOKUP(J179,'Normen en kosten'!D179:E277,2,FALSE)*'46'!$G$11</f>
        <v>#N/A</v>
      </c>
      <c r="L179" s="125">
        <f t="shared" si="6"/>
        <v>0</v>
      </c>
      <c r="M179" s="128" t="e">
        <f t="shared" si="8"/>
        <v>#N/A</v>
      </c>
    </row>
    <row r="180" spans="1:13" x14ac:dyDescent="0.25">
      <c r="A180" s="124"/>
      <c r="B180" s="125"/>
      <c r="C180" s="129"/>
      <c r="D180" s="129"/>
      <c r="E180" s="126"/>
      <c r="F180" s="126" t="e">
        <f>VLOOKUP(D180,'Normen en kosten'!$A$5:$B$103,2,FALSE)</f>
        <v>#N/A</v>
      </c>
      <c r="G180" s="125"/>
      <c r="H180" s="125"/>
      <c r="I180" s="125"/>
      <c r="J180" s="125" t="e">
        <f t="shared" si="7"/>
        <v>#N/A</v>
      </c>
      <c r="K180" s="127" t="e">
        <f>+VLOOKUP(J180,'Normen en kosten'!D180:E278,2,FALSE)*'46'!$G$11</f>
        <v>#N/A</v>
      </c>
      <c r="L180" s="125">
        <f t="shared" si="6"/>
        <v>0</v>
      </c>
      <c r="M180" s="128" t="e">
        <f t="shared" si="8"/>
        <v>#N/A</v>
      </c>
    </row>
    <row r="181" spans="1:13" x14ac:dyDescent="0.25">
      <c r="A181" s="124"/>
      <c r="B181" s="125"/>
      <c r="C181" s="129"/>
      <c r="D181" s="129"/>
      <c r="E181" s="126"/>
      <c r="F181" s="126" t="e">
        <f>VLOOKUP(D181,'Normen en kosten'!$A$5:$B$103,2,FALSE)</f>
        <v>#N/A</v>
      </c>
      <c r="G181" s="125"/>
      <c r="H181" s="125"/>
      <c r="I181" s="125"/>
      <c r="J181" s="125" t="e">
        <f t="shared" si="7"/>
        <v>#N/A</v>
      </c>
      <c r="K181" s="127" t="e">
        <f>+VLOOKUP(J181,'Normen en kosten'!D181:E279,2,FALSE)*'46'!$G$11</f>
        <v>#N/A</v>
      </c>
      <c r="L181" s="125">
        <f t="shared" si="6"/>
        <v>0</v>
      </c>
      <c r="M181" s="128" t="e">
        <f t="shared" si="8"/>
        <v>#N/A</v>
      </c>
    </row>
    <row r="182" spans="1:13" x14ac:dyDescent="0.25">
      <c r="A182" s="124"/>
      <c r="B182" s="125"/>
      <c r="C182" s="129"/>
      <c r="D182" s="129"/>
      <c r="E182" s="126"/>
      <c r="F182" s="126" t="e">
        <f>VLOOKUP(D182,'Normen en kosten'!$A$5:$B$103,2,FALSE)</f>
        <v>#N/A</v>
      </c>
      <c r="G182" s="125"/>
      <c r="H182" s="125"/>
      <c r="I182" s="125"/>
      <c r="J182" s="125" t="e">
        <f t="shared" si="7"/>
        <v>#N/A</v>
      </c>
      <c r="K182" s="127" t="e">
        <f>+VLOOKUP(J182,'Normen en kosten'!D182:E280,2,FALSE)*'46'!$G$11</f>
        <v>#N/A</v>
      </c>
      <c r="L182" s="125">
        <f t="shared" si="6"/>
        <v>0</v>
      </c>
      <c r="M182" s="128" t="e">
        <f t="shared" si="8"/>
        <v>#N/A</v>
      </c>
    </row>
    <row r="183" spans="1:13" x14ac:dyDescent="0.25">
      <c r="A183" s="124"/>
      <c r="B183" s="125"/>
      <c r="C183" s="129"/>
      <c r="D183" s="129"/>
      <c r="E183" s="126"/>
      <c r="F183" s="126" t="e">
        <f>VLOOKUP(D183,'Normen en kosten'!$A$5:$B$103,2,FALSE)</f>
        <v>#N/A</v>
      </c>
      <c r="G183" s="125"/>
      <c r="H183" s="125"/>
      <c r="I183" s="125"/>
      <c r="J183" s="125" t="e">
        <f t="shared" si="7"/>
        <v>#N/A</v>
      </c>
      <c r="K183" s="127" t="e">
        <f>+VLOOKUP(J183,'Normen en kosten'!D183:E281,2,FALSE)*'46'!$G$11</f>
        <v>#N/A</v>
      </c>
      <c r="L183" s="125">
        <f t="shared" si="6"/>
        <v>0</v>
      </c>
      <c r="M183" s="128" t="e">
        <f t="shared" si="8"/>
        <v>#N/A</v>
      </c>
    </row>
    <row r="184" spans="1:13" x14ac:dyDescent="0.25">
      <c r="A184" s="124"/>
      <c r="B184" s="125"/>
      <c r="C184" s="129"/>
      <c r="D184" s="129"/>
      <c r="E184" s="126"/>
      <c r="F184" s="126" t="e">
        <f>VLOOKUP(D184,'Normen en kosten'!$A$5:$B$103,2,FALSE)</f>
        <v>#N/A</v>
      </c>
      <c r="G184" s="125"/>
      <c r="H184" s="125"/>
      <c r="I184" s="125"/>
      <c r="J184" s="125" t="e">
        <f t="shared" si="7"/>
        <v>#N/A</v>
      </c>
      <c r="K184" s="127" t="e">
        <f>+VLOOKUP(J184,'Normen en kosten'!D184:E282,2,FALSE)*'46'!$G$11</f>
        <v>#N/A</v>
      </c>
      <c r="L184" s="125">
        <f t="shared" si="6"/>
        <v>0</v>
      </c>
      <c r="M184" s="128" t="e">
        <f t="shared" si="8"/>
        <v>#N/A</v>
      </c>
    </row>
    <row r="185" spans="1:13" x14ac:dyDescent="0.25">
      <c r="A185" s="124"/>
      <c r="B185" s="125"/>
      <c r="C185" s="129"/>
      <c r="D185" s="129"/>
      <c r="E185" s="126"/>
      <c r="F185" s="126" t="e">
        <f>VLOOKUP(D185,'Normen en kosten'!$A$5:$B$103,2,FALSE)</f>
        <v>#N/A</v>
      </c>
      <c r="G185" s="125"/>
      <c r="H185" s="125"/>
      <c r="I185" s="125"/>
      <c r="J185" s="125" t="e">
        <f t="shared" si="7"/>
        <v>#N/A</v>
      </c>
      <c r="K185" s="127" t="e">
        <f>+VLOOKUP(J185,'Normen en kosten'!D185:E283,2,FALSE)*'46'!$G$11</f>
        <v>#N/A</v>
      </c>
      <c r="L185" s="125">
        <f t="shared" si="6"/>
        <v>0</v>
      </c>
      <c r="M185" s="128" t="e">
        <f t="shared" si="8"/>
        <v>#N/A</v>
      </c>
    </row>
    <row r="186" spans="1:13" x14ac:dyDescent="0.25">
      <c r="A186" s="124"/>
      <c r="B186" s="125"/>
      <c r="C186" s="129"/>
      <c r="D186" s="129"/>
      <c r="E186" s="126"/>
      <c r="F186" s="126" t="e">
        <f>VLOOKUP(D186,'Normen en kosten'!$A$5:$B$103,2,FALSE)</f>
        <v>#N/A</v>
      </c>
      <c r="G186" s="125"/>
      <c r="H186" s="125"/>
      <c r="I186" s="125"/>
      <c r="J186" s="125" t="e">
        <f t="shared" si="7"/>
        <v>#N/A</v>
      </c>
      <c r="K186" s="127" t="e">
        <f>+VLOOKUP(J186,'Normen en kosten'!D186:E284,2,FALSE)*'46'!$G$11</f>
        <v>#N/A</v>
      </c>
      <c r="L186" s="125">
        <f t="shared" si="6"/>
        <v>0</v>
      </c>
      <c r="M186" s="128" t="e">
        <f t="shared" si="8"/>
        <v>#N/A</v>
      </c>
    </row>
    <row r="187" spans="1:13" x14ac:dyDescent="0.25">
      <c r="A187" s="124"/>
      <c r="B187" s="125"/>
      <c r="C187" s="129"/>
      <c r="D187" s="129"/>
      <c r="E187" s="126"/>
      <c r="F187" s="126" t="e">
        <f>VLOOKUP(D187,'Normen en kosten'!$A$5:$B$103,2,FALSE)</f>
        <v>#N/A</v>
      </c>
      <c r="G187" s="125"/>
      <c r="H187" s="125"/>
      <c r="I187" s="125"/>
      <c r="J187" s="125" t="e">
        <f t="shared" si="7"/>
        <v>#N/A</v>
      </c>
      <c r="K187" s="127" t="e">
        <f>+VLOOKUP(J187,'Normen en kosten'!D187:E285,2,FALSE)*'46'!$G$11</f>
        <v>#N/A</v>
      </c>
      <c r="L187" s="125">
        <f t="shared" si="6"/>
        <v>0</v>
      </c>
      <c r="M187" s="128" t="e">
        <f t="shared" si="8"/>
        <v>#N/A</v>
      </c>
    </row>
    <row r="188" spans="1:13" x14ac:dyDescent="0.25">
      <c r="A188" s="124"/>
      <c r="B188" s="125"/>
      <c r="C188" s="129"/>
      <c r="D188" s="129"/>
      <c r="E188" s="126"/>
      <c r="F188" s="126" t="e">
        <f>VLOOKUP(D188,'Normen en kosten'!$A$5:$B$103,2,FALSE)</f>
        <v>#N/A</v>
      </c>
      <c r="G188" s="125"/>
      <c r="H188" s="125"/>
      <c r="I188" s="125"/>
      <c r="J188" s="125" t="e">
        <f t="shared" si="7"/>
        <v>#N/A</v>
      </c>
      <c r="K188" s="127" t="e">
        <f>+VLOOKUP(J188,'Normen en kosten'!D188:E286,2,FALSE)*'46'!$G$11</f>
        <v>#N/A</v>
      </c>
      <c r="L188" s="125">
        <f t="shared" si="6"/>
        <v>0</v>
      </c>
      <c r="M188" s="128" t="e">
        <f t="shared" si="8"/>
        <v>#N/A</v>
      </c>
    </row>
    <row r="189" spans="1:13" x14ac:dyDescent="0.25">
      <c r="A189" s="124"/>
      <c r="B189" s="125"/>
      <c r="C189" s="129"/>
      <c r="D189" s="129"/>
      <c r="E189" s="126"/>
      <c r="F189" s="126" t="e">
        <f>VLOOKUP(D189,'Normen en kosten'!$A$5:$B$103,2,FALSE)</f>
        <v>#N/A</v>
      </c>
      <c r="G189" s="125"/>
      <c r="H189" s="125"/>
      <c r="I189" s="125"/>
      <c r="J189" s="125" t="e">
        <f t="shared" si="7"/>
        <v>#N/A</v>
      </c>
      <c r="K189" s="127" t="e">
        <f>+VLOOKUP(J189,'Normen en kosten'!D189:E287,2,FALSE)*'46'!$G$11</f>
        <v>#N/A</v>
      </c>
      <c r="L189" s="125">
        <f t="shared" si="6"/>
        <v>0</v>
      </c>
      <c r="M189" s="128" t="e">
        <f t="shared" si="8"/>
        <v>#N/A</v>
      </c>
    </row>
    <row r="190" spans="1:13" x14ac:dyDescent="0.25">
      <c r="A190" s="124"/>
      <c r="B190" s="125"/>
      <c r="C190" s="129"/>
      <c r="D190" s="129"/>
      <c r="E190" s="126"/>
      <c r="F190" s="126" t="e">
        <f>VLOOKUP(D190,'Normen en kosten'!$A$5:$B$103,2,FALSE)</f>
        <v>#N/A</v>
      </c>
      <c r="G190" s="125"/>
      <c r="H190" s="125"/>
      <c r="I190" s="125"/>
      <c r="J190" s="125" t="e">
        <f t="shared" si="7"/>
        <v>#N/A</v>
      </c>
      <c r="K190" s="127" t="e">
        <f>+VLOOKUP(J190,'Normen en kosten'!D190:E288,2,FALSE)*'46'!$G$11</f>
        <v>#N/A</v>
      </c>
      <c r="L190" s="125">
        <f t="shared" si="6"/>
        <v>0</v>
      </c>
      <c r="M190" s="128" t="e">
        <f t="shared" si="8"/>
        <v>#N/A</v>
      </c>
    </row>
    <row r="191" spans="1:13" x14ac:dyDescent="0.25">
      <c r="A191" s="124"/>
      <c r="B191" s="125"/>
      <c r="C191" s="129"/>
      <c r="D191" s="129"/>
      <c r="E191" s="126"/>
      <c r="F191" s="126" t="e">
        <f>VLOOKUP(D191,'Normen en kosten'!$A$5:$B$103,2,FALSE)</f>
        <v>#N/A</v>
      </c>
      <c r="G191" s="125"/>
      <c r="H191" s="125"/>
      <c r="I191" s="125"/>
      <c r="J191" s="125" t="e">
        <f t="shared" si="7"/>
        <v>#N/A</v>
      </c>
      <c r="K191" s="127" t="e">
        <f>+VLOOKUP(J191,'Normen en kosten'!D191:E289,2,FALSE)*'46'!$G$11</f>
        <v>#N/A</v>
      </c>
      <c r="L191" s="125">
        <f t="shared" si="6"/>
        <v>0</v>
      </c>
      <c r="M191" s="128" t="e">
        <f t="shared" si="8"/>
        <v>#N/A</v>
      </c>
    </row>
    <row r="192" spans="1:13" x14ac:dyDescent="0.25">
      <c r="A192" s="124"/>
      <c r="B192" s="125"/>
      <c r="C192" s="129"/>
      <c r="D192" s="129"/>
      <c r="E192" s="126"/>
      <c r="F192" s="126" t="e">
        <f>VLOOKUP(D192,'Normen en kosten'!$A$5:$B$103,2,FALSE)</f>
        <v>#N/A</v>
      </c>
      <c r="G192" s="125"/>
      <c r="H192" s="125"/>
      <c r="I192" s="125"/>
      <c r="J192" s="125" t="e">
        <f t="shared" si="7"/>
        <v>#N/A</v>
      </c>
      <c r="K192" s="127" t="e">
        <f>+VLOOKUP(J192,'Normen en kosten'!D192:E290,2,FALSE)*'46'!$G$11</f>
        <v>#N/A</v>
      </c>
      <c r="L192" s="125">
        <f t="shared" si="6"/>
        <v>0</v>
      </c>
      <c r="M192" s="128" t="e">
        <f t="shared" si="8"/>
        <v>#N/A</v>
      </c>
    </row>
    <row r="193" spans="1:27" x14ac:dyDescent="0.25">
      <c r="A193" s="124"/>
      <c r="B193" s="125"/>
      <c r="C193" s="129"/>
      <c r="D193" s="129"/>
      <c r="E193" s="126"/>
      <c r="F193" s="126" t="e">
        <f>VLOOKUP(D193,'Normen en kosten'!$A$5:$B$103,2,FALSE)</f>
        <v>#N/A</v>
      </c>
      <c r="G193" s="125"/>
      <c r="H193" s="125"/>
      <c r="I193" s="125"/>
      <c r="J193" s="125" t="e">
        <f t="shared" si="7"/>
        <v>#N/A</v>
      </c>
      <c r="K193" s="127" t="e">
        <f>+VLOOKUP(J193,'Normen en kosten'!D193:E291,2,FALSE)*'46'!$G$11</f>
        <v>#N/A</v>
      </c>
      <c r="L193" s="125">
        <f t="shared" si="6"/>
        <v>0</v>
      </c>
      <c r="M193" s="128" t="e">
        <f t="shared" si="8"/>
        <v>#N/A</v>
      </c>
    </row>
    <row r="194" spans="1:27" x14ac:dyDescent="0.25">
      <c r="A194" s="124"/>
      <c r="B194" s="125"/>
      <c r="C194" s="129"/>
      <c r="D194" s="129"/>
      <c r="E194" s="126"/>
      <c r="F194" s="126" t="e">
        <f>VLOOKUP(D194,'Normen en kosten'!$A$5:$B$103,2,FALSE)</f>
        <v>#N/A</v>
      </c>
      <c r="G194" s="125"/>
      <c r="H194" s="125"/>
      <c r="I194" s="125"/>
      <c r="J194" s="125" t="e">
        <f t="shared" si="7"/>
        <v>#N/A</v>
      </c>
      <c r="K194" s="127" t="e">
        <f>+VLOOKUP(J194,'Normen en kosten'!D194:E292,2,FALSE)*'46'!$G$11</f>
        <v>#N/A</v>
      </c>
      <c r="L194" s="125">
        <f t="shared" si="6"/>
        <v>0</v>
      </c>
      <c r="M194" s="128" t="e">
        <f t="shared" si="8"/>
        <v>#N/A</v>
      </c>
    </row>
    <row r="195" spans="1:27" x14ac:dyDescent="0.25">
      <c r="A195" s="124"/>
      <c r="B195" s="125"/>
      <c r="C195" s="129"/>
      <c r="D195" s="129"/>
      <c r="E195" s="126"/>
      <c r="F195" s="126" t="e">
        <f>VLOOKUP(D195,'Normen en kosten'!$A$5:$B$103,2,FALSE)</f>
        <v>#N/A</v>
      </c>
      <c r="G195" s="125"/>
      <c r="H195" s="125"/>
      <c r="I195" s="125"/>
      <c r="J195" s="125" t="e">
        <f t="shared" si="7"/>
        <v>#N/A</v>
      </c>
      <c r="K195" s="127" t="e">
        <f>+VLOOKUP(J195,'Normen en kosten'!D195:E293,2,FALSE)*'46'!$G$11</f>
        <v>#N/A</v>
      </c>
      <c r="L195" s="125">
        <f t="shared" si="6"/>
        <v>0</v>
      </c>
      <c r="M195" s="128" t="e">
        <f t="shared" si="8"/>
        <v>#N/A</v>
      </c>
    </row>
    <row r="196" spans="1:27" x14ac:dyDescent="0.25">
      <c r="A196" s="124"/>
      <c r="B196" s="125"/>
      <c r="C196" s="129"/>
      <c r="D196" s="129"/>
      <c r="E196" s="126"/>
      <c r="F196" s="126" t="e">
        <f>VLOOKUP(D196,'Normen en kosten'!$A$5:$B$103,2,FALSE)</f>
        <v>#N/A</v>
      </c>
      <c r="G196" s="125"/>
      <c r="H196" s="125"/>
      <c r="I196" s="125"/>
      <c r="J196" s="125" t="e">
        <f t="shared" si="7"/>
        <v>#N/A</v>
      </c>
      <c r="K196" s="127" t="e">
        <f>+VLOOKUP(J196,'Normen en kosten'!D196:E294,2,FALSE)*'46'!$G$11</f>
        <v>#N/A</v>
      </c>
      <c r="L196" s="125">
        <f t="shared" si="6"/>
        <v>0</v>
      </c>
      <c r="M196" s="128" t="e">
        <f t="shared" si="8"/>
        <v>#N/A</v>
      </c>
    </row>
    <row r="197" spans="1:27" x14ac:dyDescent="0.25">
      <c r="A197" s="124"/>
      <c r="B197" s="125"/>
      <c r="C197" s="129"/>
      <c r="D197" s="129"/>
      <c r="E197" s="126"/>
      <c r="F197" s="126" t="e">
        <f>VLOOKUP(D197,'Normen en kosten'!$A$5:$B$103,2,FALSE)</f>
        <v>#N/A</v>
      </c>
      <c r="G197" s="125"/>
      <c r="H197" s="125"/>
      <c r="I197" s="125"/>
      <c r="J197" s="125" t="e">
        <f t="shared" si="7"/>
        <v>#N/A</v>
      </c>
      <c r="K197" s="127" t="e">
        <f>+VLOOKUP(J197,'Normen en kosten'!D197:E295,2,FALSE)*'46'!$G$11</f>
        <v>#N/A</v>
      </c>
      <c r="L197" s="125">
        <f t="shared" ref="L197:L199" si="9">+I197*G197</f>
        <v>0</v>
      </c>
      <c r="M197" s="128" t="e">
        <f t="shared" si="8"/>
        <v>#N/A</v>
      </c>
    </row>
    <row r="198" spans="1:27" x14ac:dyDescent="0.25">
      <c r="A198" s="124"/>
      <c r="B198" s="125"/>
      <c r="C198" s="129"/>
      <c r="D198" s="129"/>
      <c r="E198" s="126"/>
      <c r="F198" s="126" t="e">
        <f>VLOOKUP(D198,'Normen en kosten'!$A$5:$B$103,2,FALSE)</f>
        <v>#N/A</v>
      </c>
      <c r="G198" s="125"/>
      <c r="H198" s="125"/>
      <c r="I198" s="125"/>
      <c r="J198" s="125" t="e">
        <f t="shared" ref="J198:J199" si="10">F198&amp;I198</f>
        <v>#N/A</v>
      </c>
      <c r="K198" s="127" t="e">
        <f>+VLOOKUP(J198,'Normen en kosten'!D198:E296,2,FALSE)*'46'!$G$11</f>
        <v>#N/A</v>
      </c>
      <c r="L198" s="125">
        <f t="shared" si="9"/>
        <v>0</v>
      </c>
      <c r="M198" s="128" t="e">
        <f t="shared" ref="M198:M199" si="11">+IF(K198=0,0,L198/K198)</f>
        <v>#N/A</v>
      </c>
    </row>
    <row r="199" spans="1:27" x14ac:dyDescent="0.25">
      <c r="A199" s="124"/>
      <c r="B199" s="125"/>
      <c r="C199" s="129"/>
      <c r="D199" s="129"/>
      <c r="E199" s="126"/>
      <c r="F199" s="126" t="e">
        <f>VLOOKUP(D199,'Normen en kosten'!$A$5:$B$103,2,FALSE)</f>
        <v>#N/A</v>
      </c>
      <c r="G199" s="125"/>
      <c r="H199" s="125"/>
      <c r="I199" s="125"/>
      <c r="J199" s="125" t="e">
        <f t="shared" si="10"/>
        <v>#N/A</v>
      </c>
      <c r="K199" s="127" t="e">
        <f>+VLOOKUP(J199,'Normen en kosten'!D199:E297,2,FALSE)*'46'!$G$11</f>
        <v>#N/A</v>
      </c>
      <c r="L199" s="125">
        <f t="shared" si="9"/>
        <v>0</v>
      </c>
      <c r="M199" s="128" t="e">
        <f t="shared" si="11"/>
        <v>#N/A</v>
      </c>
    </row>
    <row r="200" spans="1:27" x14ac:dyDescent="0.25">
      <c r="A200" s="68" t="s">
        <v>31</v>
      </c>
      <c r="G200" s="65">
        <f>SUM(G5:G199)</f>
        <v>0</v>
      </c>
      <c r="L200" s="65">
        <f>SUM(L5:L8)</f>
        <v>0</v>
      </c>
      <c r="M200" s="65" t="e">
        <f>SUM(M5:M199)</f>
        <v>#N/A</v>
      </c>
    </row>
    <row r="204" spans="1:27" x14ac:dyDescent="0.25">
      <c r="A204" s="68" t="s">
        <v>263</v>
      </c>
      <c r="H204" s="65" t="s">
        <v>157</v>
      </c>
    </row>
    <row r="205" spans="1:27" x14ac:dyDescent="0.25">
      <c r="A205" s="158" t="s">
        <v>258</v>
      </c>
      <c r="B205" s="159" t="s">
        <v>264</v>
      </c>
      <c r="C205" s="165"/>
      <c r="D205"/>
      <c r="E205" s="66"/>
      <c r="F205" s="66"/>
      <c r="G205" s="66"/>
      <c r="H205" s="158" t="s">
        <v>258</v>
      </c>
      <c r="I205" s="159" t="s">
        <v>264</v>
      </c>
      <c r="J205"/>
      <c r="K205" s="66"/>
      <c r="L205" s="66"/>
      <c r="M205" s="66"/>
      <c r="N205" s="66"/>
      <c r="O205" s="66"/>
      <c r="Q205" s="66"/>
      <c r="AA205" s="66"/>
    </row>
    <row r="206" spans="1:27" x14ac:dyDescent="0.25">
      <c r="A206" s="160" t="s">
        <v>259</v>
      </c>
      <c r="B206" s="161"/>
      <c r="C206" s="166"/>
      <c r="D206"/>
      <c r="E206" s="66"/>
      <c r="F206" s="66"/>
      <c r="G206" s="66"/>
      <c r="H206" s="160" t="s">
        <v>262</v>
      </c>
      <c r="I206" s="161"/>
      <c r="J206"/>
      <c r="K206" s="66"/>
      <c r="L206" s="66"/>
      <c r="M206" s="66"/>
      <c r="N206" s="66"/>
      <c r="O206" s="66"/>
      <c r="Q206" s="66"/>
      <c r="AA206" s="66"/>
    </row>
    <row r="207" spans="1:27" x14ac:dyDescent="0.25">
      <c r="A207" s="162" t="s">
        <v>260</v>
      </c>
      <c r="B207" s="163"/>
      <c r="C207" s="167"/>
      <c r="D207"/>
      <c r="E207" s="66"/>
      <c r="F207" s="66"/>
      <c r="G207" s="66"/>
      <c r="H207" s="162" t="s">
        <v>260</v>
      </c>
      <c r="I207" s="163"/>
      <c r="J207"/>
      <c r="K207" s="66"/>
      <c r="L207" s="66"/>
      <c r="M207" s="66"/>
      <c r="N207" s="66"/>
      <c r="O207" s="66"/>
      <c r="Q207" s="66"/>
      <c r="AA207" s="66"/>
    </row>
    <row r="208" spans="1:27" x14ac:dyDescent="0.25">
      <c r="A208"/>
      <c r="B208"/>
      <c r="C208" s="66"/>
      <c r="D208"/>
      <c r="E208" s="66"/>
      <c r="F208" s="66"/>
      <c r="G208" s="66"/>
      <c r="H208"/>
      <c r="I208"/>
      <c r="J208"/>
      <c r="K208" s="66"/>
      <c r="L208" s="66"/>
      <c r="M208" s="66"/>
      <c r="N208" s="66"/>
      <c r="O208" s="66"/>
      <c r="Q208" s="66"/>
      <c r="AA208" s="66"/>
    </row>
    <row r="209" spans="1:27" x14ac:dyDescent="0.25">
      <c r="A209"/>
      <c r="B209"/>
      <c r="C209" s="66"/>
      <c r="D209"/>
      <c r="E209" s="66"/>
      <c r="F209" s="66"/>
      <c r="G209" s="66"/>
      <c r="H209"/>
      <c r="I209"/>
      <c r="J209"/>
      <c r="K209" s="66"/>
      <c r="L209" s="66"/>
      <c r="M209" s="66"/>
      <c r="N209" s="66"/>
      <c r="O209" s="66"/>
      <c r="Q209" s="66"/>
      <c r="AA209" s="66"/>
    </row>
    <row r="210" spans="1:27" x14ac:dyDescent="0.25">
      <c r="A210"/>
      <c r="B210"/>
      <c r="C210" s="66"/>
      <c r="D210"/>
      <c r="E210" s="66"/>
      <c r="F210" s="66"/>
      <c r="G210" s="66"/>
      <c r="H210"/>
      <c r="I210"/>
      <c r="J210"/>
      <c r="K210" s="66"/>
      <c r="L210" s="66"/>
      <c r="M210" s="66"/>
      <c r="N210" s="66"/>
      <c r="O210" s="66"/>
      <c r="Q210" s="66"/>
      <c r="AA210" s="66"/>
    </row>
    <row r="211" spans="1:27" x14ac:dyDescent="0.25">
      <c r="A211"/>
      <c r="B211"/>
      <c r="C211" s="66"/>
      <c r="D211"/>
      <c r="E211" s="66"/>
      <c r="F211" s="66"/>
      <c r="G211" s="66"/>
      <c r="H211"/>
      <c r="I211"/>
      <c r="J211"/>
      <c r="K211" s="66"/>
      <c r="L211" s="66"/>
      <c r="M211" s="66"/>
      <c r="N211" s="66"/>
      <c r="O211" s="66"/>
      <c r="Q211" s="66"/>
      <c r="AA211" s="66"/>
    </row>
    <row r="212" spans="1:27" x14ac:dyDescent="0.25">
      <c r="A212"/>
      <c r="B212"/>
      <c r="C212" s="66"/>
      <c r="D212"/>
      <c r="E212" s="66"/>
      <c r="F212" s="66"/>
      <c r="G212" s="66"/>
      <c r="H212"/>
      <c r="I212"/>
      <c r="J212"/>
      <c r="K212" s="66"/>
      <c r="L212" s="66"/>
      <c r="M212" s="66"/>
      <c r="N212" s="66"/>
      <c r="O212" s="66"/>
      <c r="Q212" s="66"/>
      <c r="AA212" s="66"/>
    </row>
    <row r="213" spans="1:27" x14ac:dyDescent="0.25">
      <c r="A213"/>
      <c r="B213"/>
      <c r="C213" s="66"/>
      <c r="D213"/>
      <c r="H213"/>
      <c r="I213"/>
      <c r="J213"/>
    </row>
    <row r="214" spans="1:27" x14ac:dyDescent="0.25">
      <c r="A214"/>
      <c r="B214"/>
      <c r="C214" s="66"/>
      <c r="D214"/>
      <c r="H214"/>
      <c r="I214"/>
      <c r="J214"/>
    </row>
    <row r="215" spans="1:27" x14ac:dyDescent="0.25">
      <c r="A215"/>
      <c r="B215"/>
      <c r="C215" s="66"/>
      <c r="D215"/>
      <c r="H215"/>
      <c r="I215"/>
      <c r="J215"/>
    </row>
    <row r="216" spans="1:27" x14ac:dyDescent="0.25">
      <c r="A216"/>
      <c r="B216"/>
      <c r="C216" s="66"/>
      <c r="D216"/>
      <c r="H216"/>
      <c r="I216"/>
      <c r="J216"/>
    </row>
    <row r="217" spans="1:27" x14ac:dyDescent="0.25">
      <c r="A217"/>
      <c r="B217"/>
      <c r="C217" s="66"/>
      <c r="D217"/>
      <c r="H217"/>
      <c r="I217"/>
      <c r="J217"/>
    </row>
    <row r="218" spans="1:27" x14ac:dyDescent="0.25">
      <c r="A218"/>
      <c r="B218"/>
      <c r="C218" s="66"/>
      <c r="D218"/>
      <c r="H218"/>
      <c r="I218"/>
      <c r="J218"/>
    </row>
    <row r="219" spans="1:27" x14ac:dyDescent="0.25">
      <c r="A219"/>
      <c r="B219"/>
      <c r="C219" s="66"/>
      <c r="D219"/>
      <c r="H219"/>
      <c r="I219"/>
      <c r="J219"/>
    </row>
    <row r="220" spans="1:27" x14ac:dyDescent="0.25">
      <c r="A220"/>
      <c r="B220"/>
      <c r="C220" s="66"/>
      <c r="D220"/>
      <c r="H220"/>
      <c r="I220"/>
      <c r="J220"/>
    </row>
    <row r="221" spans="1:27" x14ac:dyDescent="0.25">
      <c r="A221"/>
      <c r="B221"/>
      <c r="C221" s="66"/>
      <c r="D221"/>
      <c r="H221"/>
      <c r="I221"/>
      <c r="J221"/>
    </row>
    <row r="222" spans="1:27" x14ac:dyDescent="0.25">
      <c r="A222"/>
      <c r="B222"/>
      <c r="C222" s="66"/>
      <c r="D222"/>
      <c r="H222"/>
      <c r="I222"/>
      <c r="J222"/>
    </row>
    <row r="223" spans="1:27" x14ac:dyDescent="0.25">
      <c r="A223" s="66"/>
      <c r="B223" s="66"/>
      <c r="C223" s="66"/>
      <c r="D223" s="66"/>
    </row>
    <row r="224" spans="1:27" x14ac:dyDescent="0.25">
      <c r="A224" s="66"/>
      <c r="B224" s="66"/>
      <c r="C224" s="66"/>
      <c r="D224" s="66"/>
    </row>
    <row r="225" spans="1:4" x14ac:dyDescent="0.25">
      <c r="A225" s="66"/>
      <c r="B225" s="66"/>
      <c r="C225" s="66"/>
      <c r="D225" s="66"/>
    </row>
    <row r="226" spans="1:4" x14ac:dyDescent="0.25">
      <c r="A226" s="66"/>
      <c r="B226" s="66"/>
      <c r="C226" s="66"/>
      <c r="D226" s="66"/>
    </row>
    <row r="227" spans="1:4" x14ac:dyDescent="0.25">
      <c r="A227" s="66"/>
      <c r="B227" s="66"/>
      <c r="C227" s="66"/>
      <c r="D227" s="66"/>
    </row>
    <row r="228" spans="1:4" x14ac:dyDescent="0.25">
      <c r="A228" s="66"/>
      <c r="B228" s="66"/>
      <c r="C228" s="66"/>
      <c r="D228" s="66"/>
    </row>
    <row r="229" spans="1:4" x14ac:dyDescent="0.25">
      <c r="A229" s="66"/>
      <c r="B229" s="66"/>
      <c r="C229" s="66"/>
      <c r="D229" s="66"/>
    </row>
    <row r="230" spans="1:4" x14ac:dyDescent="0.25">
      <c r="A230" s="66"/>
      <c r="B230" s="66"/>
      <c r="C230" s="66"/>
      <c r="D230" s="66"/>
    </row>
    <row r="248" spans="4:27" x14ac:dyDescent="0.25">
      <c r="O248" s="66"/>
    </row>
    <row r="249" spans="4:27" s="66" customFormat="1" x14ac:dyDescent="0.25">
      <c r="D249" s="95"/>
      <c r="E249" s="74"/>
      <c r="F249" s="74"/>
      <c r="M249" s="91"/>
      <c r="Q249" s="111"/>
      <c r="AA249" s="111"/>
    </row>
    <row r="250" spans="4:27" s="66" customFormat="1" x14ac:dyDescent="0.25">
      <c r="D250" s="95"/>
      <c r="E250" s="74"/>
      <c r="F250" s="74"/>
      <c r="M250" s="91"/>
      <c r="O250" s="68"/>
      <c r="Q250" s="111"/>
      <c r="AA250" s="111"/>
    </row>
  </sheetData>
  <sheetProtection algorithmName="SHA-512" hashValue="lEGOMrSRvkHcR2Wxtq3y50jxsToGVLgMP78xVKwVzvmI1x2PkAiO65Tm8bGQim7st/sFVBRyVqVD8cDprINFBQ==" saltValue="nmEmadz1xq5P3fJqXA0eYw==" spinCount="100000" sheet="1" objects="1" scenarios="1"/>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A236421-1959-4B15-827C-E4BDF184AD51}">
          <x14:formula1>
            <xm:f>'Dropdown vloerafw en cat'!$B$2:$B$13</xm:f>
          </x14:formula1>
          <xm:sqref>H5:H199</xm:sqref>
        </x14:dataValidation>
        <x14:dataValidation type="list" allowBlank="1" showInputMessage="1" showErrorMessage="1" xr:uid="{EF98D42F-3289-42C0-AFD8-99E235D79CAC}">
          <x14:formula1>
            <xm:f>'Dropdown vloerafw en cat'!$P$2:$P$47</xm:f>
          </x14:formula1>
          <xm:sqref>C5:C199</xm:sqref>
        </x14:dataValidation>
        <x14:dataValidation type="list" allowBlank="1" showInputMessage="1" showErrorMessage="1" xr:uid="{54112C8D-D616-45B8-828D-7A9EF0400E79}">
          <x14:formula1>
            <xm:f>'Dropdown vloerafw en cat'!$K$2:$K$13</xm:f>
          </x14:formula1>
          <xm:sqref>D5:D199</xm:sqref>
        </x14:dataValidation>
      </x14:dataValidations>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1B38-29B9-475F-9702-CEE23FB1E6A6}">
  <sheetPr>
    <tabColor rgb="FFC2E76B"/>
    <pageSetUpPr fitToPage="1"/>
  </sheetPr>
  <dimension ref="A2:O54"/>
  <sheetViews>
    <sheetView showGridLines="0" showZeros="0" zoomScaleNormal="100" workbookViewId="0">
      <selection activeCell="H5" sqref="H5"/>
    </sheetView>
  </sheetViews>
  <sheetFormatPr defaultColWidth="0" defaultRowHeight="15" x14ac:dyDescent="0.25"/>
  <cols>
    <col min="1" max="3" width="9.140625" style="66" customWidth="1"/>
    <col min="4" max="5" width="15.7109375" style="66" customWidth="1"/>
    <col min="6" max="6" width="17.140625" style="66" customWidth="1"/>
    <col min="7" max="7" width="15.7109375" style="66" customWidth="1"/>
    <col min="8" max="8" width="17.140625" style="66" customWidth="1"/>
    <col min="9" max="9" width="15.7109375" style="66" customWidth="1"/>
    <col min="10" max="10" width="14" style="66" bestFit="1" customWidth="1"/>
    <col min="11" max="11" width="2.85546875" style="66" customWidth="1"/>
    <col min="12" max="12" width="12.140625" style="66" customWidth="1"/>
    <col min="13" max="13" width="15.7109375" style="66" customWidth="1"/>
    <col min="14" max="14" width="16.42578125" style="66" customWidth="1"/>
    <col min="15" max="15" width="2.140625" style="66" customWidth="1"/>
    <col min="16" max="16384" width="9.140625" style="66" hidden="1"/>
  </cols>
  <sheetData>
    <row r="2" spans="1:11" ht="23.25" x14ac:dyDescent="0.35">
      <c r="D2" s="12" t="str">
        <f>CONCATENATE("Uitvoeringsbepaling"," ",H5,", onderdeel van ",'Kosten VSR (her)controles'!A2," ",'Kosten VSR (her)controles'!A3)</f>
        <v>Uitvoeringsbepaling 1, onderdeel van bestek 2021-SMO4500</v>
      </c>
      <c r="E2" s="4"/>
      <c r="F2" s="4"/>
      <c r="G2" s="4"/>
      <c r="H2" s="8"/>
    </row>
    <row r="3" spans="1:11" x14ac:dyDescent="0.25">
      <c r="A3" s="6"/>
      <c r="B3" s="6"/>
      <c r="C3" s="6"/>
      <c r="D3" s="4"/>
      <c r="E3" s="4"/>
      <c r="F3" s="6"/>
      <c r="G3" s="6"/>
      <c r="H3" s="6"/>
      <c r="I3" s="5"/>
      <c r="J3" s="5"/>
      <c r="K3" s="5"/>
    </row>
    <row r="4" spans="1:11" ht="15" customHeight="1" x14ac:dyDescent="0.25">
      <c r="A4" s="32" t="s">
        <v>16</v>
      </c>
      <c r="B4" s="130" t="str">
        <f>VLOOKUP(H5,'Kosten VSR (her)controles'!A5:E54,3)</f>
        <v>Dorpshuis Annie Londo</v>
      </c>
      <c r="C4" s="130"/>
      <c r="D4" s="130"/>
      <c r="E4" s="131"/>
      <c r="F4" s="18"/>
      <c r="G4" s="44"/>
      <c r="H4" s="135"/>
      <c r="I4" s="5"/>
      <c r="J4" s="5"/>
      <c r="K4" s="5"/>
    </row>
    <row r="5" spans="1:11" x14ac:dyDescent="0.25">
      <c r="A5" s="29" t="s">
        <v>15</v>
      </c>
      <c r="B5" s="130" t="str">
        <f>VLOOKUP(H5,'Kosten VSR (her)controles'!A5:E54,4)</f>
        <v>Beukenlaan 30</v>
      </c>
      <c r="C5" s="130"/>
      <c r="D5" s="130"/>
      <c r="E5" s="132"/>
      <c r="F5" s="18"/>
      <c r="G5" s="45" t="s">
        <v>19</v>
      </c>
      <c r="H5" s="136">
        <f>'Kosten VSR (her)controles'!A5</f>
        <v>1</v>
      </c>
      <c r="I5" s="5"/>
      <c r="J5" s="5"/>
      <c r="K5" s="5"/>
    </row>
    <row r="6" spans="1:11" x14ac:dyDescent="0.25">
      <c r="A6" s="31" t="s">
        <v>17</v>
      </c>
      <c r="B6" s="133" t="str">
        <f>VLOOKUP(H5,'Kosten VSR (her)controles'!A5:E54,5)</f>
        <v>Westerbork</v>
      </c>
      <c r="C6" s="133"/>
      <c r="D6" s="133"/>
      <c r="E6" s="134"/>
      <c r="F6" s="21"/>
      <c r="G6" s="46" t="s">
        <v>20</v>
      </c>
      <c r="H6" s="137" t="str">
        <f>CONCATENATE(H5,"a")</f>
        <v>1a</v>
      </c>
      <c r="I6" s="5"/>
      <c r="J6" s="5"/>
      <c r="K6" s="5"/>
    </row>
    <row r="7" spans="1:11" x14ac:dyDescent="0.25">
      <c r="A7" s="9"/>
      <c r="B7" s="9"/>
      <c r="C7" s="9"/>
      <c r="D7" s="9"/>
      <c r="E7" s="9"/>
      <c r="F7" s="5"/>
      <c r="G7" s="13"/>
      <c r="H7" s="14"/>
      <c r="I7" s="5"/>
      <c r="J7" s="5"/>
      <c r="K7" s="5"/>
    </row>
    <row r="8" spans="1:11" x14ac:dyDescent="0.25">
      <c r="A8" s="35" t="s">
        <v>18</v>
      </c>
      <c r="B8" s="34"/>
      <c r="C8" s="34"/>
      <c r="D8" s="34"/>
      <c r="E8" s="138">
        <f>+MAX('Normen en kosten'!C5:C16)</f>
        <v>255</v>
      </c>
      <c r="F8" s="5"/>
      <c r="G8" s="5"/>
      <c r="H8" s="5"/>
      <c r="I8" s="5"/>
      <c r="J8" s="5"/>
      <c r="K8" s="5"/>
    </row>
    <row r="9" spans="1:11" x14ac:dyDescent="0.25">
      <c r="A9" s="5"/>
      <c r="B9" s="5"/>
      <c r="C9" s="5"/>
      <c r="D9" s="5"/>
      <c r="E9" s="5"/>
      <c r="F9" s="5"/>
      <c r="G9" s="5"/>
      <c r="H9" s="5"/>
      <c r="I9" s="5"/>
      <c r="J9" s="5"/>
      <c r="K9" s="5"/>
    </row>
    <row r="10" spans="1:11" ht="18.75" customHeight="1" x14ac:dyDescent="0.25">
      <c r="E10" s="102" t="s">
        <v>83</v>
      </c>
      <c r="F10" s="67" t="s">
        <v>84</v>
      </c>
      <c r="G10" s="105" t="s">
        <v>155</v>
      </c>
      <c r="H10" s="67" t="s">
        <v>128</v>
      </c>
      <c r="I10" s="106"/>
      <c r="J10" s="5"/>
      <c r="K10" s="5"/>
    </row>
    <row r="11" spans="1:11" ht="15.75" x14ac:dyDescent="0.25">
      <c r="A11" s="27" t="s">
        <v>153</v>
      </c>
      <c r="B11" s="28"/>
      <c r="C11" s="28"/>
      <c r="D11" s="36"/>
      <c r="E11" s="103">
        <f>G11/E8</f>
        <v>3.9215686274509803E-3</v>
      </c>
      <c r="F11" s="98" t="e">
        <f>'47a'!L200/'47a'!M200</f>
        <v>#N/A</v>
      </c>
      <c r="G11" s="142">
        <v>1</v>
      </c>
      <c r="H11" s="139" t="e">
        <f>('47a'!M200*Offertetarief)*G11</f>
        <v>#N/A</v>
      </c>
      <c r="I11" s="107"/>
      <c r="J11" s="5"/>
      <c r="K11" s="5"/>
    </row>
    <row r="12" spans="1:11" ht="15.75" x14ac:dyDescent="0.25">
      <c r="F12" s="141" t="s">
        <v>31</v>
      </c>
      <c r="G12" s="104"/>
      <c r="H12" s="140" t="e">
        <f>SUM(H11)</f>
        <v>#N/A</v>
      </c>
    </row>
    <row r="14" spans="1:11" x14ac:dyDescent="0.25">
      <c r="A14" s="92" t="str">
        <f>+'Normen en kosten'!G1</f>
        <v>Kosten additionele werkzaamheden</v>
      </c>
      <c r="E14" s="67" t="s">
        <v>14</v>
      </c>
      <c r="F14" s="67" t="s">
        <v>81</v>
      </c>
      <c r="G14" s="67" t="s">
        <v>23</v>
      </c>
      <c r="H14" s="67" t="s">
        <v>24</v>
      </c>
      <c r="I14" s="67" t="s">
        <v>128</v>
      </c>
    </row>
    <row r="15" spans="1:11" x14ac:dyDescent="0.25">
      <c r="A15" s="491" t="str">
        <f>'Normen en kosten'!G3</f>
        <v>Dieptereiniging</v>
      </c>
      <c r="B15" s="492"/>
      <c r="C15" s="492"/>
      <c r="D15" s="492"/>
      <c r="E15" s="40" t="e">
        <f>GETPIVOTDATA("m2",'47a'!$H$205,"Cat.","G")</f>
        <v>#REF!</v>
      </c>
      <c r="F15" s="143">
        <f>+'Normen en kosten'!I3</f>
        <v>0</v>
      </c>
      <c r="G15" s="39" t="e">
        <f>E15*F15</f>
        <v>#REF!</v>
      </c>
      <c r="H15" s="23"/>
      <c r="I15" s="62" t="str">
        <f>IF(H15="","",SUM(G15*H15))</f>
        <v/>
      </c>
    </row>
    <row r="16" spans="1:11" x14ac:dyDescent="0.25">
      <c r="A16" s="489" t="str">
        <f>'Normen en kosten'!G4</f>
        <v>Topstrippen en topcoaten linoleum</v>
      </c>
      <c r="B16" s="490"/>
      <c r="C16" s="490"/>
      <c r="D16" s="490"/>
      <c r="E16" s="42" t="e">
        <f>GETPIVOTDATA("m2",'47a'!$A$205,"vloerafwerking","Linoleum")</f>
        <v>#REF!</v>
      </c>
      <c r="F16" s="144">
        <f>+'Normen en kosten'!I4</f>
        <v>0</v>
      </c>
      <c r="G16" s="39" t="e">
        <f t="shared" ref="G16:G29" si="0">E16*F16</f>
        <v>#REF!</v>
      </c>
      <c r="H16" s="24"/>
      <c r="I16" s="62" t="str">
        <f t="shared" ref="I16:I29" si="1">IF(H16="","",SUM(G16*H16))</f>
        <v/>
      </c>
    </row>
    <row r="17" spans="1:9" x14ac:dyDescent="0.25">
      <c r="A17" s="489" t="str">
        <f>'Normen en kosten'!G5</f>
        <v>Recoaten linoleum</v>
      </c>
      <c r="B17" s="490"/>
      <c r="C17" s="490"/>
      <c r="D17" s="490"/>
      <c r="E17" s="42" t="e">
        <f>E16</f>
        <v>#REF!</v>
      </c>
      <c r="F17" s="144">
        <f>+'Normen en kosten'!I5</f>
        <v>0</v>
      </c>
      <c r="G17" s="39" t="e">
        <f t="shared" si="0"/>
        <v>#REF!</v>
      </c>
      <c r="H17" s="24"/>
      <c r="I17" s="62" t="str">
        <f t="shared" si="1"/>
        <v/>
      </c>
    </row>
    <row r="18" spans="1:9" x14ac:dyDescent="0.25">
      <c r="A18" s="489" t="str">
        <f>'Normen en kosten'!G6</f>
        <v>Volsprayen linoleum</v>
      </c>
      <c r="B18" s="490"/>
      <c r="C18" s="490"/>
      <c r="D18" s="490"/>
      <c r="E18" s="42" t="e">
        <f>E16</f>
        <v>#REF!</v>
      </c>
      <c r="F18" s="144">
        <f>+'Normen en kosten'!I6</f>
        <v>0</v>
      </c>
      <c r="G18" s="39" t="e">
        <f t="shared" si="0"/>
        <v>#REF!</v>
      </c>
      <c r="H18" s="24"/>
      <c r="I18" s="62" t="str">
        <f t="shared" si="1"/>
        <v/>
      </c>
    </row>
    <row r="19" spans="1:9" x14ac:dyDescent="0.25">
      <c r="A19" s="489" t="str">
        <f>'Normen en kosten'!G7</f>
        <v>Tapijtreinigen</v>
      </c>
      <c r="B19" s="490"/>
      <c r="C19" s="490"/>
      <c r="D19" s="490"/>
      <c r="E19" s="42" t="e">
        <f>GETPIVOTDATA("m2",'47a'!$A$205,"vloerafwerking","Tapijt")</f>
        <v>#REF!</v>
      </c>
      <c r="F19" s="144">
        <f>+'Normen en kosten'!I7</f>
        <v>0</v>
      </c>
      <c r="G19" s="39" t="e">
        <f t="shared" si="0"/>
        <v>#REF!</v>
      </c>
      <c r="H19" s="24"/>
      <c r="I19" s="62" t="str">
        <f t="shared" si="1"/>
        <v/>
      </c>
    </row>
    <row r="20" spans="1:9" x14ac:dyDescent="0.25">
      <c r="A20" s="489" t="str">
        <f>'Normen en kosten'!G8</f>
        <v>Reinigen inloopzones</v>
      </c>
      <c r="B20" s="490"/>
      <c r="C20" s="490"/>
      <c r="D20" s="490"/>
      <c r="E20" s="42"/>
      <c r="F20" s="144">
        <f>+'Normen en kosten'!I8</f>
        <v>0</v>
      </c>
      <c r="G20" s="39">
        <f t="shared" si="0"/>
        <v>0</v>
      </c>
      <c r="H20" s="24"/>
      <c r="I20" s="62" t="str">
        <f t="shared" si="1"/>
        <v/>
      </c>
    </row>
    <row r="21" spans="1:9" x14ac:dyDescent="0.25">
      <c r="A21" s="489" t="str">
        <f>'Normen en kosten'!G9</f>
        <v>Wassen buitengevelglas</v>
      </c>
      <c r="B21" s="490"/>
      <c r="C21" s="490"/>
      <c r="D21" s="490"/>
      <c r="E21" s="42"/>
      <c r="F21" s="144">
        <f>+'Normen en kosten'!I9</f>
        <v>0</v>
      </c>
      <c r="G21" s="39">
        <f t="shared" si="0"/>
        <v>0</v>
      </c>
      <c r="H21" s="24"/>
      <c r="I21" s="62" t="str">
        <f t="shared" si="1"/>
        <v/>
      </c>
    </row>
    <row r="22" spans="1:9" x14ac:dyDescent="0.25">
      <c r="A22" s="489" t="str">
        <f>'Normen en kosten'!G10</f>
        <v>Wassen binnengevelglas</v>
      </c>
      <c r="B22" s="490"/>
      <c r="C22" s="490"/>
      <c r="D22" s="490"/>
      <c r="E22" s="42"/>
      <c r="F22" s="144">
        <f>+'Normen en kosten'!I10</f>
        <v>0</v>
      </c>
      <c r="G22" s="39">
        <f t="shared" si="0"/>
        <v>0</v>
      </c>
      <c r="H22" s="24"/>
      <c r="I22" s="62" t="str">
        <f t="shared" si="1"/>
        <v/>
      </c>
    </row>
    <row r="23" spans="1:9" x14ac:dyDescent="0.25">
      <c r="A23" s="489" t="str">
        <f>'Normen en kosten'!G11</f>
        <v>Wassen separatieglas  1)</v>
      </c>
      <c r="B23" s="490"/>
      <c r="C23" s="490"/>
      <c r="D23" s="490"/>
      <c r="E23" s="42"/>
      <c r="F23" s="144">
        <f>+'Normen en kosten'!I11</f>
        <v>0</v>
      </c>
      <c r="G23" s="39">
        <f t="shared" si="0"/>
        <v>0</v>
      </c>
      <c r="H23" s="24"/>
      <c r="I23" s="62" t="str">
        <f t="shared" si="1"/>
        <v/>
      </c>
    </row>
    <row r="24" spans="1:9" x14ac:dyDescent="0.25">
      <c r="A24" s="489" t="str">
        <f>'Normen en kosten'!G12</f>
        <v>Koepelglas wassen</v>
      </c>
      <c r="B24" s="490"/>
      <c r="C24" s="490"/>
      <c r="D24" s="490"/>
      <c r="E24" s="42"/>
      <c r="F24" s="144">
        <f>+'Normen en kosten'!I12</f>
        <v>0</v>
      </c>
      <c r="G24" s="39">
        <f t="shared" si="0"/>
        <v>0</v>
      </c>
      <c r="H24" s="24"/>
      <c r="I24" s="62" t="str">
        <f t="shared" si="1"/>
        <v/>
      </c>
    </row>
    <row r="25" spans="1:9" x14ac:dyDescent="0.25">
      <c r="A25" s="489" t="str">
        <f>'Normen en kosten'!G13</f>
        <v>Boeidelen wassen</v>
      </c>
      <c r="B25" s="490"/>
      <c r="C25" s="490"/>
      <c r="D25" s="490"/>
      <c r="E25" s="42"/>
      <c r="F25" s="144">
        <f>+'Normen en kosten'!I13</f>
        <v>0</v>
      </c>
      <c r="G25" s="39">
        <f t="shared" si="0"/>
        <v>0</v>
      </c>
      <c r="H25" s="24"/>
      <c r="I25" s="62" t="str">
        <f t="shared" si="1"/>
        <v/>
      </c>
    </row>
    <row r="26" spans="1:9" x14ac:dyDescent="0.25">
      <c r="A26" s="489" t="str">
        <f>'Normen en kosten'!G14</f>
        <v>Gevelbeplating wassen</v>
      </c>
      <c r="B26" s="490"/>
      <c r="C26" s="490"/>
      <c r="D26" s="490"/>
      <c r="E26" s="42"/>
      <c r="F26" s="144">
        <f>+'Normen en kosten'!I14</f>
        <v>0</v>
      </c>
      <c r="G26" s="39">
        <f t="shared" si="0"/>
        <v>0</v>
      </c>
      <c r="H26" s="24"/>
      <c r="I26" s="62" t="str">
        <f t="shared" si="1"/>
        <v/>
      </c>
    </row>
    <row r="27" spans="1:9" x14ac:dyDescent="0.25">
      <c r="A27" s="489" t="str">
        <f>'Normen en kosten'!G15</f>
        <v>Wassen gevelglas entree</v>
      </c>
      <c r="B27" s="490"/>
      <c r="C27" s="490"/>
      <c r="D27" s="490"/>
      <c r="E27" s="42"/>
      <c r="F27" s="144">
        <f>+'Normen en kosten'!I15</f>
        <v>0</v>
      </c>
      <c r="G27" s="39">
        <f t="shared" si="0"/>
        <v>0</v>
      </c>
      <c r="H27" s="24"/>
      <c r="I27" s="62" t="str">
        <f t="shared" si="1"/>
        <v/>
      </c>
    </row>
    <row r="28" spans="1:9" x14ac:dyDescent="0.25">
      <c r="A28" s="489">
        <f>'Normen en kosten'!G16</f>
        <v>0</v>
      </c>
      <c r="B28" s="490"/>
      <c r="C28" s="490"/>
      <c r="D28" s="490"/>
      <c r="E28" s="42"/>
      <c r="F28" s="144">
        <f>+'Normen en kosten'!I16</f>
        <v>0</v>
      </c>
      <c r="G28" s="39">
        <f t="shared" si="0"/>
        <v>0</v>
      </c>
      <c r="H28" s="24"/>
      <c r="I28" s="62" t="str">
        <f t="shared" si="1"/>
        <v/>
      </c>
    </row>
    <row r="29" spans="1:9" x14ac:dyDescent="0.25">
      <c r="A29" s="489">
        <f>'Normen en kosten'!G17</f>
        <v>0</v>
      </c>
      <c r="B29" s="490"/>
      <c r="C29" s="490"/>
      <c r="D29" s="490"/>
      <c r="E29" s="42"/>
      <c r="F29" s="144">
        <f>+'Normen en kosten'!I17</f>
        <v>0</v>
      </c>
      <c r="G29" s="39">
        <f t="shared" si="0"/>
        <v>0</v>
      </c>
      <c r="H29" s="24"/>
      <c r="I29" s="62" t="str">
        <f t="shared" si="1"/>
        <v/>
      </c>
    </row>
    <row r="30" spans="1:9" ht="15.75" x14ac:dyDescent="0.25">
      <c r="H30" s="148" t="s">
        <v>31</v>
      </c>
      <c r="I30" s="149">
        <f>SUM(I15:I24)</f>
        <v>0</v>
      </c>
    </row>
    <row r="32" spans="1:9" x14ac:dyDescent="0.25">
      <c r="A32" s="92" t="s">
        <v>21</v>
      </c>
      <c r="B32" s="6"/>
      <c r="D32" s="67" t="s">
        <v>8</v>
      </c>
      <c r="E32" s="67" t="s">
        <v>9</v>
      </c>
      <c r="F32" s="67" t="s">
        <v>22</v>
      </c>
      <c r="G32" s="67" t="s">
        <v>23</v>
      </c>
      <c r="H32" s="67" t="s">
        <v>24</v>
      </c>
      <c r="I32" s="67" t="s">
        <v>25</v>
      </c>
    </row>
    <row r="33" spans="1:11" x14ac:dyDescent="0.25">
      <c r="A33" s="99"/>
      <c r="B33" s="33"/>
      <c r="C33" s="19"/>
      <c r="D33" s="23"/>
      <c r="E33" s="60"/>
      <c r="F33" s="145"/>
      <c r="G33" s="100" t="str">
        <f t="shared" ref="G33:G42" si="2">IF(E33="","",SUM(E33*F33))</f>
        <v/>
      </c>
      <c r="H33" s="23">
        <f>VLOOKUP($H$5,'Kosten VSR (her)controles'!$A$5:$BB$54,35,0)</f>
        <v>0</v>
      </c>
      <c r="I33" s="62" t="str">
        <f>+IF(A33="","",H33*G33)</f>
        <v/>
      </c>
    </row>
    <row r="34" spans="1:11" x14ac:dyDescent="0.25">
      <c r="A34" s="29"/>
      <c r="B34" s="30"/>
      <c r="C34" s="20"/>
      <c r="D34" s="69"/>
      <c r="E34" s="70"/>
      <c r="F34" s="146"/>
      <c r="G34" s="101" t="str">
        <f t="shared" si="2"/>
        <v/>
      </c>
      <c r="H34" s="24">
        <f>VLOOKUP($H$5,'Kosten VSR (her)controles'!$A$5:$BB$54,35,0)</f>
        <v>0</v>
      </c>
      <c r="I34" s="63" t="str">
        <f t="shared" ref="I34:I43" si="3">+IF(A34="","",H34*G34)</f>
        <v/>
      </c>
    </row>
    <row r="35" spans="1:11" x14ac:dyDescent="0.25">
      <c r="A35" s="29"/>
      <c r="B35" s="30"/>
      <c r="C35" s="20"/>
      <c r="D35" s="25"/>
      <c r="E35" s="24"/>
      <c r="F35" s="146"/>
      <c r="G35" s="41" t="str">
        <f t="shared" si="2"/>
        <v/>
      </c>
      <c r="H35" s="24">
        <f>VLOOKUP($H$5,'Kosten VSR (her)controles'!$A$5:$BB$54,35,0)</f>
        <v>0</v>
      </c>
      <c r="I35" s="63" t="str">
        <f t="shared" si="3"/>
        <v/>
      </c>
    </row>
    <row r="36" spans="1:11" x14ac:dyDescent="0.25">
      <c r="A36" s="29"/>
      <c r="B36" s="30"/>
      <c r="C36" s="20"/>
      <c r="D36" s="24"/>
      <c r="E36" s="24"/>
      <c r="F36" s="146"/>
      <c r="G36" s="41" t="str">
        <f t="shared" si="2"/>
        <v/>
      </c>
      <c r="H36" s="24">
        <f>VLOOKUP($H$5,'Kosten VSR (her)controles'!$A$5:$BB$54,35,0)</f>
        <v>0</v>
      </c>
      <c r="I36" s="63" t="str">
        <f t="shared" si="3"/>
        <v/>
      </c>
    </row>
    <row r="37" spans="1:11" x14ac:dyDescent="0.25">
      <c r="A37" s="29"/>
      <c r="B37" s="30"/>
      <c r="C37" s="20"/>
      <c r="D37" s="24"/>
      <c r="E37" s="24"/>
      <c r="F37" s="146"/>
      <c r="G37" s="41" t="str">
        <f t="shared" si="2"/>
        <v/>
      </c>
      <c r="H37" s="24">
        <f>VLOOKUP($H$5,'Kosten VSR (her)controles'!$A$5:$BB$54,35,0)</f>
        <v>0</v>
      </c>
      <c r="I37" s="63" t="str">
        <f t="shared" si="3"/>
        <v/>
      </c>
    </row>
    <row r="38" spans="1:11" x14ac:dyDescent="0.25">
      <c r="A38" s="29"/>
      <c r="B38" s="30"/>
      <c r="C38" s="20"/>
      <c r="D38" s="24"/>
      <c r="E38" s="24"/>
      <c r="F38" s="146"/>
      <c r="G38" s="41" t="str">
        <f t="shared" si="2"/>
        <v/>
      </c>
      <c r="H38" s="24">
        <f>VLOOKUP($H$5,'Kosten VSR (her)controles'!$A$5:$BB$54,35,0)</f>
        <v>0</v>
      </c>
      <c r="I38" s="63" t="str">
        <f t="shared" si="3"/>
        <v/>
      </c>
    </row>
    <row r="39" spans="1:11" x14ac:dyDescent="0.25">
      <c r="A39" s="29"/>
      <c r="B39" s="30"/>
      <c r="C39" s="20"/>
      <c r="D39" s="24"/>
      <c r="E39" s="24"/>
      <c r="F39" s="146"/>
      <c r="G39" s="41" t="str">
        <f t="shared" si="2"/>
        <v/>
      </c>
      <c r="H39" s="24">
        <f>VLOOKUP($H$5,'Kosten VSR (her)controles'!$A$5:$BB$54,35,0)</f>
        <v>0</v>
      </c>
      <c r="I39" s="63" t="str">
        <f t="shared" si="3"/>
        <v/>
      </c>
    </row>
    <row r="40" spans="1:11" x14ac:dyDescent="0.25">
      <c r="A40" s="29"/>
      <c r="B40" s="30"/>
      <c r="C40" s="20"/>
      <c r="D40" s="24"/>
      <c r="E40" s="24"/>
      <c r="F40" s="146"/>
      <c r="G40" s="41" t="str">
        <f t="shared" si="2"/>
        <v/>
      </c>
      <c r="H40" s="24">
        <f>VLOOKUP($H$5,'Kosten VSR (her)controles'!$A$5:$BB$54,35,0)</f>
        <v>0</v>
      </c>
      <c r="I40" s="63" t="str">
        <f t="shared" si="3"/>
        <v/>
      </c>
    </row>
    <row r="41" spans="1:11" x14ac:dyDescent="0.25">
      <c r="A41" s="29"/>
      <c r="B41" s="30"/>
      <c r="C41" s="20"/>
      <c r="D41" s="24"/>
      <c r="E41" s="24"/>
      <c r="F41" s="146"/>
      <c r="G41" s="41" t="str">
        <f t="shared" si="2"/>
        <v/>
      </c>
      <c r="H41" s="24">
        <f>VLOOKUP($H$5,'Kosten VSR (her)controles'!$A$5:$BB$54,35,0)</f>
        <v>0</v>
      </c>
      <c r="I41" s="63" t="str">
        <f t="shared" si="3"/>
        <v/>
      </c>
    </row>
    <row r="42" spans="1:11" x14ac:dyDescent="0.25">
      <c r="A42" s="29"/>
      <c r="B42" s="30"/>
      <c r="C42" s="20"/>
      <c r="D42" s="24"/>
      <c r="E42" s="24"/>
      <c r="F42" s="146"/>
      <c r="G42" s="41" t="str">
        <f t="shared" si="2"/>
        <v/>
      </c>
      <c r="H42" s="24">
        <f>VLOOKUP($H$5,'Kosten VSR (her)controles'!$A$5:$BB$54,35,0)</f>
        <v>0</v>
      </c>
      <c r="I42" s="63" t="str">
        <f t="shared" si="3"/>
        <v/>
      </c>
    </row>
    <row r="43" spans="1:11" x14ac:dyDescent="0.25">
      <c r="A43" s="31"/>
      <c r="B43" s="21"/>
      <c r="C43" s="22"/>
      <c r="D43" s="26"/>
      <c r="E43" s="26"/>
      <c r="F43" s="147"/>
      <c r="G43" s="61"/>
      <c r="H43" s="26">
        <f>VLOOKUP($H$5,'Kosten VSR (her)controles'!$A$5:$BB$54,35,0)</f>
        <v>0</v>
      </c>
      <c r="I43" s="64" t="str">
        <f t="shared" si="3"/>
        <v/>
      </c>
    </row>
    <row r="44" spans="1:11" ht="15.75" x14ac:dyDescent="0.25">
      <c r="A44" s="5" t="s">
        <v>31</v>
      </c>
      <c r="B44" s="5"/>
      <c r="C44" s="5"/>
      <c r="D44" s="5"/>
      <c r="E44" s="5"/>
      <c r="F44" s="5"/>
      <c r="G44" s="5"/>
      <c r="H44" s="141" t="s">
        <v>31</v>
      </c>
      <c r="I44" s="140">
        <f>SUM(I33:I43)</f>
        <v>0</v>
      </c>
    </row>
    <row r="46" spans="1:11" ht="15.75" x14ac:dyDescent="0.25">
      <c r="A46" s="35" t="s">
        <v>32</v>
      </c>
      <c r="B46" s="34"/>
      <c r="C46" s="34"/>
      <c r="D46" s="34"/>
      <c r="E46" s="34"/>
      <c r="F46" s="34"/>
      <c r="G46" s="34"/>
      <c r="H46" s="141" t="s">
        <v>31</v>
      </c>
      <c r="I46" s="140" t="e">
        <f>+I44+I30+H12</f>
        <v>#N/A</v>
      </c>
      <c r="J46" s="48"/>
      <c r="K46" s="48"/>
    </row>
    <row r="47" spans="1:11" x14ac:dyDescent="0.25">
      <c r="A47" s="9"/>
      <c r="B47" s="9"/>
      <c r="C47" s="9"/>
      <c r="D47" s="9"/>
      <c r="E47" s="9"/>
      <c r="F47" s="9"/>
      <c r="G47" s="9"/>
      <c r="H47" s="9"/>
      <c r="I47" s="48"/>
      <c r="J47" s="48"/>
      <c r="K47" s="48"/>
    </row>
    <row r="48" spans="1:11" x14ac:dyDescent="0.25">
      <c r="H48" s="9"/>
      <c r="I48" s="10"/>
      <c r="J48" s="10"/>
    </row>
    <row r="51" spans="1:12" x14ac:dyDescent="0.25">
      <c r="K51" s="10"/>
      <c r="L51" s="58"/>
    </row>
    <row r="52" spans="1:12" ht="30" x14ac:dyDescent="0.25">
      <c r="A52" s="66" t="s">
        <v>82</v>
      </c>
      <c r="E52" s="66" t="s">
        <v>131</v>
      </c>
      <c r="F52" s="150" t="s">
        <v>149</v>
      </c>
      <c r="I52" s="66" t="s">
        <v>25</v>
      </c>
    </row>
    <row r="53" spans="1:12" ht="15.75" thickBot="1" x14ac:dyDescent="0.3">
      <c r="A53" s="37" t="s">
        <v>130</v>
      </c>
      <c r="B53" s="37"/>
      <c r="C53" s="37"/>
      <c r="D53" s="37"/>
      <c r="E53" s="43">
        <f>'Kosten VSR (her)controles'!H5</f>
        <v>0</v>
      </c>
      <c r="F53" s="38">
        <f>'Kosten VSR (her)controles'!I5</f>
        <v>4</v>
      </c>
      <c r="G53" s="37"/>
      <c r="H53" s="37"/>
      <c r="I53" s="43">
        <f>SUM(E53*F53)</f>
        <v>0</v>
      </c>
      <c r="J53" s="48"/>
      <c r="K53" s="48"/>
    </row>
    <row r="54" spans="1:12" ht="15.75" thickTop="1" x14ac:dyDescent="0.25"/>
  </sheetData>
  <sheetProtection algorithmName="SHA-512" hashValue="B0kbwnq37Qz4yW5yTJDvOs7t+xrPnUKoyvFAfa4i+CNjngkscLeG2zxEXeKaDTDzRdFhKCm4q5U2bsi/6f3C3Q==" saltValue="KQt/jEhrLhKQ4rERToeAAQ==" spinCount="100000" sheet="1" objects="1" scenarios="1"/>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111</vt:i4>
      </vt:variant>
      <vt:variant>
        <vt:lpstr>Benoemde bereiken</vt:lpstr>
      </vt:variant>
      <vt:variant>
        <vt:i4>3</vt:i4>
      </vt:variant>
    </vt:vector>
  </HeadingPairs>
  <TitlesOfParts>
    <vt:vector size="114" baseType="lpstr">
      <vt:lpstr>Dropdown vloerafw en cat</vt:lpstr>
      <vt:lpstr>basisgegevens</vt:lpstr>
      <vt:lpstr>uurtariefopbouw</vt:lpstr>
      <vt:lpstr>Normen en kosten</vt:lpstr>
      <vt:lpstr>Sanitaire voorzieningen</vt:lpstr>
      <vt:lpstr>Kosten VSR (her)controles</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Totaalblad</vt:lpstr>
      <vt:lpstr>Wijzigingenblad</vt:lpstr>
      <vt:lpstr>Registratie afkeur</vt:lpstr>
      <vt:lpstr>Factuurcontrole 2021</vt:lpstr>
      <vt:lpstr>Financiële grafieken</vt:lpstr>
      <vt:lpstr>Offertetarief</vt:lpstr>
      <vt:lpstr>opdrachtgever</vt:lpstr>
      <vt:lpstr>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Camron</dc:creator>
  <cp:lastModifiedBy>Leonieke Westra</cp:lastModifiedBy>
  <cp:lastPrinted>2020-02-17T12:24:33Z</cp:lastPrinted>
  <dcterms:created xsi:type="dcterms:W3CDTF">2012-08-02T07:38:51Z</dcterms:created>
  <dcterms:modified xsi:type="dcterms:W3CDTF">2021-09-23T07:48:45Z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Documenten uit back-office</vt:lpwstr>
  </property>
  <property fmtid="{D5CDD505-2E9C-101B-9397-08002B2CF9AE}" pid="8" name="eSynDocGroupID">
    <vt:lpwstr>0</vt:lpwstr>
  </property>
  <property fmtid="{D5CDD505-2E9C-101B-9397-08002B2CF9AE}" pid="9" name="eSynCleanUp02/16/2017 09:04:21">
    <vt:i4>1</vt:i4>
  </property>
  <property fmtid="{D5CDD505-2E9C-101B-9397-08002B2CF9AE}" pid="10" name="eSynCleanUp02/28/2017 11:37:47">
    <vt:i4>1</vt:i4>
  </property>
  <property fmtid="{D5CDD505-2E9C-101B-9397-08002B2CF9AE}" pid="11" name="eSynCleanUp05/08/2017 14:58:49">
    <vt:i4>1</vt:i4>
  </property>
  <property fmtid="{D5CDD505-2E9C-101B-9397-08002B2CF9AE}" pid="12" name="eSynCleanUp07/19/2017 09:25:50">
    <vt:i4>1</vt:i4>
  </property>
  <property fmtid="{D5CDD505-2E9C-101B-9397-08002B2CF9AE}" pid="13" name="eSynCleanUp09/26/2017 14:58:44">
    <vt:i4>1</vt:i4>
  </property>
  <property fmtid="{D5CDD505-2E9C-101B-9397-08002B2CF9AE}" pid="14" name="eSynCleanUp10/18/2017 12:01:25 PM">
    <vt:i4>1</vt:i4>
  </property>
  <property fmtid="{D5CDD505-2E9C-101B-9397-08002B2CF9AE}" pid="15" name="eSynCleanUp11/02/2017 10:26:56">
    <vt:i4>1</vt:i4>
  </property>
  <property fmtid="{D5CDD505-2E9C-101B-9397-08002B2CF9AE}" pid="16" name="eSynCleanUp01/08/2018 15:17:33">
    <vt:i4>1</vt:i4>
  </property>
  <property fmtid="{D5CDD505-2E9C-101B-9397-08002B2CF9AE}" pid="17" name="eSynCleanUp01/22/2018 10:36:11">
    <vt:i4>1</vt:i4>
  </property>
  <property fmtid="{D5CDD505-2E9C-101B-9397-08002B2CF9AE}" pid="18" name="eSynCleanUp02/05/2018 15:01:12">
    <vt:i4>1</vt:i4>
  </property>
  <property fmtid="{D5CDD505-2E9C-101B-9397-08002B2CF9AE}" pid="19" name="eSynCleanUp02/15/2018 09:14:21">
    <vt:i4>1</vt:i4>
  </property>
  <property fmtid="{D5CDD505-2E9C-101B-9397-08002B2CF9AE}" pid="20" name="eSynCleanUp02/22/2018 08:23:01">
    <vt:i4>1</vt:i4>
  </property>
  <property fmtid="{D5CDD505-2E9C-101B-9397-08002B2CF9AE}" pid="21" name="eSynCleanUp3/21/2018 8:52:37 AM">
    <vt:i4>1</vt:i4>
  </property>
  <property fmtid="{D5CDD505-2E9C-101B-9397-08002B2CF9AE}" pid="22" name="eSynCleanUp3/27/2018 11:21:24 AM">
    <vt:i4>1</vt:i4>
  </property>
  <property fmtid="{D5CDD505-2E9C-101B-9397-08002B2CF9AE}" pid="23" name="eSynCleanUp4/13/2018 11:12:12 AM">
    <vt:i4>1</vt:i4>
  </property>
  <property fmtid="{D5CDD505-2E9C-101B-9397-08002B2CF9AE}" pid="24" name="eSynCleanUp4/13/2018 11:18:42 AM">
    <vt:i4>1</vt:i4>
  </property>
  <property fmtid="{D5CDD505-2E9C-101B-9397-08002B2CF9AE}" pid="25" name="eSynCleanUp4/17/2018 2:26:39 PM">
    <vt:i4>1</vt:i4>
  </property>
  <property fmtid="{D5CDD505-2E9C-101B-9397-08002B2CF9AE}" pid="26" name="eSynCleanUp4/24/2018 8:13:06 AM">
    <vt:i4>1</vt:i4>
  </property>
  <property fmtid="{D5CDD505-2E9C-101B-9397-08002B2CF9AE}" pid="27" name="eSynCleanUp4/24/2018 8:33:17 AM">
    <vt:i4>1</vt:i4>
  </property>
  <property fmtid="{D5CDD505-2E9C-101B-9397-08002B2CF9AE}" pid="28" name="eSynCleanUp4/24/2018 9:10:02 AM">
    <vt:i4>1</vt:i4>
  </property>
  <property fmtid="{D5CDD505-2E9C-101B-9397-08002B2CF9AE}" pid="29" name="eSynCleanUp5/24/2018 8:55:20 AM">
    <vt:i4>1</vt:i4>
  </property>
  <property fmtid="{D5CDD505-2E9C-101B-9397-08002B2CF9AE}" pid="30" name="eSynCleanUp5/28/2018 11:53:02 AM">
    <vt:i4>1</vt:i4>
  </property>
  <property fmtid="{D5CDD505-2E9C-101B-9397-08002B2CF9AE}" pid="31" name="eSynCleanUp6/20/2018 8:46:59 AM">
    <vt:i4>1</vt:i4>
  </property>
  <property fmtid="{D5CDD505-2E9C-101B-9397-08002B2CF9AE}" pid="32" name="eSynCleanUp6/20/2018 9:22:47 AM">
    <vt:i4>1</vt:i4>
  </property>
  <property fmtid="{D5CDD505-2E9C-101B-9397-08002B2CF9AE}" pid="33" name="eSynCleanUp6/21/2018 3:34:14 PM">
    <vt:i4>1</vt:i4>
  </property>
  <property fmtid="{D5CDD505-2E9C-101B-9397-08002B2CF9AE}" pid="34" name="eSynCleanUp7/16/2018 2:33:05 PM">
    <vt:i4>1</vt:i4>
  </property>
  <property fmtid="{D5CDD505-2E9C-101B-9397-08002B2CF9AE}" pid="35" name="eSynCleanUp07/20/2018 10:28:58">
    <vt:i4>1</vt:i4>
  </property>
  <property fmtid="{D5CDD505-2E9C-101B-9397-08002B2CF9AE}" pid="36" name="eSynCleanUp08/15/2018 13:35:45">
    <vt:i4>1</vt:i4>
  </property>
  <property fmtid="{D5CDD505-2E9C-101B-9397-08002B2CF9AE}" pid="37" name="eSynCleanUp09/17/2018 09:50:30">
    <vt:i4>1</vt:i4>
  </property>
  <property fmtid="{D5CDD505-2E9C-101B-9397-08002B2CF9AE}" pid="38" name="eSynCleanUp09/17/2018 10:40:24">
    <vt:i4>1</vt:i4>
  </property>
  <property fmtid="{D5CDD505-2E9C-101B-9397-08002B2CF9AE}" pid="39" name="eSynCleanUp09/19/2018 10:53:03">
    <vt:i4>1</vt:i4>
  </property>
  <property fmtid="{D5CDD505-2E9C-101B-9397-08002B2CF9AE}" pid="40" name="eSynCleanUp10/15/2018 12:55:37">
    <vt:i4>1</vt:i4>
  </property>
  <property fmtid="{D5CDD505-2E9C-101B-9397-08002B2CF9AE}" pid="41" name="eSynCleanUp10/25/2018 09:18:48">
    <vt:i4>1</vt:i4>
  </property>
  <property fmtid="{D5CDD505-2E9C-101B-9397-08002B2CF9AE}" pid="42" name="eSynCleanUp11/15/2018 14:17:04">
    <vt:i4>1</vt:i4>
  </property>
  <property fmtid="{D5CDD505-2E9C-101B-9397-08002B2CF9AE}" pid="43" name="eSynDocGuid">
    <vt:lpwstr>95eb7cce-6f50-45f7-973b-023dc979c60c</vt:lpwstr>
  </property>
  <property fmtid="{D5CDD505-2E9C-101B-9397-08002B2CF9AE}" pid="44" name="eSynDocSubject">
    <vt:lpwstr>Uitvoeringsbepaling Blauwe Loper - Asito, 241218</vt:lpwstr>
  </property>
  <property fmtid="{D5CDD505-2E9C-101B-9397-08002B2CF9AE}" pid="45" name="eSynDocSummary">
    <vt:lpwstr>
    </vt:lpwstr>
  </property>
  <property fmtid="{D5CDD505-2E9C-101B-9397-08002B2CF9AE}" pid="46" name="eSynDocNewsType">
    <vt:i4>0</vt:i4>
  </property>
  <property fmtid="{D5CDD505-2E9C-101B-9397-08002B2CF9AE}" pid="47" name="eSynDocParentDocument">
    <vt:lpwstr>
    </vt:lpwstr>
  </property>
  <property fmtid="{D5CDD505-2E9C-101B-9397-08002B2CF9AE}" pid="48" name="eSynDocParentDocumentHID">
    <vt:lpwstr>
    </vt:lpwstr>
  </property>
  <property fmtid="{D5CDD505-2E9C-101B-9397-08002B2CF9AE}" pid="49" name="eSynDocParentDocumentSubject">
    <vt:lpwstr>
    </vt:lpwstr>
  </property>
  <property fmtid="{D5CDD505-2E9C-101B-9397-08002B2CF9AE}" pid="50" name="eSynDocAccountID">
    <vt:lpwstr>ad5e299d-2749-460f-ac42-935fab9ca49a</vt:lpwstr>
  </property>
  <property fmtid="{D5CDD505-2E9C-101B-9397-08002B2CF9AE}" pid="51" name="eSynDocAccount">
    <vt:lpwstr>120135</vt:lpwstr>
  </property>
  <property fmtid="{D5CDD505-2E9C-101B-9397-08002B2CF9AE}" pid="52" name="eSynDocAccountDesc">
    <vt:lpwstr>De Blauwe Loper</vt:lpwstr>
  </property>
  <property fmtid="{D5CDD505-2E9C-101B-9397-08002B2CF9AE}" pid="53" name="eSynDocContactID">
    <vt:lpwstr>
    </vt:lpwstr>
  </property>
  <property fmtid="{D5CDD505-2E9C-101B-9397-08002B2CF9AE}" pid="54" name="eSynDocContactDesc">
    <vt:lpwstr>
    </vt:lpwstr>
  </property>
  <property fmtid="{D5CDD505-2E9C-101B-9397-08002B2CF9AE}" pid="55" name="eSynDocAcctContact">
    <vt:lpwstr>
    </vt:lpwstr>
  </property>
  <property fmtid="{D5CDD505-2E9C-101B-9397-08002B2CF9AE}" pid="56" name="eSynDocOpportunityID">
    <vt:lpwstr>
    </vt:lpwstr>
  </property>
  <property fmtid="{D5CDD505-2E9C-101B-9397-08002B2CF9AE}" pid="57" name="eSynDocOpportunityDesc">
    <vt:lpwstr>
    </vt:lpwstr>
  </property>
  <property fmtid="{D5CDD505-2E9C-101B-9397-08002B2CF9AE}" pid="58" name="eSynDocResource">
    <vt:lpwstr>
    </vt:lpwstr>
  </property>
  <property fmtid="{D5CDD505-2E9C-101B-9397-08002B2CF9AE}" pid="59" name="eSynDocResourceDesc">
    <vt:lpwstr>
    </vt:lpwstr>
  </property>
  <property fmtid="{D5CDD505-2E9C-101B-9397-08002B2CF9AE}" pid="60" name="eSynDocProjectNr">
    <vt:lpwstr>
    </vt:lpwstr>
  </property>
  <property fmtid="{D5CDD505-2E9C-101B-9397-08002B2CF9AE}" pid="61" name="eSynDocProjectDesc">
    <vt:lpwstr>
    </vt:lpwstr>
  </property>
  <property fmtid="{D5CDD505-2E9C-101B-9397-08002B2CF9AE}" pid="62" name="eSynDocDivision">
    <vt:lpwstr>300</vt:lpwstr>
  </property>
  <property fmtid="{D5CDD505-2E9C-101B-9397-08002B2CF9AE}" pid="63" name="eSynDocDivisionDesc">
    <vt:lpwstr>Alpha Adviesbureau</vt:lpwstr>
  </property>
  <property fmtid="{D5CDD505-2E9C-101B-9397-08002B2CF9AE}" pid="64" name="eSynDocAssortment">
    <vt:lpwstr>
    </vt:lpwstr>
  </property>
  <property fmtid="{D5CDD505-2E9C-101B-9397-08002B2CF9AE}" pid="65" name="eSynDocItem">
    <vt:lpwstr>
    </vt:lpwstr>
  </property>
  <property fmtid="{D5CDD505-2E9C-101B-9397-08002B2CF9AE}" pid="66" name="eSynDocItemDesc">
    <vt:lpwstr>
    </vt:lpwstr>
  </property>
  <property fmtid="{D5CDD505-2E9C-101B-9397-08002B2CF9AE}" pid="67" name="eSynDocSerialNumber">
    <vt:lpwstr>
    </vt:lpwstr>
  </property>
  <property fmtid="{D5CDD505-2E9C-101B-9397-08002B2CF9AE}" pid="68" name="eSynDocSerialDesc">
    <vt:lpwstr>
    </vt:lpwstr>
  </property>
  <property fmtid="{D5CDD505-2E9C-101B-9397-08002B2CF9AE}" pid="69" name="eSynTransactionEntryKey">
    <vt:lpwstr>
    </vt:lpwstr>
  </property>
  <property fmtid="{D5CDD505-2E9C-101B-9397-08002B2CF9AE}" pid="70" name="eSynDocTransactionDesc">
    <vt:lpwstr>
    </vt:lpwstr>
  </property>
  <property fmtid="{D5CDD505-2E9C-101B-9397-08002B2CF9AE}" pid="71" name="eSynDocLanguageCode">
    <vt:lpwstr>NL</vt:lpwstr>
  </property>
  <property fmtid="{D5CDD505-2E9C-101B-9397-08002B2CF9AE}" pid="72" name="eSynDocbAttachment">
    <vt:bool>true</vt:bool>
  </property>
  <property fmtid="{D5CDD505-2E9C-101B-9397-08002B2CF9AE}" pid="73" name="eSynDocAttachmentID">
    <vt:lpwstr>{3cced8fd-f092-4b5e-96d3-e87a932fb514}</vt:lpwstr>
  </property>
  <property fmtid="{D5CDD505-2E9C-101B-9397-08002B2CF9AE}" pid="74" name="eSynDocAttachFileName">
    <vt:lpwstr>Uitvoeringsbepaling Blauwe Loper - Asito, 241218.xlsx</vt:lpwstr>
  </property>
  <property fmtid="{D5CDD505-2E9C-101B-9397-08002B2CF9AE}" pid="75" name="eSynDocVersionType">
    <vt:lpwstr>N</vt:lpwstr>
  </property>
  <property fmtid="{D5CDD505-2E9C-101B-9397-08002B2CF9AE}" pid="76" name="eSynDocURL">
    <vt:lpwstr>http://exact-server/synergy/</vt:lpwstr>
  </property>
  <property fmtid="{D5CDD505-2E9C-101B-9397-08002B2CF9AE}" pid="77" name="eSynDocSavedToSynergy">
    <vt:bool>true</vt:bool>
  </property>
  <property fmtid="{D5CDD505-2E9C-101B-9397-08002B2CF9AE}" pid="78" name="eSynDocIsMailDocument">
    <vt:bool>false</vt:bool>
  </property>
  <property fmtid="{D5CDD505-2E9C-101B-9397-08002B2CF9AE}" pid="79" name="eSynDocTypeID">
    <vt:lpwstr>134</vt:lpwstr>
  </property>
  <property fmtid="{D5CDD505-2E9C-101B-9397-08002B2CF9AE}" pid="80" name="eSynDocSecurity">
    <vt:lpwstr>3</vt:lpwstr>
  </property>
  <property fmtid="{D5CDD505-2E9C-101B-9397-08002B2CF9AE}" pid="81" name="eSynDocHID">
    <vt:lpwstr>66403</vt:lpwstr>
  </property>
  <property fmtid="{D5CDD505-2E9C-101B-9397-08002B2CF9AE}" pid="82" name="eSynCleanUp11/16/2018 09:26:33">
    <vt:i4>1</vt:i4>
  </property>
  <property fmtid="{D5CDD505-2E9C-101B-9397-08002B2CF9AE}" pid="83" name="eSynCleanUp12/06/2018 08:35:05">
    <vt:i4>1</vt:i4>
  </property>
  <property fmtid="{D5CDD505-2E9C-101B-9397-08002B2CF9AE}" pid="84" name="eSynCleanUp12/18/2018 10:30:18">
    <vt:i4>1</vt:i4>
  </property>
  <property fmtid="{D5CDD505-2E9C-101B-9397-08002B2CF9AE}" pid="85" name="eSynCleanUp12/24/2018 14:33:20">
    <vt:i4>1</vt:i4>
  </property>
  <property fmtid="{D5CDD505-2E9C-101B-9397-08002B2CF9AE}" pid="86" name="eSynCleanUp01/07/2019 14:53:38">
    <vt:i4>1</vt:i4>
  </property>
</Properties>
</file>